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dj\УТОЧНЕНИЯ 2024\"/>
    </mc:Choice>
  </mc:AlternateContent>
  <xr:revisionPtr revIDLastSave="0" documentId="13_ncr:1_{96427305-BB4B-46F9-8843-6FF2E965348D}" xr6:coauthVersionLast="43" xr6:coauthVersionMax="43" xr10:uidLastSave="{00000000-0000-0000-0000-000000000000}"/>
  <bookViews>
    <workbookView xWindow="-120" yWindow="-120" windowWidth="29040" windowHeight="15840" xr2:uid="{F369BCD6-B4C1-4FF9-9D50-19E7F460EE0E}"/>
  </bookViews>
  <sheets>
    <sheet name="за 2024 год" sheetId="1" r:id="rId1"/>
  </sheets>
  <definedNames>
    <definedName name="_xlnm.Print_Titles" localSheetId="0">'за 2024 год'!$6:$6</definedName>
    <definedName name="_xlnm.Print_Area" localSheetId="0">'за 2024 год'!$A$1:$U$118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7" i="1" l="1"/>
  <c r="U118" i="1"/>
  <c r="T118" i="1"/>
  <c r="R118" i="1"/>
  <c r="P118" i="1"/>
  <c r="N118" i="1"/>
  <c r="L118" i="1"/>
  <c r="J118" i="1"/>
  <c r="H118" i="1"/>
  <c r="U117" i="1"/>
  <c r="T117" i="1"/>
  <c r="R117" i="1"/>
  <c r="P117" i="1"/>
  <c r="N117" i="1"/>
  <c r="L117" i="1"/>
  <c r="J117" i="1"/>
  <c r="H117" i="1"/>
  <c r="U116" i="1"/>
  <c r="T116" i="1"/>
  <c r="R116" i="1"/>
  <c r="P116" i="1"/>
  <c r="N116" i="1"/>
  <c r="L116" i="1"/>
  <c r="J116" i="1"/>
  <c r="H116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U114" i="1"/>
  <c r="T114" i="1"/>
  <c r="R114" i="1"/>
  <c r="P114" i="1"/>
  <c r="P113" i="1" s="1"/>
  <c r="N114" i="1"/>
  <c r="L114" i="1"/>
  <c r="J114" i="1"/>
  <c r="J113" i="1" s="1"/>
  <c r="H114" i="1"/>
  <c r="H113" i="1" s="1"/>
  <c r="T113" i="1"/>
  <c r="S113" i="1"/>
  <c r="U113" i="1" s="1"/>
  <c r="R113" i="1"/>
  <c r="Q113" i="1"/>
  <c r="O113" i="1"/>
  <c r="N113" i="1"/>
  <c r="M113" i="1"/>
  <c r="L113" i="1"/>
  <c r="K113" i="1"/>
  <c r="I113" i="1"/>
  <c r="G113" i="1"/>
  <c r="F113" i="1"/>
  <c r="E113" i="1"/>
  <c r="D113" i="1"/>
  <c r="U112" i="1"/>
  <c r="T112" i="1"/>
  <c r="R112" i="1"/>
  <c r="P112" i="1"/>
  <c r="N112" i="1"/>
  <c r="L112" i="1"/>
  <c r="J112" i="1"/>
  <c r="H112" i="1"/>
  <c r="U111" i="1"/>
  <c r="T111" i="1"/>
  <c r="R111" i="1"/>
  <c r="P111" i="1"/>
  <c r="N111" i="1"/>
  <c r="L111" i="1"/>
  <c r="J111" i="1"/>
  <c r="H111" i="1"/>
  <c r="U110" i="1"/>
  <c r="T110" i="1"/>
  <c r="R110" i="1"/>
  <c r="P110" i="1"/>
  <c r="N110" i="1"/>
  <c r="N109" i="1" s="1"/>
  <c r="L110" i="1"/>
  <c r="J110" i="1"/>
  <c r="H110" i="1"/>
  <c r="T109" i="1"/>
  <c r="S109" i="1"/>
  <c r="U109" i="1" s="1"/>
  <c r="R109" i="1"/>
  <c r="Q109" i="1"/>
  <c r="Q41" i="1" s="1"/>
  <c r="Q120" i="1" s="1"/>
  <c r="P109" i="1"/>
  <c r="O109" i="1"/>
  <c r="M109" i="1"/>
  <c r="L109" i="1"/>
  <c r="K109" i="1"/>
  <c r="J109" i="1"/>
  <c r="I109" i="1"/>
  <c r="H109" i="1"/>
  <c r="G109" i="1"/>
  <c r="F109" i="1"/>
  <c r="E109" i="1"/>
  <c r="D109" i="1"/>
  <c r="U108" i="1"/>
  <c r="T108" i="1"/>
  <c r="R108" i="1"/>
  <c r="P108" i="1"/>
  <c r="N108" i="1"/>
  <c r="L108" i="1"/>
  <c r="J108" i="1"/>
  <c r="H108" i="1"/>
  <c r="U107" i="1"/>
  <c r="T107" i="1"/>
  <c r="R107" i="1"/>
  <c r="P107" i="1"/>
  <c r="N107" i="1"/>
  <c r="L107" i="1"/>
  <c r="J107" i="1"/>
  <c r="H107" i="1"/>
  <c r="U106" i="1"/>
  <c r="T106" i="1"/>
  <c r="R106" i="1"/>
  <c r="R105" i="1" s="1"/>
  <c r="P106" i="1"/>
  <c r="P105" i="1" s="1"/>
  <c r="N106" i="1"/>
  <c r="L106" i="1"/>
  <c r="J106" i="1"/>
  <c r="H106" i="1"/>
  <c r="H105" i="1" s="1"/>
  <c r="T105" i="1"/>
  <c r="S105" i="1"/>
  <c r="U105" i="1" s="1"/>
  <c r="Q105" i="1"/>
  <c r="O105" i="1"/>
  <c r="N105" i="1"/>
  <c r="M105" i="1"/>
  <c r="L105" i="1"/>
  <c r="K105" i="1"/>
  <c r="J105" i="1"/>
  <c r="I105" i="1"/>
  <c r="G105" i="1"/>
  <c r="F105" i="1"/>
  <c r="D105" i="1"/>
  <c r="U104" i="1"/>
  <c r="T104" i="1"/>
  <c r="R104" i="1"/>
  <c r="P104" i="1"/>
  <c r="N104" i="1"/>
  <c r="L104" i="1"/>
  <c r="J104" i="1"/>
  <c r="H104" i="1"/>
  <c r="U103" i="1"/>
  <c r="T103" i="1"/>
  <c r="R103" i="1"/>
  <c r="P103" i="1"/>
  <c r="N103" i="1"/>
  <c r="L103" i="1"/>
  <c r="J103" i="1"/>
  <c r="H103" i="1"/>
  <c r="U102" i="1"/>
  <c r="T102" i="1"/>
  <c r="R102" i="1"/>
  <c r="P102" i="1"/>
  <c r="N102" i="1"/>
  <c r="L102" i="1"/>
  <c r="J102" i="1"/>
  <c r="H102" i="1"/>
  <c r="U101" i="1"/>
  <c r="T101" i="1"/>
  <c r="R101" i="1"/>
  <c r="P101" i="1"/>
  <c r="N101" i="1"/>
  <c r="L101" i="1"/>
  <c r="J101" i="1"/>
  <c r="H101" i="1"/>
  <c r="U100" i="1"/>
  <c r="T100" i="1"/>
  <c r="T99" i="1" s="1"/>
  <c r="R100" i="1"/>
  <c r="R99" i="1" s="1"/>
  <c r="P100" i="1"/>
  <c r="N100" i="1"/>
  <c r="L100" i="1"/>
  <c r="J100" i="1"/>
  <c r="J99" i="1" s="1"/>
  <c r="H100" i="1"/>
  <c r="S99" i="1"/>
  <c r="U99" i="1" s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U98" i="1"/>
  <c r="T98" i="1"/>
  <c r="R98" i="1"/>
  <c r="P98" i="1"/>
  <c r="N98" i="1"/>
  <c r="L98" i="1"/>
  <c r="J98" i="1"/>
  <c r="H98" i="1"/>
  <c r="U97" i="1"/>
  <c r="T97" i="1"/>
  <c r="R97" i="1"/>
  <c r="P97" i="1"/>
  <c r="N97" i="1"/>
  <c r="L97" i="1"/>
  <c r="J97" i="1"/>
  <c r="H97" i="1"/>
  <c r="U96" i="1"/>
  <c r="T96" i="1"/>
  <c r="R96" i="1"/>
  <c r="P96" i="1"/>
  <c r="N96" i="1"/>
  <c r="L96" i="1"/>
  <c r="J96" i="1"/>
  <c r="H96" i="1"/>
  <c r="U95" i="1"/>
  <c r="T95" i="1"/>
  <c r="R95" i="1"/>
  <c r="P95" i="1"/>
  <c r="N95" i="1"/>
  <c r="L95" i="1"/>
  <c r="J95" i="1"/>
  <c r="H95" i="1"/>
  <c r="U94" i="1"/>
  <c r="T94" i="1"/>
  <c r="R94" i="1"/>
  <c r="P94" i="1"/>
  <c r="N94" i="1"/>
  <c r="L94" i="1"/>
  <c r="J94" i="1"/>
  <c r="H94" i="1"/>
  <c r="U93" i="1"/>
  <c r="T93" i="1"/>
  <c r="R93" i="1"/>
  <c r="P93" i="1"/>
  <c r="N93" i="1"/>
  <c r="L93" i="1"/>
  <c r="J93" i="1"/>
  <c r="H93" i="1"/>
  <c r="H92" i="1" s="1"/>
  <c r="T92" i="1"/>
  <c r="S92" i="1"/>
  <c r="R92" i="1"/>
  <c r="Q92" i="1"/>
  <c r="P92" i="1"/>
  <c r="O92" i="1"/>
  <c r="N92" i="1"/>
  <c r="M92" i="1"/>
  <c r="L92" i="1"/>
  <c r="K92" i="1"/>
  <c r="J92" i="1"/>
  <c r="I92" i="1"/>
  <c r="G92" i="1"/>
  <c r="F92" i="1"/>
  <c r="U92" i="1" s="1"/>
  <c r="E92" i="1"/>
  <c r="D92" i="1"/>
  <c r="U91" i="1"/>
  <c r="T91" i="1"/>
  <c r="R91" i="1"/>
  <c r="P91" i="1"/>
  <c r="N91" i="1"/>
  <c r="L91" i="1"/>
  <c r="J91" i="1"/>
  <c r="H91" i="1"/>
  <c r="U90" i="1"/>
  <c r="T90" i="1"/>
  <c r="R90" i="1"/>
  <c r="R89" i="1" s="1"/>
  <c r="P90" i="1"/>
  <c r="N90" i="1"/>
  <c r="L90" i="1"/>
  <c r="L89" i="1" s="1"/>
  <c r="J90" i="1"/>
  <c r="J89" i="1" s="1"/>
  <c r="H90" i="1"/>
  <c r="T89" i="1"/>
  <c r="S89" i="1"/>
  <c r="U89" i="1" s="1"/>
  <c r="Q89" i="1"/>
  <c r="P89" i="1"/>
  <c r="O89" i="1"/>
  <c r="N89" i="1"/>
  <c r="M89" i="1"/>
  <c r="K89" i="1"/>
  <c r="I89" i="1"/>
  <c r="H89" i="1"/>
  <c r="G89" i="1"/>
  <c r="F89" i="1"/>
  <c r="E89" i="1"/>
  <c r="D89" i="1"/>
  <c r="U88" i="1"/>
  <c r="T88" i="1"/>
  <c r="R88" i="1"/>
  <c r="P88" i="1"/>
  <c r="N88" i="1"/>
  <c r="L88" i="1"/>
  <c r="J88" i="1"/>
  <c r="H88" i="1"/>
  <c r="U87" i="1"/>
  <c r="T87" i="1"/>
  <c r="R87" i="1"/>
  <c r="P87" i="1"/>
  <c r="N87" i="1"/>
  <c r="L87" i="1"/>
  <c r="J87" i="1"/>
  <c r="H87" i="1"/>
  <c r="U86" i="1"/>
  <c r="T86" i="1"/>
  <c r="R86" i="1"/>
  <c r="P86" i="1"/>
  <c r="N86" i="1"/>
  <c r="L86" i="1"/>
  <c r="J86" i="1"/>
  <c r="H86" i="1"/>
  <c r="U85" i="1"/>
  <c r="T85" i="1"/>
  <c r="R85" i="1"/>
  <c r="P85" i="1"/>
  <c r="N85" i="1"/>
  <c r="L85" i="1"/>
  <c r="J85" i="1"/>
  <c r="H85" i="1"/>
  <c r="U84" i="1"/>
  <c r="T84" i="1"/>
  <c r="R84" i="1"/>
  <c r="P84" i="1"/>
  <c r="N84" i="1"/>
  <c r="L84" i="1"/>
  <c r="J84" i="1"/>
  <c r="H84" i="1"/>
  <c r="U83" i="1"/>
  <c r="T83" i="1"/>
  <c r="R83" i="1"/>
  <c r="P83" i="1"/>
  <c r="N83" i="1"/>
  <c r="L83" i="1"/>
  <c r="J83" i="1"/>
  <c r="H83" i="1"/>
  <c r="U82" i="1"/>
  <c r="T82" i="1"/>
  <c r="R82" i="1"/>
  <c r="P82" i="1"/>
  <c r="P81" i="1" s="1"/>
  <c r="N82" i="1"/>
  <c r="N81" i="1" s="1"/>
  <c r="L82" i="1"/>
  <c r="L81" i="1" s="1"/>
  <c r="J82" i="1"/>
  <c r="H82" i="1"/>
  <c r="U81" i="1"/>
  <c r="T81" i="1"/>
  <c r="S81" i="1"/>
  <c r="R81" i="1"/>
  <c r="Q81" i="1"/>
  <c r="O81" i="1"/>
  <c r="M81" i="1"/>
  <c r="K81" i="1"/>
  <c r="J81" i="1"/>
  <c r="I81" i="1"/>
  <c r="H81" i="1"/>
  <c r="G81" i="1"/>
  <c r="F81" i="1"/>
  <c r="E81" i="1"/>
  <c r="D81" i="1"/>
  <c r="U80" i="1"/>
  <c r="T80" i="1"/>
  <c r="R80" i="1"/>
  <c r="P80" i="1"/>
  <c r="N80" i="1"/>
  <c r="L80" i="1"/>
  <c r="J80" i="1"/>
  <c r="H80" i="1"/>
  <c r="U79" i="1"/>
  <c r="T79" i="1"/>
  <c r="T78" i="1" s="1"/>
  <c r="R79" i="1"/>
  <c r="R78" i="1" s="1"/>
  <c r="P79" i="1"/>
  <c r="N79" i="1"/>
  <c r="N78" i="1" s="1"/>
  <c r="L79" i="1"/>
  <c r="J79" i="1"/>
  <c r="J78" i="1" s="1"/>
  <c r="H79" i="1"/>
  <c r="S78" i="1"/>
  <c r="U78" i="1" s="1"/>
  <c r="Q78" i="1"/>
  <c r="P78" i="1"/>
  <c r="O78" i="1"/>
  <c r="M78" i="1"/>
  <c r="L78" i="1"/>
  <c r="K78" i="1"/>
  <c r="I78" i="1"/>
  <c r="H78" i="1"/>
  <c r="G78" i="1"/>
  <c r="F78" i="1"/>
  <c r="E78" i="1"/>
  <c r="D78" i="1"/>
  <c r="U77" i="1"/>
  <c r="T77" i="1"/>
  <c r="R77" i="1"/>
  <c r="P77" i="1"/>
  <c r="N77" i="1"/>
  <c r="L77" i="1"/>
  <c r="J77" i="1"/>
  <c r="H77" i="1"/>
  <c r="U76" i="1"/>
  <c r="T76" i="1"/>
  <c r="R76" i="1"/>
  <c r="P76" i="1"/>
  <c r="N76" i="1"/>
  <c r="L76" i="1"/>
  <c r="J76" i="1"/>
  <c r="H76" i="1"/>
  <c r="U75" i="1"/>
  <c r="T75" i="1"/>
  <c r="R75" i="1"/>
  <c r="P75" i="1"/>
  <c r="N75" i="1"/>
  <c r="L75" i="1"/>
  <c r="J75" i="1"/>
  <c r="H75" i="1"/>
  <c r="U74" i="1"/>
  <c r="T74" i="1"/>
  <c r="R74" i="1"/>
  <c r="P74" i="1"/>
  <c r="P73" i="1" s="1"/>
  <c r="N74" i="1"/>
  <c r="L74" i="1"/>
  <c r="J74" i="1"/>
  <c r="H74" i="1"/>
  <c r="H73" i="1" s="1"/>
  <c r="T73" i="1"/>
  <c r="S73" i="1"/>
  <c r="R73" i="1"/>
  <c r="Q73" i="1"/>
  <c r="O73" i="1"/>
  <c r="N73" i="1"/>
  <c r="M73" i="1"/>
  <c r="L73" i="1"/>
  <c r="K73" i="1"/>
  <c r="J73" i="1"/>
  <c r="I73" i="1"/>
  <c r="G73" i="1"/>
  <c r="F73" i="1"/>
  <c r="U73" i="1" s="1"/>
  <c r="E73" i="1"/>
  <c r="D73" i="1"/>
  <c r="U72" i="1"/>
  <c r="T72" i="1"/>
  <c r="R72" i="1"/>
  <c r="P72" i="1"/>
  <c r="N72" i="1"/>
  <c r="L72" i="1"/>
  <c r="L62" i="1" s="1"/>
  <c r="J72" i="1"/>
  <c r="J62" i="1" s="1"/>
  <c r="H72" i="1"/>
  <c r="U71" i="1"/>
  <c r="T71" i="1"/>
  <c r="R71" i="1"/>
  <c r="R62" i="1" s="1"/>
  <c r="P71" i="1"/>
  <c r="N71" i="1"/>
  <c r="H71" i="1"/>
  <c r="U70" i="1"/>
  <c r="T70" i="1"/>
  <c r="R70" i="1"/>
  <c r="P70" i="1"/>
  <c r="N70" i="1"/>
  <c r="L70" i="1"/>
  <c r="J70" i="1"/>
  <c r="H70" i="1"/>
  <c r="U69" i="1"/>
  <c r="T69" i="1"/>
  <c r="R69" i="1"/>
  <c r="P69" i="1"/>
  <c r="N69" i="1"/>
  <c r="L69" i="1"/>
  <c r="J69" i="1"/>
  <c r="H69" i="1"/>
  <c r="U68" i="1"/>
  <c r="T68" i="1"/>
  <c r="R68" i="1"/>
  <c r="P68" i="1"/>
  <c r="N68" i="1"/>
  <c r="L68" i="1"/>
  <c r="J68" i="1"/>
  <c r="H68" i="1"/>
  <c r="U67" i="1"/>
  <c r="T67" i="1"/>
  <c r="R67" i="1"/>
  <c r="P67" i="1"/>
  <c r="N67" i="1"/>
  <c r="L67" i="1"/>
  <c r="J67" i="1"/>
  <c r="H67" i="1"/>
  <c r="U66" i="1"/>
  <c r="T66" i="1"/>
  <c r="R66" i="1"/>
  <c r="P66" i="1"/>
  <c r="N66" i="1"/>
  <c r="L66" i="1"/>
  <c r="J66" i="1"/>
  <c r="H66" i="1"/>
  <c r="U65" i="1"/>
  <c r="T65" i="1"/>
  <c r="R65" i="1"/>
  <c r="P65" i="1"/>
  <c r="N65" i="1"/>
  <c r="L65" i="1"/>
  <c r="J65" i="1"/>
  <c r="H65" i="1"/>
  <c r="U64" i="1"/>
  <c r="T64" i="1"/>
  <c r="R64" i="1"/>
  <c r="P64" i="1"/>
  <c r="N64" i="1"/>
  <c r="L64" i="1"/>
  <c r="J64" i="1"/>
  <c r="H64" i="1"/>
  <c r="U63" i="1"/>
  <c r="T63" i="1"/>
  <c r="R63" i="1"/>
  <c r="P63" i="1"/>
  <c r="P62" i="1" s="1"/>
  <c r="N63" i="1"/>
  <c r="L63" i="1"/>
  <c r="J63" i="1"/>
  <c r="H63" i="1"/>
  <c r="H62" i="1" s="1"/>
  <c r="T62" i="1"/>
  <c r="S62" i="1"/>
  <c r="Q62" i="1"/>
  <c r="O62" i="1"/>
  <c r="N62" i="1"/>
  <c r="M62" i="1"/>
  <c r="K62" i="1"/>
  <c r="I62" i="1"/>
  <c r="G62" i="1"/>
  <c r="F62" i="1"/>
  <c r="U62" i="1" s="1"/>
  <c r="E62" i="1"/>
  <c r="D62" i="1"/>
  <c r="U61" i="1"/>
  <c r="T61" i="1"/>
  <c r="R61" i="1"/>
  <c r="P61" i="1"/>
  <c r="N61" i="1"/>
  <c r="L61" i="1"/>
  <c r="J61" i="1"/>
  <c r="H61" i="1"/>
  <c r="U60" i="1"/>
  <c r="T60" i="1"/>
  <c r="R60" i="1"/>
  <c r="P60" i="1"/>
  <c r="N60" i="1"/>
  <c r="L60" i="1"/>
  <c r="J60" i="1"/>
  <c r="H60" i="1"/>
  <c r="U59" i="1"/>
  <c r="T59" i="1"/>
  <c r="R59" i="1"/>
  <c r="P59" i="1"/>
  <c r="N59" i="1"/>
  <c r="L59" i="1"/>
  <c r="J59" i="1"/>
  <c r="H59" i="1"/>
  <c r="U58" i="1"/>
  <c r="T58" i="1"/>
  <c r="R58" i="1"/>
  <c r="R56" i="1" s="1"/>
  <c r="P58" i="1"/>
  <c r="N58" i="1"/>
  <c r="L58" i="1"/>
  <c r="L56" i="1" s="1"/>
  <c r="J58" i="1"/>
  <c r="J56" i="1" s="1"/>
  <c r="H58" i="1"/>
  <c r="K57" i="1"/>
  <c r="M57" i="1" s="1"/>
  <c r="O57" i="1" s="1"/>
  <c r="Q57" i="1" s="1"/>
  <c r="S57" i="1" s="1"/>
  <c r="U57" i="1" s="1"/>
  <c r="I57" i="1"/>
  <c r="G57" i="1"/>
  <c r="T56" i="1"/>
  <c r="S56" i="1"/>
  <c r="U56" i="1" s="1"/>
  <c r="Q56" i="1"/>
  <c r="P56" i="1"/>
  <c r="O56" i="1"/>
  <c r="N56" i="1"/>
  <c r="M56" i="1"/>
  <c r="K56" i="1"/>
  <c r="I56" i="1"/>
  <c r="H56" i="1"/>
  <c r="G56" i="1"/>
  <c r="F56" i="1"/>
  <c r="E56" i="1"/>
  <c r="D56" i="1"/>
  <c r="U55" i="1"/>
  <c r="T55" i="1"/>
  <c r="R55" i="1"/>
  <c r="P55" i="1"/>
  <c r="N55" i="1"/>
  <c r="L55" i="1"/>
  <c r="J55" i="1"/>
  <c r="H55" i="1"/>
  <c r="U54" i="1"/>
  <c r="T54" i="1"/>
  <c r="R54" i="1"/>
  <c r="P54" i="1"/>
  <c r="P53" i="1" s="1"/>
  <c r="N54" i="1"/>
  <c r="N53" i="1" s="1"/>
  <c r="L54" i="1"/>
  <c r="L53" i="1" s="1"/>
  <c r="J54" i="1"/>
  <c r="H54" i="1"/>
  <c r="U53" i="1"/>
  <c r="T53" i="1"/>
  <c r="S53" i="1"/>
  <c r="R53" i="1"/>
  <c r="Q53" i="1"/>
  <c r="O53" i="1"/>
  <c r="M53" i="1"/>
  <c r="K53" i="1"/>
  <c r="J53" i="1"/>
  <c r="I53" i="1"/>
  <c r="I41" i="1" s="1"/>
  <c r="H53" i="1"/>
  <c r="G53" i="1"/>
  <c r="F53" i="1"/>
  <c r="D53" i="1"/>
  <c r="D41" i="1" s="1"/>
  <c r="U52" i="1"/>
  <c r="T52" i="1"/>
  <c r="R52" i="1"/>
  <c r="P52" i="1"/>
  <c r="N52" i="1"/>
  <c r="L52" i="1"/>
  <c r="J52" i="1"/>
  <c r="H52" i="1"/>
  <c r="U51" i="1"/>
  <c r="T51" i="1"/>
  <c r="R51" i="1"/>
  <c r="P51" i="1"/>
  <c r="N51" i="1"/>
  <c r="L51" i="1"/>
  <c r="J51" i="1"/>
  <c r="H51" i="1"/>
  <c r="U50" i="1"/>
  <c r="T50" i="1"/>
  <c r="R50" i="1"/>
  <c r="P50" i="1"/>
  <c r="N50" i="1"/>
  <c r="L50" i="1"/>
  <c r="J50" i="1"/>
  <c r="H50" i="1"/>
  <c r="U49" i="1"/>
  <c r="T49" i="1"/>
  <c r="R49" i="1"/>
  <c r="P49" i="1"/>
  <c r="N49" i="1"/>
  <c r="L49" i="1"/>
  <c r="J49" i="1"/>
  <c r="H49" i="1"/>
  <c r="U48" i="1"/>
  <c r="T48" i="1"/>
  <c r="R48" i="1"/>
  <c r="P48" i="1"/>
  <c r="N48" i="1"/>
  <c r="L48" i="1"/>
  <c r="J48" i="1"/>
  <c r="H48" i="1"/>
  <c r="U47" i="1"/>
  <c r="T47" i="1"/>
  <c r="R47" i="1"/>
  <c r="P47" i="1"/>
  <c r="N47" i="1"/>
  <c r="L47" i="1"/>
  <c r="J47" i="1"/>
  <c r="H47" i="1"/>
  <c r="U46" i="1"/>
  <c r="T46" i="1"/>
  <c r="R46" i="1"/>
  <c r="P46" i="1"/>
  <c r="N46" i="1"/>
  <c r="L46" i="1"/>
  <c r="J46" i="1"/>
  <c r="H46" i="1"/>
  <c r="U45" i="1"/>
  <c r="T45" i="1"/>
  <c r="R45" i="1"/>
  <c r="P45" i="1"/>
  <c r="N45" i="1"/>
  <c r="L45" i="1"/>
  <c r="J45" i="1"/>
  <c r="H45" i="1"/>
  <c r="U44" i="1"/>
  <c r="T44" i="1"/>
  <c r="R44" i="1"/>
  <c r="R43" i="1" s="1"/>
  <c r="P44" i="1"/>
  <c r="P43" i="1" s="1"/>
  <c r="P41" i="1" s="1"/>
  <c r="N44" i="1"/>
  <c r="L44" i="1"/>
  <c r="L43" i="1" s="1"/>
  <c r="J44" i="1"/>
  <c r="H44" i="1"/>
  <c r="H43" i="1" s="1"/>
  <c r="T43" i="1"/>
  <c r="S43" i="1"/>
  <c r="S41" i="1" s="1"/>
  <c r="Q43" i="1"/>
  <c r="O43" i="1"/>
  <c r="O41" i="1" s="1"/>
  <c r="O120" i="1" s="1"/>
  <c r="P120" i="1" s="1"/>
  <c r="N43" i="1"/>
  <c r="M43" i="1"/>
  <c r="K43" i="1"/>
  <c r="K41" i="1" s="1"/>
  <c r="K120" i="1" s="1"/>
  <c r="J43" i="1"/>
  <c r="I43" i="1"/>
  <c r="G43" i="1"/>
  <c r="G41" i="1" s="1"/>
  <c r="F43" i="1"/>
  <c r="E43" i="1"/>
  <c r="D43" i="1"/>
  <c r="U42" i="1"/>
  <c r="M41" i="1"/>
  <c r="M120" i="1" s="1"/>
  <c r="F41" i="1"/>
  <c r="F120" i="1" s="1"/>
  <c r="E41" i="1"/>
  <c r="G39" i="1"/>
  <c r="H39" i="1" s="1"/>
  <c r="G38" i="1"/>
  <c r="I38" i="1" s="1"/>
  <c r="I37" i="1"/>
  <c r="K37" i="1" s="1"/>
  <c r="G37" i="1"/>
  <c r="H37" i="1" s="1"/>
  <c r="I36" i="1"/>
  <c r="K36" i="1" s="1"/>
  <c r="H36" i="1"/>
  <c r="G36" i="1"/>
  <c r="G35" i="1"/>
  <c r="I35" i="1" s="1"/>
  <c r="G34" i="1"/>
  <c r="I34" i="1" s="1"/>
  <c r="F33" i="1"/>
  <c r="F40" i="1" s="1"/>
  <c r="G40" i="1" s="1"/>
  <c r="I40" i="1" s="1"/>
  <c r="K40" i="1" s="1"/>
  <c r="M40" i="1" s="1"/>
  <c r="O40" i="1" s="1"/>
  <c r="Q40" i="1" s="1"/>
  <c r="S40" i="1" s="1"/>
  <c r="U40" i="1" s="1"/>
  <c r="U32" i="1"/>
  <c r="T32" i="1"/>
  <c r="R32" i="1"/>
  <c r="P32" i="1"/>
  <c r="N32" i="1"/>
  <c r="L32" i="1"/>
  <c r="J32" i="1"/>
  <c r="H32" i="1"/>
  <c r="U31" i="1"/>
  <c r="T31" i="1"/>
  <c r="R31" i="1"/>
  <c r="P31" i="1"/>
  <c r="N31" i="1"/>
  <c r="L31" i="1"/>
  <c r="J31" i="1"/>
  <c r="H31" i="1"/>
  <c r="U30" i="1"/>
  <c r="T30" i="1"/>
  <c r="R30" i="1"/>
  <c r="P30" i="1"/>
  <c r="N30" i="1"/>
  <c r="L30" i="1"/>
  <c r="J30" i="1"/>
  <c r="H30" i="1"/>
  <c r="U29" i="1"/>
  <c r="T29" i="1"/>
  <c r="R29" i="1"/>
  <c r="P29" i="1"/>
  <c r="N29" i="1"/>
  <c r="L29" i="1"/>
  <c r="J29" i="1"/>
  <c r="H29" i="1"/>
  <c r="U28" i="1"/>
  <c r="T28" i="1"/>
  <c r="R28" i="1"/>
  <c r="P28" i="1"/>
  <c r="N28" i="1"/>
  <c r="L28" i="1"/>
  <c r="J28" i="1"/>
  <c r="H28" i="1"/>
  <c r="T27" i="1"/>
  <c r="R27" i="1"/>
  <c r="P27" i="1"/>
  <c r="N27" i="1"/>
  <c r="L27" i="1"/>
  <c r="J27" i="1"/>
  <c r="H27" i="1"/>
  <c r="U26" i="1"/>
  <c r="T26" i="1"/>
  <c r="R26" i="1"/>
  <c r="P26" i="1"/>
  <c r="N26" i="1"/>
  <c r="L26" i="1"/>
  <c r="J26" i="1"/>
  <c r="H26" i="1"/>
  <c r="U25" i="1"/>
  <c r="T25" i="1"/>
  <c r="R25" i="1"/>
  <c r="P25" i="1"/>
  <c r="N25" i="1"/>
  <c r="L25" i="1"/>
  <c r="J25" i="1"/>
  <c r="H25" i="1"/>
  <c r="U24" i="1"/>
  <c r="T24" i="1"/>
  <c r="R24" i="1"/>
  <c r="P24" i="1"/>
  <c r="N24" i="1"/>
  <c r="L24" i="1"/>
  <c r="J24" i="1"/>
  <c r="H24" i="1"/>
  <c r="U23" i="1"/>
  <c r="T23" i="1"/>
  <c r="R23" i="1"/>
  <c r="P23" i="1"/>
  <c r="N23" i="1"/>
  <c r="L23" i="1"/>
  <c r="J23" i="1"/>
  <c r="H23" i="1"/>
  <c r="U22" i="1"/>
  <c r="T22" i="1"/>
  <c r="R22" i="1"/>
  <c r="P22" i="1"/>
  <c r="N22" i="1"/>
  <c r="L22" i="1"/>
  <c r="J22" i="1"/>
  <c r="H22" i="1"/>
  <c r="U21" i="1"/>
  <c r="T21" i="1"/>
  <c r="R21" i="1"/>
  <c r="P21" i="1"/>
  <c r="N21" i="1"/>
  <c r="L21" i="1"/>
  <c r="J21" i="1"/>
  <c r="H21" i="1"/>
  <c r="U20" i="1"/>
  <c r="T20" i="1"/>
  <c r="R20" i="1"/>
  <c r="P20" i="1"/>
  <c r="N20" i="1"/>
  <c r="L20" i="1"/>
  <c r="J20" i="1"/>
  <c r="H20" i="1"/>
  <c r="U19" i="1"/>
  <c r="T19" i="1"/>
  <c r="R19" i="1"/>
  <c r="P19" i="1"/>
  <c r="N19" i="1"/>
  <c r="L19" i="1"/>
  <c r="J19" i="1"/>
  <c r="H19" i="1"/>
  <c r="U18" i="1"/>
  <c r="T18" i="1"/>
  <c r="R18" i="1"/>
  <c r="P18" i="1"/>
  <c r="N18" i="1"/>
  <c r="L18" i="1"/>
  <c r="J18" i="1"/>
  <c r="H18" i="1"/>
  <c r="U17" i="1"/>
  <c r="T17" i="1"/>
  <c r="R17" i="1"/>
  <c r="P17" i="1"/>
  <c r="N17" i="1"/>
  <c r="L17" i="1"/>
  <c r="J17" i="1"/>
  <c r="H17" i="1"/>
  <c r="U16" i="1"/>
  <c r="T16" i="1"/>
  <c r="R16" i="1"/>
  <c r="P16" i="1"/>
  <c r="N16" i="1"/>
  <c r="L16" i="1"/>
  <c r="J16" i="1"/>
  <c r="H16" i="1"/>
  <c r="U15" i="1"/>
  <c r="T15" i="1"/>
  <c r="R15" i="1"/>
  <c r="P15" i="1"/>
  <c r="N15" i="1"/>
  <c r="L15" i="1"/>
  <c r="J15" i="1"/>
  <c r="H15" i="1"/>
  <c r="U14" i="1"/>
  <c r="T14" i="1"/>
  <c r="R14" i="1"/>
  <c r="P14" i="1"/>
  <c r="N14" i="1"/>
  <c r="L14" i="1"/>
  <c r="J14" i="1"/>
  <c r="H14" i="1"/>
  <c r="U13" i="1"/>
  <c r="S13" i="1"/>
  <c r="Q13" i="1"/>
  <c r="R13" i="1" s="1"/>
  <c r="O13" i="1"/>
  <c r="M13" i="1"/>
  <c r="P13" i="1" s="1"/>
  <c r="L13" i="1"/>
  <c r="J13" i="1"/>
  <c r="H13" i="1"/>
  <c r="U12" i="1"/>
  <c r="T12" i="1"/>
  <c r="R12" i="1"/>
  <c r="P12" i="1"/>
  <c r="N12" i="1"/>
  <c r="L12" i="1"/>
  <c r="J12" i="1"/>
  <c r="H12" i="1"/>
  <c r="U11" i="1"/>
  <c r="T11" i="1"/>
  <c r="R11" i="1"/>
  <c r="P11" i="1"/>
  <c r="N11" i="1"/>
  <c r="L11" i="1"/>
  <c r="J11" i="1"/>
  <c r="H11" i="1"/>
  <c r="U10" i="1"/>
  <c r="S10" i="1"/>
  <c r="Q10" i="1"/>
  <c r="T10" i="1" s="1"/>
  <c r="O10" i="1"/>
  <c r="P10" i="1" s="1"/>
  <c r="M10" i="1"/>
  <c r="N10" i="1" s="1"/>
  <c r="L10" i="1"/>
  <c r="J10" i="1"/>
  <c r="H10" i="1"/>
  <c r="F9" i="1"/>
  <c r="U7" i="1"/>
  <c r="T7" i="1"/>
  <c r="R7" i="1"/>
  <c r="P7" i="1"/>
  <c r="N7" i="1"/>
  <c r="L7" i="1"/>
  <c r="J7" i="1"/>
  <c r="H7" i="1"/>
  <c r="K38" i="1" l="1"/>
  <c r="J38" i="1"/>
  <c r="U41" i="1"/>
  <c r="S120" i="1"/>
  <c r="T120" i="1" s="1"/>
  <c r="R41" i="1"/>
  <c r="I33" i="1"/>
  <c r="K34" i="1"/>
  <c r="J34" i="1"/>
  <c r="H41" i="1"/>
  <c r="G120" i="1"/>
  <c r="H120" i="1" s="1"/>
  <c r="K35" i="1"/>
  <c r="J35" i="1"/>
  <c r="L120" i="1"/>
  <c r="R120" i="1"/>
  <c r="J41" i="1"/>
  <c r="I120" i="1"/>
  <c r="J120" i="1" s="1"/>
  <c r="N41" i="1"/>
  <c r="L36" i="1"/>
  <c r="M36" i="1"/>
  <c r="L41" i="1"/>
  <c r="M37" i="1"/>
  <c r="L37" i="1"/>
  <c r="N120" i="1"/>
  <c r="T41" i="1"/>
  <c r="H38" i="1"/>
  <c r="I39" i="1"/>
  <c r="F119" i="1"/>
  <c r="T13" i="1"/>
  <c r="U43" i="1"/>
  <c r="R10" i="1"/>
  <c r="N13" i="1"/>
  <c r="H35" i="1"/>
  <c r="J37" i="1"/>
  <c r="G33" i="1"/>
  <c r="H34" i="1"/>
  <c r="J36" i="1"/>
  <c r="M34" i="1" l="1"/>
  <c r="L34" i="1"/>
  <c r="J33" i="1"/>
  <c r="J40" i="1" s="1"/>
  <c r="I119" i="1"/>
  <c r="I9" i="1"/>
  <c r="N37" i="1"/>
  <c r="O37" i="1"/>
  <c r="H33" i="1"/>
  <c r="H40" i="1" s="1"/>
  <c r="O36" i="1"/>
  <c r="N36" i="1"/>
  <c r="M35" i="1"/>
  <c r="L35" i="1"/>
  <c r="U120" i="1"/>
  <c r="G9" i="1"/>
  <c r="H9" i="1" s="1"/>
  <c r="G119" i="1"/>
  <c r="H119" i="1" s="1"/>
  <c r="K39" i="1"/>
  <c r="J39" i="1"/>
  <c r="M38" i="1"/>
  <c r="L38" i="1"/>
  <c r="M39" i="1" l="1"/>
  <c r="M33" i="1" s="1"/>
  <c r="L39" i="1"/>
  <c r="N38" i="1"/>
  <c r="O38" i="1"/>
  <c r="K33" i="1"/>
  <c r="Q37" i="1"/>
  <c r="P37" i="1"/>
  <c r="J9" i="1"/>
  <c r="J119" i="1"/>
  <c r="O35" i="1"/>
  <c r="N35" i="1"/>
  <c r="P36" i="1"/>
  <c r="Q36" i="1"/>
  <c r="N34" i="1"/>
  <c r="O34" i="1"/>
  <c r="M9" i="1" l="1"/>
  <c r="N33" i="1"/>
  <c r="M119" i="1"/>
  <c r="S36" i="1"/>
  <c r="R36" i="1"/>
  <c r="Q38" i="1"/>
  <c r="P38" i="1"/>
  <c r="Q34" i="1"/>
  <c r="P34" i="1"/>
  <c r="S37" i="1"/>
  <c r="R37" i="1"/>
  <c r="K119" i="1"/>
  <c r="L119" i="1" s="1"/>
  <c r="L33" i="1"/>
  <c r="L40" i="1" s="1"/>
  <c r="K9" i="1"/>
  <c r="L9" i="1" s="1"/>
  <c r="Q35" i="1"/>
  <c r="P35" i="1"/>
  <c r="O39" i="1"/>
  <c r="N39" i="1"/>
  <c r="S35" i="1" l="1"/>
  <c r="R35" i="1"/>
  <c r="R38" i="1"/>
  <c r="S38" i="1"/>
  <c r="T36" i="1"/>
  <c r="U36" i="1"/>
  <c r="S34" i="1"/>
  <c r="Q33" i="1"/>
  <c r="R34" i="1"/>
  <c r="U37" i="1"/>
  <c r="T37" i="1"/>
  <c r="N119" i="1"/>
  <c r="Q39" i="1"/>
  <c r="P39" i="1"/>
  <c r="O33" i="1"/>
  <c r="N40" i="1"/>
  <c r="N9" i="1"/>
  <c r="Q119" i="1" l="1"/>
  <c r="R119" i="1" s="1"/>
  <c r="R33" i="1"/>
  <c r="Q9" i="1"/>
  <c r="P33" i="1"/>
  <c r="P40" i="1" s="1"/>
  <c r="O9" i="1"/>
  <c r="P9" i="1" s="1"/>
  <c r="O119" i="1"/>
  <c r="P119" i="1" s="1"/>
  <c r="U34" i="1"/>
  <c r="T34" i="1"/>
  <c r="S33" i="1"/>
  <c r="S39" i="1"/>
  <c r="R39" i="1"/>
  <c r="U38" i="1"/>
  <c r="T38" i="1"/>
  <c r="T35" i="1"/>
  <c r="U35" i="1"/>
  <c r="R9" i="1" l="1"/>
  <c r="S119" i="1"/>
  <c r="T119" i="1" s="1"/>
  <c r="U33" i="1"/>
  <c r="T33" i="1"/>
  <c r="S9" i="1"/>
  <c r="U39" i="1"/>
  <c r="T39" i="1"/>
  <c r="R40" i="1"/>
  <c r="U9" i="1" l="1"/>
  <c r="T9" i="1"/>
  <c r="T40" i="1"/>
</calcChain>
</file>

<file path=xl/sharedStrings.xml><?xml version="1.0" encoding="utf-8"?>
<sst xmlns="http://schemas.openxmlformats.org/spreadsheetml/2006/main" count="317" uniqueCount="174">
  <si>
    <t>Уточнения областного бюджета в 2024 году</t>
  </si>
  <si>
    <t>Закон Липецкой области от 19.12.2023 г. № 423-ОЗ "Об областном бюджете на 2024 год и на плановый период 2025 и 2026 годов"</t>
  </si>
  <si>
    <t>(руб.)</t>
  </si>
  <si>
    <t xml:space="preserve">Наименование </t>
  </si>
  <si>
    <t xml:space="preserve">Закон </t>
  </si>
  <si>
    <t>изменения</t>
  </si>
  <si>
    <t xml:space="preserve">Утвержденный бюджет (Закон Липецкой области от 19.12.2023 г. № 423-ОЗ "Об областном бюджете на 2024 год и на плановый период 2025 и 2026 годов") </t>
  </si>
  <si>
    <t>Закон Липецкой области от 22.02.2024 г. № 454-ОЗ "О внесении изменений в Закон Липецкой области "Об областном бюджете на 2024 год и на плановый период 2025 и 2026 годов"</t>
  </si>
  <si>
    <t>отклонения от предыдущего варианта</t>
  </si>
  <si>
    <t>Закон Липецкой области от 24.04.2024 г. № 470-ОЗ "О внесении изменений в Закон Липецкой области "Об областном бюджете на 2024 год и на плановый период 2025 и 2026 годов"</t>
  </si>
  <si>
    <t>Закон Липецкой области от 30.05.2024 г. № 486-ОЗ "О внесении изменений в Закон Липецкой области "Об областном бюджете на 2024 год и на плановый период 2025 и 2026 годов"</t>
  </si>
  <si>
    <t>Закон Липецкой области от 26.06.2024 г. № 503-ОЗ "О внесении изменений в Закон Липецкой области "Об областном бюджете на 2024 год и на плановый период 2025 и 2026 годов"</t>
  </si>
  <si>
    <t>Закон Липецкой области от 26.09.2024 г. № 517-ОЗ "О внесении изменений в Закон Липецкой области "Об областном бюджете на 2024 год и на плановый период 2025 и 2026 годов"</t>
  </si>
  <si>
    <t>Закон Липецкой области от 08.11.2024 г. № 537-ОЗ "О внесении изменений в Закон Липецкой области "Об областном бюджете на 2024 год и на плановый период 2025 и 2026 годов"</t>
  </si>
  <si>
    <t>Закон Липецкой области от 19.12.2024 г. № 579-ОЗ "О внесении изменений в Закон Липецкой области "Об областном бюджете на 2024 год и на плановый период 2025 и 2026 годов"</t>
  </si>
  <si>
    <t>Справочно:  Дополнительно направлено при уточнениях бюджета в 2024 году</t>
  </si>
  <si>
    <t>ВСЕГО ДОХОДОВ</t>
  </si>
  <si>
    <t>КБК</t>
  </si>
  <si>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</si>
  <si>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</si>
  <si>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</si>
  <si>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</si>
  <si>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</si>
  <si>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</si>
  <si>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</si>
  <si>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</si>
  <si>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</si>
  <si>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</si>
  <si>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</si>
  <si>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</si>
  <si>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 xml:space="preserve">НАЛОГИ НА СОВОКУПНЫЙ ДОХОД
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</si>
  <si>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</si>
  <si>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</si>
  <si>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</si>
  <si>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</si>
  <si>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</si>
  <si>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 xml:space="preserve">НАЛОГИ НА ИМУЩЕСТВО
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</si>
  <si>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</si>
  <si>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</si>
  <si>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</si>
  <si>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</si>
  <si>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</si>
  <si>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</si>
  <si>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</si>
  <si>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</si>
  <si>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</si>
  <si>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 xml:space="preserve">Налог на добычу полезных ископаемых
</t>
  </si>
  <si>
    <t>00010701000010000110</t>
  </si>
  <si>
    <t>Сборы за пользование объектами животного мира и за пользование объектами водных биологических ресурсов</t>
  </si>
  <si>
    <t>00010704000010000110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</si>
  <si>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</si>
  <si>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</si>
  <si>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</si>
  <si>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</si>
  <si>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</si>
  <si>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</si>
  <si>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(РАБОТ)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</si>
  <si>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</si>
  <si>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</si>
  <si>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</si>
  <si>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</si>
  <si>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</si>
  <si>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</si>
  <si>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</si>
  <si>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</si>
  <si>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</si>
  <si>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</si>
  <si>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</si>
  <si>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 xml:space="preserve">Дотации  бюджетам субъектов  Российской Федерации и муниципальных образований 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</si>
  <si>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</si>
  <si>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</si>
  <si>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</si>
  <si>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субъектов Российской Федерации и муниципальных образований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</si>
  <si>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</si>
  <si>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</si>
  <si>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</si>
  <si>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 в бюджеты субъектов Российской Федерации</t>
  </si>
  <si>
    <t>00020302000020000150</t>
  </si>
  <si>
    <t>Безвозмездные поступления от негосударственных  организаций в бюджеты субъектов Российской Федерации</t>
  </si>
  <si>
    <t>00020402000020000150</t>
  </si>
  <si>
    <t>ВСЕГО РАСХОДОВ</t>
  </si>
  <si>
    <t>Раздел</t>
  </si>
  <si>
    <t>Подраздел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</si>
  <si>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</si>
  <si>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</si>
  <si>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</si>
  <si>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</si>
  <si>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</si>
  <si>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</si>
  <si>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</si>
  <si>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</si>
  <si>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</si>
  <si>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</si>
  <si>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</si>
  <si>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</si>
  <si>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</si>
  <si>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</si>
  <si>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</si>
  <si>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Международные отношения и международное сотрудничество</t>
  </si>
  <si>
    <t>08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</si>
  <si>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</si>
  <si>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</si>
  <si>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</si>
  <si>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</si>
  <si>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</si>
  <si>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</si>
  <si>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Мобилизационная подготовка экономики</t>
  </si>
  <si>
    <t>НАЦИОНАЛЬНАЯ БЕЗОПАСНОСТЬ И ПРАВООХРАНИТЕЛЬНАЯ ДЕЯТЕЛЬНОСТЬ</t>
  </si>
  <si>
    <t>Органы внутренних дел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</si>
  <si>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</si>
  <si>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</si>
  <si>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</si>
  <si>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</si>
  <si>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</si>
  <si>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</si>
  <si>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</si>
  <si>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</si>
  <si>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</si>
  <si>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</si>
  <si>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</si>
  <si>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</si>
  <si>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</si>
  <si>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</si>
  <si>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09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</si>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</sst>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_-* #,##0.00\ _₽_-;\-* #,##0.00\ _₽_-;_-* &quot;-&quot;??\ _₽_-;_-@_-"/>
  </numFmts>
  <fonts count="18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top" wrapText="1"/>
    </xf>
    <xf numFmtId="164" fontId="7" fillId="0" borderId="1" xfId="1" applyFont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0" borderId="0" xfId="0" applyFont="1"/>
    <xf numFmtId="49" fontId="7" fillId="0" borderId="1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top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3" borderId="1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1" xfId="0" applyFont="1" applyBorder="1" applyAlignment="1">
      <alignment vertical="top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4" fontId="3" fillId="0" borderId="0" xfId="0" applyNumberFormat="1" applyFont="1"/>
    <xf numFmtId="4" fontId="10" fillId="0" borderId="0" xfId="0" applyNumberFormat="1" applyFont="1" applyAlignment="1">
      <alignment horizontal="right" vertical="center" inden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165" fontId="7" fillId="0" borderId="1" xfId="1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3" borderId="1" xfId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/>
    </xf>
    <xf numFmtId="165" fontId="7" fillId="0" borderId="1" xfId="1" applyNumberFormat="1" applyFont="1" applyBorder="1"/>
    <xf numFmtId="164" fontId="7" fillId="0" borderId="1" xfId="1" applyFont="1" applyBorder="1" applyAlignment="1">
      <alignment vertical="top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vertical="center"/>
    </xf>
    <xf numFmtId="164" fontId="7" fillId="0" borderId="1" xfId="1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5" fontId="10" fillId="0" borderId="1" xfId="1" applyNumberFormat="1" applyFont="1" applyBorder="1"/>
    <xf numFmtId="4" fontId="10" fillId="0" borderId="4" xfId="0" applyNumberFormat="1" applyFont="1" applyBorder="1" applyAlignment="1">
      <alignment horizontal="right" vertical="center" wrapText="1" indent="1"/>
    </xf>
    <xf numFmtId="164" fontId="10" fillId="3" borderId="1" xfId="1" applyFont="1" applyFill="1" applyBorder="1" applyAlignment="1">
      <alignment vertical="top"/>
    </xf>
    <xf numFmtId="4" fontId="14" fillId="0" borderId="4" xfId="0" applyNumberFormat="1" applyFont="1" applyBorder="1" applyAlignment="1">
      <alignment horizontal="right" vertical="center" wrapText="1" indent="1"/>
    </xf>
    <xf numFmtId="164" fontId="10" fillId="3" borderId="1" xfId="1" applyFont="1" applyFill="1" applyBorder="1" applyAlignment="1">
      <alignment vertical="center"/>
    </xf>
    <xf numFmtId="4" fontId="14" fillId="0" borderId="4" xfId="0" applyNumberFormat="1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vertical="center" wrapText="1"/>
    </xf>
    <xf numFmtId="165" fontId="10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10" fillId="0" borderId="1" xfId="1" applyNumberFormat="1" applyFont="1" applyBorder="1" applyAlignment="1">
      <alignment wrapText="1"/>
    </xf>
    <xf numFmtId="165" fontId="10" fillId="0" borderId="1" xfId="1" quotePrefix="1" applyNumberFormat="1" applyFont="1" applyBorder="1" applyAlignment="1">
      <alignment wrapText="1"/>
    </xf>
    <xf numFmtId="165" fontId="7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top"/>
    </xf>
    <xf numFmtId="164" fontId="10" fillId="0" borderId="1" xfId="1" applyFont="1" applyBorder="1" applyAlignment="1">
      <alignment vertical="top" wrapText="1"/>
    </xf>
    <xf numFmtId="164" fontId="10" fillId="3" borderId="1" xfId="1" applyFont="1" applyFill="1" applyBorder="1" applyAlignment="1">
      <alignment vertical="top" wrapText="1"/>
    </xf>
    <xf numFmtId="164" fontId="10" fillId="3" borderId="1" xfId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/>
    </xf>
    <xf numFmtId="164" fontId="7" fillId="3" borderId="1" xfId="1" applyFont="1" applyFill="1" applyBorder="1" applyAlignment="1">
      <alignment horizontal="right" vertical="center"/>
    </xf>
    <xf numFmtId="0" fontId="15" fillId="0" borderId="0" xfId="0" applyFont="1"/>
    <xf numFmtId="166" fontId="8" fillId="0" borderId="0" xfId="0" applyNumberFormat="1" applyFont="1"/>
    <xf numFmtId="0" fontId="10" fillId="0" borderId="0" xfId="0" applyFont="1" applyAlignment="1">
      <alignment vertical="center"/>
    </xf>
    <xf numFmtId="0" fontId="16" fillId="0" borderId="0" xfId="0" applyFont="1"/>
    <xf numFmtId="167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167" fontId="17" fillId="0" borderId="0" xfId="0" applyNumberFormat="1" applyFont="1" applyAlignment="1">
      <alignment horizontal="justify" vertical="center"/>
    </xf>
    <xf numFmtId="166" fontId="16" fillId="0" borderId="0" xfId="0" applyNumberFormat="1" applyFont="1" applyAlignment="1">
      <alignment vertical="top"/>
    </xf>
    <xf numFmtId="167" fontId="16" fillId="0" borderId="0" xfId="0" applyNumberFormat="1" applyFont="1"/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166" fontId="3" fillId="0" borderId="0" xfId="0" applyNumberFormat="1" applyFont="1" applyAlignment="1">
      <alignment vertical="center"/>
    </xf>
    <xf numFmtId="166" fontId="3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D4F6-4AEB-45C7-9924-80DF0399E269}">
  <sheetPr>
    <pageSetUpPr fitToPage="1"/>
  </sheetPr>
  <dimension ref="A2:W1035"/>
  <sheetViews>
    <sheetView tabSelected="1" view="pageBreakPreview" zoomScale="55" zoomScaleNormal="55" zoomScaleSheetLayoutView="5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19" sqref="A119:XFD120"/>
    </sheetView>
  </sheetViews>
  <sheetFormatPr defaultRowHeight="12.75" x14ac:dyDescent="0.2"/>
  <cols>
    <col min="1" max="1" width="55.42578125" style="2" customWidth="1"/>
    <col min="2" max="2" width="9.28515625" style="2" customWidth="1"/>
    <col min="3" max="3" width="12.42578125" style="2" customWidth="1"/>
    <col min="4" max="4" width="17.5703125" style="2" hidden="1" customWidth="1"/>
    <col min="5" max="5" width="2.5703125" style="2" hidden="1" customWidth="1"/>
    <col min="6" max="7" width="26" style="2" bestFit="1" customWidth="1"/>
    <col min="8" max="8" width="24.5703125" style="2" bestFit="1" customWidth="1"/>
    <col min="9" max="9" width="26" style="2" bestFit="1" customWidth="1"/>
    <col min="10" max="10" width="24.28515625" style="2" customWidth="1"/>
    <col min="11" max="11" width="25.5703125" style="2" customWidth="1"/>
    <col min="12" max="13" width="25.28515625" style="2" customWidth="1"/>
    <col min="14" max="14" width="24.42578125" style="2" customWidth="1"/>
    <col min="15" max="15" width="25.28515625" style="2" customWidth="1"/>
    <col min="16" max="16" width="24.42578125" style="2" customWidth="1"/>
    <col min="17" max="17" width="25.28515625" style="2" customWidth="1"/>
    <col min="18" max="18" width="24.42578125" style="2" customWidth="1"/>
    <col min="19" max="19" width="25.28515625" style="2" customWidth="1"/>
    <col min="20" max="20" width="24.42578125" style="2" customWidth="1"/>
    <col min="21" max="21" width="23.7109375" style="2" customWidth="1"/>
    <col min="22" max="22" width="18.7109375" style="2" bestFit="1" customWidth="1"/>
    <col min="23" max="16384" width="9.140625" style="2"/>
  </cols>
  <sheetData>
    <row r="2" spans="1:21" ht="22.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.75" customHeigh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</row>
    <row r="5" spans="1:21" ht="18.75" x14ac:dyDescent="0.3">
      <c r="H5" s="6"/>
      <c r="J5" s="6"/>
      <c r="L5" s="6"/>
      <c r="M5" s="7"/>
      <c r="N5" s="7"/>
      <c r="O5" s="7"/>
      <c r="P5" s="7"/>
      <c r="Q5" s="7"/>
      <c r="R5" s="7"/>
      <c r="S5" s="7"/>
      <c r="T5" s="7"/>
      <c r="U5" s="8" t="s">
        <v>2</v>
      </c>
    </row>
    <row r="6" spans="1:21" ht="133.5" customHeight="1" x14ac:dyDescent="0.2">
      <c r="A6" s="9" t="s">
        <v>3</v>
      </c>
      <c r="B6" s="10"/>
      <c r="C6" s="11"/>
      <c r="D6" s="9" t="s">
        <v>4</v>
      </c>
      <c r="E6" s="9" t="s">
        <v>5</v>
      </c>
      <c r="F6" s="12" t="s">
        <v>6</v>
      </c>
      <c r="G6" s="12" t="s">
        <v>7</v>
      </c>
      <c r="H6" s="13" t="s">
        <v>8</v>
      </c>
      <c r="I6" s="9" t="s">
        <v>9</v>
      </c>
      <c r="J6" s="13" t="s">
        <v>8</v>
      </c>
      <c r="K6" s="9" t="s">
        <v>10</v>
      </c>
      <c r="L6" s="13" t="s">
        <v>8</v>
      </c>
      <c r="M6" s="9" t="s">
        <v>11</v>
      </c>
      <c r="N6" s="13" t="s">
        <v>8</v>
      </c>
      <c r="O6" s="9" t="s">
        <v>12</v>
      </c>
      <c r="P6" s="13" t="s">
        <v>8</v>
      </c>
      <c r="Q6" s="9" t="s">
        <v>13</v>
      </c>
      <c r="R6" s="13" t="s">
        <v>8</v>
      </c>
      <c r="S6" s="9" t="s">
        <v>14</v>
      </c>
      <c r="T6" s="13" t="s">
        <v>8</v>
      </c>
      <c r="U6" s="13" t="s">
        <v>15</v>
      </c>
    </row>
    <row r="7" spans="1:21" s="17" customFormat="1" ht="22.15" customHeight="1" x14ac:dyDescent="0.2">
      <c r="A7" s="14" t="s">
        <v>16</v>
      </c>
      <c r="B7" s="10"/>
      <c r="C7" s="11"/>
      <c r="D7" s="9"/>
      <c r="E7" s="9"/>
      <c r="F7" s="15">
        <v>103587309161.88</v>
      </c>
      <c r="G7" s="15">
        <v>104180089156.88</v>
      </c>
      <c r="H7" s="16">
        <f>G7-F7</f>
        <v>592779995</v>
      </c>
      <c r="I7" s="15">
        <v>104386915563.88</v>
      </c>
      <c r="J7" s="16">
        <f>I7-G7</f>
        <v>206826407</v>
      </c>
      <c r="K7" s="15">
        <v>105996806586.88</v>
      </c>
      <c r="L7" s="16">
        <f>K7-I7</f>
        <v>1609891023</v>
      </c>
      <c r="M7" s="15">
        <v>110237748936.88</v>
      </c>
      <c r="N7" s="16">
        <f>M7-K7</f>
        <v>4240942350</v>
      </c>
      <c r="O7" s="15">
        <v>111389208934.88</v>
      </c>
      <c r="P7" s="16">
        <f>O7-M7</f>
        <v>1151459998</v>
      </c>
      <c r="Q7" s="15">
        <v>111743441096.88</v>
      </c>
      <c r="R7" s="16">
        <f>Q7-O7</f>
        <v>354232162</v>
      </c>
      <c r="S7" s="15">
        <v>111982430396.88</v>
      </c>
      <c r="T7" s="16">
        <f>S7-Q7</f>
        <v>238989300</v>
      </c>
      <c r="U7" s="16">
        <f>S7-F7</f>
        <v>8395121235</v>
      </c>
    </row>
    <row r="8" spans="1:21" s="17" customFormat="1" ht="22.15" customHeight="1" x14ac:dyDescent="0.2">
      <c r="A8" s="14"/>
      <c r="B8" s="10" t="s">
        <v>17</v>
      </c>
      <c r="C8" s="11"/>
      <c r="D8" s="9"/>
      <c r="E8" s="9"/>
      <c r="F8" s="15"/>
      <c r="G8" s="15"/>
      <c r="H8" s="16"/>
      <c r="I8" s="15"/>
      <c r="J8" s="16"/>
      <c r="K8" s="15"/>
      <c r="L8" s="16"/>
      <c r="M8" s="15"/>
      <c r="N8" s="16"/>
      <c r="O8" s="15"/>
      <c r="P8" s="16"/>
      <c r="Q8" s="15"/>
      <c r="R8" s="16"/>
      <c r="S8" s="15"/>
      <c r="T8" s="16"/>
      <c r="U8" s="16"/>
    </row>
    <row r="9" spans="1:21" s="17" customFormat="1" ht="18.600000000000001" customHeight="1" x14ac:dyDescent="0.2">
      <c r="A9" s="18" t="s">
        <v>18</v>
      </c>
      <c r="B9" s="19" t="s">
        <v>19</v>
      </c>
      <c r="C9" s="20"/>
      <c r="D9" s="9"/>
      <c r="E9" s="9"/>
      <c r="F9" s="21">
        <f>+F7-F33</f>
        <v>79869363181.880005</v>
      </c>
      <c r="G9" s="21">
        <f>+G7-G33</f>
        <v>79869363181.880005</v>
      </c>
      <c r="H9" s="16">
        <f t="shared" ref="H9:H32" si="0">G9-F9</f>
        <v>0</v>
      </c>
      <c r="I9" s="21">
        <f>+I7-I33</f>
        <v>79869363181.880005</v>
      </c>
      <c r="J9" s="16">
        <f>I9-G9</f>
        <v>0</v>
      </c>
      <c r="K9" s="21">
        <f>+K7-K33</f>
        <v>81369363181.880005</v>
      </c>
      <c r="L9" s="16">
        <f t="shared" ref="L9:L39" si="1">K9-I9</f>
        <v>1500000000</v>
      </c>
      <c r="M9" s="21">
        <f>+M7-M33</f>
        <v>85369363181.880005</v>
      </c>
      <c r="N9" s="16">
        <f t="shared" ref="N9:T39" si="2">M9-K9</f>
        <v>4000000000</v>
      </c>
      <c r="O9" s="21">
        <f>+O7-O33</f>
        <v>85873213481.880005</v>
      </c>
      <c r="P9" s="16">
        <f t="shared" si="2"/>
        <v>503850300</v>
      </c>
      <c r="Q9" s="21">
        <f>+Q7-Q33</f>
        <v>85873213481.880005</v>
      </c>
      <c r="R9" s="16">
        <f t="shared" si="2"/>
        <v>0</v>
      </c>
      <c r="S9" s="21">
        <f>+S7-S33</f>
        <v>85873213481.880005</v>
      </c>
      <c r="T9" s="16">
        <f>S9-Q9</f>
        <v>0</v>
      </c>
      <c r="U9" s="16">
        <f>S9-F9</f>
        <v>6003850300</v>
      </c>
    </row>
    <row r="10" spans="1:21" s="17" customFormat="1" ht="18.600000000000001" customHeight="1" x14ac:dyDescent="0.2">
      <c r="A10" s="18" t="s">
        <v>20</v>
      </c>
      <c r="B10" s="19" t="s">
        <v>21</v>
      </c>
      <c r="C10" s="20"/>
      <c r="D10" s="9"/>
      <c r="E10" s="9"/>
      <c r="F10" s="21">
        <v>53090126392</v>
      </c>
      <c r="G10" s="21">
        <v>53090126392</v>
      </c>
      <c r="H10" s="16">
        <f t="shared" si="0"/>
        <v>0</v>
      </c>
      <c r="I10" s="21">
        <v>53090126392</v>
      </c>
      <c r="J10" s="16">
        <f t="shared" ref="J10:J32" si="3">I10-G10</f>
        <v>0</v>
      </c>
      <c r="K10" s="21">
        <v>53090126392</v>
      </c>
      <c r="L10" s="16">
        <f t="shared" si="1"/>
        <v>0</v>
      </c>
      <c r="M10" s="21">
        <f>+M11+M12</f>
        <v>54790126392</v>
      </c>
      <c r="N10" s="16">
        <f t="shared" si="2"/>
        <v>1700000000</v>
      </c>
      <c r="O10" s="21">
        <f>+O11+O12</f>
        <v>54790126392</v>
      </c>
      <c r="P10" s="16">
        <f t="shared" si="2"/>
        <v>0</v>
      </c>
      <c r="Q10" s="21">
        <f>+Q11+Q12</f>
        <v>54790126392</v>
      </c>
      <c r="R10" s="16">
        <f t="shared" si="2"/>
        <v>0</v>
      </c>
      <c r="S10" s="21">
        <f>+S11+S12</f>
        <v>54790126392</v>
      </c>
      <c r="T10" s="16">
        <f t="shared" ref="T10:T32" si="4">S10-Q10</f>
        <v>0</v>
      </c>
      <c r="U10" s="16">
        <f t="shared" ref="U10:U73" si="5">S10-F10</f>
        <v>1700000000</v>
      </c>
    </row>
    <row r="11" spans="1:21" s="17" customFormat="1" ht="18.600000000000001" customHeight="1" x14ac:dyDescent="0.2">
      <c r="A11" s="22" t="s">
        <v>22</v>
      </c>
      <c r="B11" s="23" t="s">
        <v>23</v>
      </c>
      <c r="C11" s="24"/>
      <c r="D11" s="9"/>
      <c r="E11" s="9"/>
      <c r="F11" s="25">
        <v>36300000000</v>
      </c>
      <c r="G11" s="25">
        <v>36300000000</v>
      </c>
      <c r="H11" s="16">
        <f t="shared" si="0"/>
        <v>0</v>
      </c>
      <c r="I11" s="25">
        <v>36300000000</v>
      </c>
      <c r="J11" s="16">
        <f t="shared" si="3"/>
        <v>0</v>
      </c>
      <c r="K11" s="25">
        <v>36300000000</v>
      </c>
      <c r="L11" s="16">
        <f t="shared" si="1"/>
        <v>0</v>
      </c>
      <c r="M11" s="25">
        <v>36300000000</v>
      </c>
      <c r="N11" s="16">
        <f t="shared" si="2"/>
        <v>0</v>
      </c>
      <c r="O11" s="25">
        <v>36300000000</v>
      </c>
      <c r="P11" s="16">
        <f t="shared" si="2"/>
        <v>0</v>
      </c>
      <c r="Q11" s="25">
        <v>36300000000</v>
      </c>
      <c r="R11" s="16">
        <f t="shared" si="2"/>
        <v>0</v>
      </c>
      <c r="S11" s="25">
        <v>36300000000</v>
      </c>
      <c r="T11" s="16">
        <f t="shared" si="4"/>
        <v>0</v>
      </c>
      <c r="U11" s="16">
        <f t="shared" si="5"/>
        <v>0</v>
      </c>
    </row>
    <row r="12" spans="1:21" s="17" customFormat="1" ht="18.600000000000001" customHeight="1" x14ac:dyDescent="0.2">
      <c r="A12" s="22" t="s">
        <v>24</v>
      </c>
      <c r="B12" s="23" t="s">
        <v>25</v>
      </c>
      <c r="C12" s="24"/>
      <c r="D12" s="9"/>
      <c r="E12" s="9"/>
      <c r="F12" s="25">
        <v>16790126392</v>
      </c>
      <c r="G12" s="25">
        <v>16790126392</v>
      </c>
      <c r="H12" s="16">
        <f t="shared" si="0"/>
        <v>0</v>
      </c>
      <c r="I12" s="25">
        <v>16790126392</v>
      </c>
      <c r="J12" s="16">
        <f t="shared" si="3"/>
        <v>0</v>
      </c>
      <c r="K12" s="25">
        <v>16790126392</v>
      </c>
      <c r="L12" s="16">
        <f t="shared" si="1"/>
        <v>0</v>
      </c>
      <c r="M12" s="26">
        <v>18490126392</v>
      </c>
      <c r="N12" s="27">
        <f t="shared" si="2"/>
        <v>1700000000</v>
      </c>
      <c r="O12" s="26">
        <v>18490126392</v>
      </c>
      <c r="P12" s="16">
        <f t="shared" si="2"/>
        <v>0</v>
      </c>
      <c r="Q12" s="26">
        <v>18490126392</v>
      </c>
      <c r="R12" s="16">
        <f t="shared" si="2"/>
        <v>0</v>
      </c>
      <c r="S12" s="26">
        <v>18490126392</v>
      </c>
      <c r="T12" s="16">
        <f t="shared" si="4"/>
        <v>0</v>
      </c>
      <c r="U12" s="27">
        <f t="shared" si="5"/>
        <v>1700000000</v>
      </c>
    </row>
    <row r="13" spans="1:21" s="17" customFormat="1" ht="42.75" x14ac:dyDescent="0.2">
      <c r="A13" s="18" t="s">
        <v>26</v>
      </c>
      <c r="B13" s="19" t="s">
        <v>27</v>
      </c>
      <c r="C13" s="20"/>
      <c r="D13" s="9"/>
      <c r="E13" s="9"/>
      <c r="F13" s="21">
        <v>13401790920</v>
      </c>
      <c r="G13" s="21">
        <v>13401790920</v>
      </c>
      <c r="H13" s="16">
        <f t="shared" si="0"/>
        <v>0</v>
      </c>
      <c r="I13" s="21">
        <v>13401790920</v>
      </c>
      <c r="J13" s="16">
        <f t="shared" si="3"/>
        <v>0</v>
      </c>
      <c r="K13" s="21">
        <v>13401790920</v>
      </c>
      <c r="L13" s="16">
        <f t="shared" si="1"/>
        <v>0</v>
      </c>
      <c r="M13" s="21">
        <f>+M14</f>
        <v>14001790920</v>
      </c>
      <c r="N13" s="16">
        <f t="shared" si="2"/>
        <v>600000000</v>
      </c>
      <c r="O13" s="21">
        <f>+O14</f>
        <v>14001790920</v>
      </c>
      <c r="P13" s="16">
        <f t="shared" si="2"/>
        <v>0</v>
      </c>
      <c r="Q13" s="21">
        <f>+Q14</f>
        <v>14001790920</v>
      </c>
      <c r="R13" s="16">
        <f t="shared" si="2"/>
        <v>0</v>
      </c>
      <c r="S13" s="21">
        <f>+S14</f>
        <v>14001790920</v>
      </c>
      <c r="T13" s="16">
        <f t="shared" si="4"/>
        <v>0</v>
      </c>
      <c r="U13" s="16">
        <f t="shared" si="5"/>
        <v>600000000</v>
      </c>
    </row>
    <row r="14" spans="1:21" s="17" customFormat="1" ht="30" x14ac:dyDescent="0.2">
      <c r="A14" s="22" t="s">
        <v>28</v>
      </c>
      <c r="B14" s="23" t="s">
        <v>29</v>
      </c>
      <c r="C14" s="24"/>
      <c r="D14" s="9"/>
      <c r="E14" s="9"/>
      <c r="F14" s="25">
        <v>13401790920</v>
      </c>
      <c r="G14" s="25">
        <v>13401790920</v>
      </c>
      <c r="H14" s="16">
        <f t="shared" si="0"/>
        <v>0</v>
      </c>
      <c r="I14" s="25">
        <v>13401790920</v>
      </c>
      <c r="J14" s="16">
        <f t="shared" si="3"/>
        <v>0</v>
      </c>
      <c r="K14" s="25">
        <v>13401790920</v>
      </c>
      <c r="L14" s="16">
        <f t="shared" si="1"/>
        <v>0</v>
      </c>
      <c r="M14" s="26">
        <v>14001790920</v>
      </c>
      <c r="N14" s="27">
        <f t="shared" si="2"/>
        <v>600000000</v>
      </c>
      <c r="O14" s="26">
        <v>14001790920</v>
      </c>
      <c r="P14" s="16">
        <f t="shared" si="2"/>
        <v>0</v>
      </c>
      <c r="Q14" s="26">
        <v>14001790920</v>
      </c>
      <c r="R14" s="16">
        <f t="shared" si="2"/>
        <v>0</v>
      </c>
      <c r="S14" s="26">
        <v>14001790920</v>
      </c>
      <c r="T14" s="16">
        <f t="shared" si="4"/>
        <v>0</v>
      </c>
      <c r="U14" s="27">
        <f t="shared" si="5"/>
        <v>600000000</v>
      </c>
    </row>
    <row r="15" spans="1:21" s="17" customFormat="1" ht="18.600000000000001" customHeight="1" x14ac:dyDescent="0.2">
      <c r="A15" s="18" t="s">
        <v>30</v>
      </c>
      <c r="B15" s="19" t="s">
        <v>31</v>
      </c>
      <c r="C15" s="20"/>
      <c r="D15" s="9"/>
      <c r="E15" s="9"/>
      <c r="F15" s="21">
        <v>2864000000</v>
      </c>
      <c r="G15" s="21">
        <v>2864000000</v>
      </c>
      <c r="H15" s="16">
        <f t="shared" si="0"/>
        <v>0</v>
      </c>
      <c r="I15" s="21">
        <v>2864000000</v>
      </c>
      <c r="J15" s="16">
        <f t="shared" si="3"/>
        <v>0</v>
      </c>
      <c r="K15" s="21">
        <v>2864000000</v>
      </c>
      <c r="L15" s="16">
        <f t="shared" si="1"/>
        <v>0</v>
      </c>
      <c r="M15" s="21">
        <v>2864000000</v>
      </c>
      <c r="N15" s="16">
        <f t="shared" si="2"/>
        <v>0</v>
      </c>
      <c r="O15" s="21">
        <v>2864000000</v>
      </c>
      <c r="P15" s="16">
        <f t="shared" si="2"/>
        <v>0</v>
      </c>
      <c r="Q15" s="21">
        <v>2864000000</v>
      </c>
      <c r="R15" s="16">
        <f t="shared" si="2"/>
        <v>0</v>
      </c>
      <c r="S15" s="21">
        <v>2864000000</v>
      </c>
      <c r="T15" s="16">
        <f t="shared" si="4"/>
        <v>0</v>
      </c>
      <c r="U15" s="16">
        <f t="shared" si="5"/>
        <v>0</v>
      </c>
    </row>
    <row r="16" spans="1:21" ht="30" x14ac:dyDescent="0.2">
      <c r="A16" s="22" t="s">
        <v>32</v>
      </c>
      <c r="B16" s="23" t="s">
        <v>33</v>
      </c>
      <c r="C16" s="24"/>
      <c r="D16" s="28"/>
      <c r="E16" s="28"/>
      <c r="F16" s="25">
        <v>2737000000</v>
      </c>
      <c r="G16" s="25">
        <v>2737000000</v>
      </c>
      <c r="H16" s="16">
        <f t="shared" si="0"/>
        <v>0</v>
      </c>
      <c r="I16" s="25">
        <v>2737000000</v>
      </c>
      <c r="J16" s="16">
        <f t="shared" si="3"/>
        <v>0</v>
      </c>
      <c r="K16" s="25">
        <v>2737000000</v>
      </c>
      <c r="L16" s="16">
        <f t="shared" si="1"/>
        <v>0</v>
      </c>
      <c r="M16" s="25">
        <v>2737000000</v>
      </c>
      <c r="N16" s="16">
        <f t="shared" si="2"/>
        <v>0</v>
      </c>
      <c r="O16" s="25">
        <v>2737000000</v>
      </c>
      <c r="P16" s="16">
        <f t="shared" si="2"/>
        <v>0</v>
      </c>
      <c r="Q16" s="25">
        <v>2737000000</v>
      </c>
      <c r="R16" s="16">
        <f t="shared" si="2"/>
        <v>0</v>
      </c>
      <c r="S16" s="25">
        <v>2737000000</v>
      </c>
      <c r="T16" s="16">
        <f t="shared" si="4"/>
        <v>0</v>
      </c>
      <c r="U16" s="16">
        <f t="shared" si="5"/>
        <v>0</v>
      </c>
    </row>
    <row r="17" spans="1:21" ht="15" x14ac:dyDescent="0.2">
      <c r="A17" s="22" t="s">
        <v>34</v>
      </c>
      <c r="B17" s="23" t="s">
        <v>35</v>
      </c>
      <c r="C17" s="24"/>
      <c r="D17" s="28"/>
      <c r="E17" s="28"/>
      <c r="F17" s="25">
        <v>127000000</v>
      </c>
      <c r="G17" s="25">
        <v>127000000</v>
      </c>
      <c r="H17" s="16">
        <f t="shared" si="0"/>
        <v>0</v>
      </c>
      <c r="I17" s="25">
        <v>127000000</v>
      </c>
      <c r="J17" s="16">
        <f t="shared" si="3"/>
        <v>0</v>
      </c>
      <c r="K17" s="25">
        <v>127000000</v>
      </c>
      <c r="L17" s="16">
        <f t="shared" si="1"/>
        <v>0</v>
      </c>
      <c r="M17" s="25">
        <v>127000000</v>
      </c>
      <c r="N17" s="16">
        <f t="shared" si="2"/>
        <v>0</v>
      </c>
      <c r="O17" s="25">
        <v>127000000</v>
      </c>
      <c r="P17" s="16">
        <f t="shared" si="2"/>
        <v>0</v>
      </c>
      <c r="Q17" s="25">
        <v>127000000</v>
      </c>
      <c r="R17" s="16">
        <f t="shared" si="2"/>
        <v>0</v>
      </c>
      <c r="S17" s="25">
        <v>127000000</v>
      </c>
      <c r="T17" s="16">
        <f t="shared" si="4"/>
        <v>0</v>
      </c>
      <c r="U17" s="16">
        <f t="shared" si="5"/>
        <v>0</v>
      </c>
    </row>
    <row r="18" spans="1:21" s="17" customFormat="1" ht="18.600000000000001" customHeight="1" x14ac:dyDescent="0.2">
      <c r="A18" s="18" t="s">
        <v>36</v>
      </c>
      <c r="B18" s="19" t="s">
        <v>37</v>
      </c>
      <c r="C18" s="20"/>
      <c r="D18" s="9"/>
      <c r="E18" s="9"/>
      <c r="F18" s="21">
        <v>8239000000</v>
      </c>
      <c r="G18" s="21">
        <v>8239000000</v>
      </c>
      <c r="H18" s="16">
        <f t="shared" si="0"/>
        <v>0</v>
      </c>
      <c r="I18" s="21">
        <v>8239000000</v>
      </c>
      <c r="J18" s="16">
        <f t="shared" si="3"/>
        <v>0</v>
      </c>
      <c r="K18" s="21">
        <v>8239000000</v>
      </c>
      <c r="L18" s="16">
        <f t="shared" si="1"/>
        <v>0</v>
      </c>
      <c r="M18" s="21">
        <v>8239000000</v>
      </c>
      <c r="N18" s="16">
        <f t="shared" si="2"/>
        <v>0</v>
      </c>
      <c r="O18" s="21">
        <v>8239000000</v>
      </c>
      <c r="P18" s="16">
        <f t="shared" si="2"/>
        <v>0</v>
      </c>
      <c r="Q18" s="21">
        <v>8239000000</v>
      </c>
      <c r="R18" s="16">
        <f t="shared" si="2"/>
        <v>0</v>
      </c>
      <c r="S18" s="21">
        <v>8239000000</v>
      </c>
      <c r="T18" s="16">
        <f t="shared" si="4"/>
        <v>0</v>
      </c>
      <c r="U18" s="16">
        <f t="shared" si="5"/>
        <v>0</v>
      </c>
    </row>
    <row r="19" spans="1:21" ht="18.600000000000001" customHeight="1" x14ac:dyDescent="0.2">
      <c r="A19" s="22" t="s">
        <v>38</v>
      </c>
      <c r="B19" s="23" t="s">
        <v>39</v>
      </c>
      <c r="C19" s="24"/>
      <c r="D19" s="28"/>
      <c r="E19" s="28"/>
      <c r="F19" s="25">
        <v>6800000000</v>
      </c>
      <c r="G19" s="25">
        <v>6800000000</v>
      </c>
      <c r="H19" s="16">
        <f t="shared" si="0"/>
        <v>0</v>
      </c>
      <c r="I19" s="25">
        <v>6800000000</v>
      </c>
      <c r="J19" s="16">
        <f t="shared" si="3"/>
        <v>0</v>
      </c>
      <c r="K19" s="25">
        <v>6800000000</v>
      </c>
      <c r="L19" s="16">
        <f t="shared" si="1"/>
        <v>0</v>
      </c>
      <c r="M19" s="25">
        <v>6800000000</v>
      </c>
      <c r="N19" s="16">
        <f t="shared" si="2"/>
        <v>0</v>
      </c>
      <c r="O19" s="25">
        <v>6800000000</v>
      </c>
      <c r="P19" s="16">
        <f t="shared" si="2"/>
        <v>0</v>
      </c>
      <c r="Q19" s="25">
        <v>6800000000</v>
      </c>
      <c r="R19" s="16">
        <f t="shared" si="2"/>
        <v>0</v>
      </c>
      <c r="S19" s="25">
        <v>6800000000</v>
      </c>
      <c r="T19" s="16">
        <f t="shared" si="4"/>
        <v>0</v>
      </c>
      <c r="U19" s="16">
        <f t="shared" si="5"/>
        <v>0</v>
      </c>
    </row>
    <row r="20" spans="1:21" ht="18.600000000000001" customHeight="1" x14ac:dyDescent="0.2">
      <c r="A20" s="22" t="s">
        <v>40</v>
      </c>
      <c r="B20" s="23" t="s">
        <v>41</v>
      </c>
      <c r="C20" s="20"/>
      <c r="D20" s="28"/>
      <c r="E20" s="28"/>
      <c r="F20" s="25">
        <v>1400000000</v>
      </c>
      <c r="G20" s="25">
        <v>1400000000</v>
      </c>
      <c r="H20" s="16">
        <f t="shared" si="0"/>
        <v>0</v>
      </c>
      <c r="I20" s="25">
        <v>1400000000</v>
      </c>
      <c r="J20" s="16">
        <f t="shared" si="3"/>
        <v>0</v>
      </c>
      <c r="K20" s="25">
        <v>1400000000</v>
      </c>
      <c r="L20" s="16">
        <f t="shared" si="1"/>
        <v>0</v>
      </c>
      <c r="M20" s="25">
        <v>1400000000</v>
      </c>
      <c r="N20" s="16">
        <f t="shared" si="2"/>
        <v>0</v>
      </c>
      <c r="O20" s="25">
        <v>1400000000</v>
      </c>
      <c r="P20" s="16">
        <f t="shared" si="2"/>
        <v>0</v>
      </c>
      <c r="Q20" s="25">
        <v>1400000000</v>
      </c>
      <c r="R20" s="16">
        <f t="shared" si="2"/>
        <v>0</v>
      </c>
      <c r="S20" s="25">
        <v>1400000000</v>
      </c>
      <c r="T20" s="16">
        <f t="shared" si="4"/>
        <v>0</v>
      </c>
      <c r="U20" s="16">
        <f t="shared" si="5"/>
        <v>0</v>
      </c>
    </row>
    <row r="21" spans="1:21" ht="18.600000000000001" customHeight="1" x14ac:dyDescent="0.2">
      <c r="A21" s="22" t="s">
        <v>42</v>
      </c>
      <c r="B21" s="23" t="s">
        <v>43</v>
      </c>
      <c r="C21" s="20"/>
      <c r="D21" s="28"/>
      <c r="E21" s="28"/>
      <c r="F21" s="25">
        <v>39000000</v>
      </c>
      <c r="G21" s="25">
        <v>39000000</v>
      </c>
      <c r="H21" s="16">
        <f t="shared" si="0"/>
        <v>0</v>
      </c>
      <c r="I21" s="25">
        <v>39000000</v>
      </c>
      <c r="J21" s="16">
        <f t="shared" si="3"/>
        <v>0</v>
      </c>
      <c r="K21" s="25">
        <v>39000000</v>
      </c>
      <c r="L21" s="16">
        <f t="shared" si="1"/>
        <v>0</v>
      </c>
      <c r="M21" s="25">
        <v>39000000</v>
      </c>
      <c r="N21" s="16">
        <f t="shared" si="2"/>
        <v>0</v>
      </c>
      <c r="O21" s="25">
        <v>39000000</v>
      </c>
      <c r="P21" s="16">
        <f t="shared" si="2"/>
        <v>0</v>
      </c>
      <c r="Q21" s="25">
        <v>39000000</v>
      </c>
      <c r="R21" s="16">
        <f t="shared" si="2"/>
        <v>0</v>
      </c>
      <c r="S21" s="25">
        <v>39000000</v>
      </c>
      <c r="T21" s="16">
        <f t="shared" si="4"/>
        <v>0</v>
      </c>
      <c r="U21" s="16">
        <f t="shared" si="5"/>
        <v>0</v>
      </c>
    </row>
    <row r="22" spans="1:21" s="17" customFormat="1" ht="32.25" customHeight="1" x14ac:dyDescent="0.2">
      <c r="A22" s="18" t="s">
        <v>44</v>
      </c>
      <c r="B22" s="19" t="s">
        <v>45</v>
      </c>
      <c r="C22" s="20"/>
      <c r="D22" s="9"/>
      <c r="E22" s="9"/>
      <c r="F22" s="21">
        <v>127255500</v>
      </c>
      <c r="G22" s="21">
        <v>127255500</v>
      </c>
      <c r="H22" s="16">
        <f t="shared" si="0"/>
        <v>0</v>
      </c>
      <c r="I22" s="21">
        <v>127255500</v>
      </c>
      <c r="J22" s="16">
        <f t="shared" si="3"/>
        <v>0</v>
      </c>
      <c r="K22" s="21">
        <v>127255500</v>
      </c>
      <c r="L22" s="16">
        <f t="shared" si="1"/>
        <v>0</v>
      </c>
      <c r="M22" s="21">
        <v>127255500</v>
      </c>
      <c r="N22" s="16">
        <f t="shared" si="2"/>
        <v>0</v>
      </c>
      <c r="O22" s="21">
        <v>127255500</v>
      </c>
      <c r="P22" s="16">
        <f t="shared" si="2"/>
        <v>0</v>
      </c>
      <c r="Q22" s="21">
        <v>127255500</v>
      </c>
      <c r="R22" s="16">
        <f t="shared" si="2"/>
        <v>0</v>
      </c>
      <c r="S22" s="21">
        <v>127255500</v>
      </c>
      <c r="T22" s="16">
        <f t="shared" si="4"/>
        <v>0</v>
      </c>
      <c r="U22" s="16">
        <f t="shared" si="5"/>
        <v>0</v>
      </c>
    </row>
    <row r="23" spans="1:21" ht="18.600000000000001" customHeight="1" x14ac:dyDescent="0.2">
      <c r="A23" s="22" t="s">
        <v>46</v>
      </c>
      <c r="B23" s="23" t="s">
        <v>47</v>
      </c>
      <c r="C23" s="24"/>
      <c r="D23" s="28"/>
      <c r="E23" s="28"/>
      <c r="F23" s="25">
        <v>127130500</v>
      </c>
      <c r="G23" s="25">
        <v>127130500</v>
      </c>
      <c r="H23" s="16">
        <f t="shared" si="0"/>
        <v>0</v>
      </c>
      <c r="I23" s="25">
        <v>127130500</v>
      </c>
      <c r="J23" s="16">
        <f t="shared" si="3"/>
        <v>0</v>
      </c>
      <c r="K23" s="25">
        <v>127130500</v>
      </c>
      <c r="L23" s="16">
        <f t="shared" si="1"/>
        <v>0</v>
      </c>
      <c r="M23" s="25">
        <v>127130500</v>
      </c>
      <c r="N23" s="16">
        <f t="shared" si="2"/>
        <v>0</v>
      </c>
      <c r="O23" s="25">
        <v>127130500</v>
      </c>
      <c r="P23" s="16">
        <f t="shared" si="2"/>
        <v>0</v>
      </c>
      <c r="Q23" s="25">
        <v>127130500</v>
      </c>
      <c r="R23" s="16">
        <f t="shared" si="2"/>
        <v>0</v>
      </c>
      <c r="S23" s="25">
        <v>127130500</v>
      </c>
      <c r="T23" s="16">
        <f t="shared" si="4"/>
        <v>0</v>
      </c>
      <c r="U23" s="16">
        <f t="shared" si="5"/>
        <v>0</v>
      </c>
    </row>
    <row r="24" spans="1:21" ht="30" x14ac:dyDescent="0.2">
      <c r="A24" s="22" t="s">
        <v>48</v>
      </c>
      <c r="B24" s="23" t="s">
        <v>49</v>
      </c>
      <c r="C24" s="24"/>
      <c r="D24" s="28"/>
      <c r="E24" s="28"/>
      <c r="F24" s="25">
        <v>125000</v>
      </c>
      <c r="G24" s="25">
        <v>125000</v>
      </c>
      <c r="H24" s="16">
        <f t="shared" si="0"/>
        <v>0</v>
      </c>
      <c r="I24" s="25">
        <v>125000</v>
      </c>
      <c r="J24" s="16">
        <f t="shared" si="3"/>
        <v>0</v>
      </c>
      <c r="K24" s="25">
        <v>125000</v>
      </c>
      <c r="L24" s="16">
        <f t="shared" si="1"/>
        <v>0</v>
      </c>
      <c r="M24" s="25">
        <v>125000</v>
      </c>
      <c r="N24" s="16">
        <f t="shared" si="2"/>
        <v>0</v>
      </c>
      <c r="O24" s="25">
        <v>125000</v>
      </c>
      <c r="P24" s="16">
        <f t="shared" si="2"/>
        <v>0</v>
      </c>
      <c r="Q24" s="25">
        <v>125000</v>
      </c>
      <c r="R24" s="16">
        <f t="shared" si="2"/>
        <v>0</v>
      </c>
      <c r="S24" s="25">
        <v>125000</v>
      </c>
      <c r="T24" s="16">
        <f t="shared" si="4"/>
        <v>0</v>
      </c>
      <c r="U24" s="16">
        <f t="shared" si="5"/>
        <v>0</v>
      </c>
    </row>
    <row r="25" spans="1:21" s="17" customFormat="1" ht="18.600000000000001" customHeight="1" x14ac:dyDescent="0.2">
      <c r="A25" s="18" t="s">
        <v>50</v>
      </c>
      <c r="B25" s="19" t="s">
        <v>51</v>
      </c>
      <c r="C25" s="20"/>
      <c r="D25" s="9"/>
      <c r="E25" s="9"/>
      <c r="F25" s="29">
        <v>133000000</v>
      </c>
      <c r="G25" s="29">
        <v>133000000</v>
      </c>
      <c r="H25" s="16">
        <f t="shared" si="0"/>
        <v>0</v>
      </c>
      <c r="I25" s="29">
        <v>133000000</v>
      </c>
      <c r="J25" s="16">
        <f t="shared" si="3"/>
        <v>0</v>
      </c>
      <c r="K25" s="29">
        <v>133000000</v>
      </c>
      <c r="L25" s="16">
        <f t="shared" si="1"/>
        <v>0</v>
      </c>
      <c r="M25" s="29">
        <v>133000000</v>
      </c>
      <c r="N25" s="16">
        <f t="shared" si="2"/>
        <v>0</v>
      </c>
      <c r="O25" s="29">
        <v>133000000</v>
      </c>
      <c r="P25" s="16">
        <f t="shared" si="2"/>
        <v>0</v>
      </c>
      <c r="Q25" s="29">
        <v>133000000</v>
      </c>
      <c r="R25" s="16">
        <f t="shared" si="2"/>
        <v>0</v>
      </c>
      <c r="S25" s="29">
        <v>133000000</v>
      </c>
      <c r="T25" s="16">
        <f t="shared" si="4"/>
        <v>0</v>
      </c>
      <c r="U25" s="16">
        <f t="shared" si="5"/>
        <v>0</v>
      </c>
    </row>
    <row r="26" spans="1:21" s="35" customFormat="1" ht="42.75" x14ac:dyDescent="0.2">
      <c r="A26" s="30" t="s">
        <v>52</v>
      </c>
      <c r="B26" s="31" t="s">
        <v>53</v>
      </c>
      <c r="C26" s="32"/>
      <c r="D26" s="33"/>
      <c r="E26" s="33"/>
      <c r="F26" s="29">
        <v>1456037590</v>
      </c>
      <c r="G26" s="29">
        <v>1456037590</v>
      </c>
      <c r="H26" s="34">
        <f t="shared" si="0"/>
        <v>0</v>
      </c>
      <c r="I26" s="29">
        <v>1456037590</v>
      </c>
      <c r="J26" s="34">
        <f t="shared" si="3"/>
        <v>0</v>
      </c>
      <c r="K26" s="29">
        <v>2956037590</v>
      </c>
      <c r="L26" s="34">
        <f t="shared" si="1"/>
        <v>1500000000</v>
      </c>
      <c r="M26" s="29">
        <v>4656037590</v>
      </c>
      <c r="N26" s="34">
        <f t="shared" si="2"/>
        <v>1700000000</v>
      </c>
      <c r="O26" s="29">
        <v>5156037590</v>
      </c>
      <c r="P26" s="34">
        <f t="shared" si="2"/>
        <v>500000000</v>
      </c>
      <c r="Q26" s="29">
        <v>5156037590</v>
      </c>
      <c r="R26" s="34">
        <f t="shared" si="2"/>
        <v>0</v>
      </c>
      <c r="S26" s="29">
        <v>5156037590</v>
      </c>
      <c r="T26" s="34">
        <f t="shared" si="4"/>
        <v>0</v>
      </c>
      <c r="U26" s="34">
        <f>S26-F26</f>
        <v>3700000000</v>
      </c>
    </row>
    <row r="27" spans="1:21" s="35" customFormat="1" ht="28.5" x14ac:dyDescent="0.2">
      <c r="A27" s="30" t="s">
        <v>54</v>
      </c>
      <c r="B27" s="31" t="s">
        <v>55</v>
      </c>
      <c r="C27" s="32"/>
      <c r="D27" s="33"/>
      <c r="E27" s="33"/>
      <c r="F27" s="29">
        <v>4962000</v>
      </c>
      <c r="G27" s="29">
        <v>4962000</v>
      </c>
      <c r="H27" s="34">
        <f t="shared" si="0"/>
        <v>0</v>
      </c>
      <c r="I27" s="29">
        <v>4962000</v>
      </c>
      <c r="J27" s="34">
        <f t="shared" si="3"/>
        <v>0</v>
      </c>
      <c r="K27" s="29">
        <v>4962000</v>
      </c>
      <c r="L27" s="34">
        <f t="shared" si="1"/>
        <v>0</v>
      </c>
      <c r="M27" s="29">
        <v>4962000</v>
      </c>
      <c r="N27" s="34">
        <f t="shared" si="2"/>
        <v>0</v>
      </c>
      <c r="O27" s="29">
        <v>4962000</v>
      </c>
      <c r="P27" s="34">
        <f t="shared" si="2"/>
        <v>0</v>
      </c>
      <c r="Q27" s="29">
        <v>4962000</v>
      </c>
      <c r="R27" s="34">
        <f t="shared" si="2"/>
        <v>0</v>
      </c>
      <c r="S27" s="29">
        <v>4962000</v>
      </c>
      <c r="T27" s="34">
        <f>S27-Q27</f>
        <v>0</v>
      </c>
      <c r="U27" s="34">
        <f>S27-F27</f>
        <v>0</v>
      </c>
    </row>
    <row r="28" spans="1:21" s="35" customFormat="1" ht="42.75" x14ac:dyDescent="0.2">
      <c r="A28" s="30" t="s">
        <v>56</v>
      </c>
      <c r="B28" s="31" t="s">
        <v>57</v>
      </c>
      <c r="C28" s="32"/>
      <c r="D28" s="33"/>
      <c r="E28" s="33"/>
      <c r="F28" s="29">
        <v>100269908.93000001</v>
      </c>
      <c r="G28" s="29">
        <v>100269908.93000001</v>
      </c>
      <c r="H28" s="34">
        <f t="shared" si="0"/>
        <v>0</v>
      </c>
      <c r="I28" s="29">
        <v>100269908.93000001</v>
      </c>
      <c r="J28" s="34">
        <f t="shared" si="3"/>
        <v>0</v>
      </c>
      <c r="K28" s="29">
        <v>100269908.93000001</v>
      </c>
      <c r="L28" s="34">
        <f t="shared" si="1"/>
        <v>0</v>
      </c>
      <c r="M28" s="29">
        <v>100269908.93000001</v>
      </c>
      <c r="N28" s="34">
        <f t="shared" si="2"/>
        <v>0</v>
      </c>
      <c r="O28" s="29">
        <v>104120208.93000001</v>
      </c>
      <c r="P28" s="34">
        <f t="shared" si="2"/>
        <v>3850300</v>
      </c>
      <c r="Q28" s="29">
        <v>104120208.93000001</v>
      </c>
      <c r="R28" s="34">
        <f t="shared" si="2"/>
        <v>0</v>
      </c>
      <c r="S28" s="29">
        <v>104120208.93000001</v>
      </c>
      <c r="T28" s="34">
        <f t="shared" si="4"/>
        <v>0</v>
      </c>
      <c r="U28" s="34">
        <f>S28-F28</f>
        <v>3850300</v>
      </c>
    </row>
    <row r="29" spans="1:21" s="35" customFormat="1" ht="28.5" x14ac:dyDescent="0.2">
      <c r="A29" s="30" t="s">
        <v>58</v>
      </c>
      <c r="B29" s="31" t="s">
        <v>59</v>
      </c>
      <c r="C29" s="32"/>
      <c r="D29" s="33"/>
      <c r="E29" s="33"/>
      <c r="F29" s="29">
        <v>52994464</v>
      </c>
      <c r="G29" s="29">
        <v>52994464</v>
      </c>
      <c r="H29" s="34">
        <f t="shared" si="0"/>
        <v>0</v>
      </c>
      <c r="I29" s="29">
        <v>52994464</v>
      </c>
      <c r="J29" s="34">
        <f t="shared" si="3"/>
        <v>0</v>
      </c>
      <c r="K29" s="29">
        <v>52994464</v>
      </c>
      <c r="L29" s="34">
        <f t="shared" si="1"/>
        <v>0</v>
      </c>
      <c r="M29" s="29">
        <v>52994464</v>
      </c>
      <c r="N29" s="34">
        <f t="shared" si="2"/>
        <v>0</v>
      </c>
      <c r="O29" s="29">
        <v>52994464</v>
      </c>
      <c r="P29" s="34">
        <f t="shared" si="2"/>
        <v>0</v>
      </c>
      <c r="Q29" s="29">
        <v>52994464</v>
      </c>
      <c r="R29" s="34">
        <f t="shared" si="2"/>
        <v>0</v>
      </c>
      <c r="S29" s="29">
        <v>52994464</v>
      </c>
      <c r="T29" s="34">
        <f t="shared" si="4"/>
        <v>0</v>
      </c>
      <c r="U29" s="34">
        <f t="shared" si="5"/>
        <v>0</v>
      </c>
    </row>
    <row r="30" spans="1:21" s="35" customFormat="1" ht="18.600000000000001" customHeight="1" x14ac:dyDescent="0.2">
      <c r="A30" s="30" t="s">
        <v>60</v>
      </c>
      <c r="B30" s="31" t="s">
        <v>61</v>
      </c>
      <c r="C30" s="32"/>
      <c r="D30" s="33"/>
      <c r="E30" s="33"/>
      <c r="F30" s="29">
        <v>6924600</v>
      </c>
      <c r="G30" s="29">
        <v>6924600</v>
      </c>
      <c r="H30" s="34">
        <f t="shared" si="0"/>
        <v>0</v>
      </c>
      <c r="I30" s="29">
        <v>6924600</v>
      </c>
      <c r="J30" s="34">
        <f t="shared" si="3"/>
        <v>0</v>
      </c>
      <c r="K30" s="29">
        <v>6924600</v>
      </c>
      <c r="L30" s="34">
        <f t="shared" si="1"/>
        <v>0</v>
      </c>
      <c r="M30" s="29">
        <v>6924600</v>
      </c>
      <c r="N30" s="34">
        <f t="shared" si="2"/>
        <v>0</v>
      </c>
      <c r="O30" s="29">
        <v>6924600</v>
      </c>
      <c r="P30" s="34">
        <f t="shared" si="2"/>
        <v>0</v>
      </c>
      <c r="Q30" s="29">
        <v>6924600</v>
      </c>
      <c r="R30" s="34">
        <f t="shared" si="2"/>
        <v>0</v>
      </c>
      <c r="S30" s="29">
        <v>6924600</v>
      </c>
      <c r="T30" s="34">
        <f t="shared" si="4"/>
        <v>0</v>
      </c>
      <c r="U30" s="34">
        <f t="shared" si="5"/>
        <v>0</v>
      </c>
    </row>
    <row r="31" spans="1:21" s="35" customFormat="1" ht="18.600000000000001" customHeight="1" x14ac:dyDescent="0.2">
      <c r="A31" s="30" t="s">
        <v>62</v>
      </c>
      <c r="B31" s="31" t="s">
        <v>63</v>
      </c>
      <c r="C31" s="32"/>
      <c r="D31" s="33"/>
      <c r="E31" s="33"/>
      <c r="F31" s="29">
        <v>392379006.94999999</v>
      </c>
      <c r="G31" s="29">
        <v>392379006.94999999</v>
      </c>
      <c r="H31" s="34">
        <f t="shared" si="0"/>
        <v>0</v>
      </c>
      <c r="I31" s="29">
        <v>392379006.94999999</v>
      </c>
      <c r="J31" s="34">
        <f t="shared" si="3"/>
        <v>0</v>
      </c>
      <c r="K31" s="29">
        <v>392379006.94999999</v>
      </c>
      <c r="L31" s="34">
        <f t="shared" si="1"/>
        <v>0</v>
      </c>
      <c r="M31" s="29">
        <v>392379006.94999999</v>
      </c>
      <c r="N31" s="34">
        <f t="shared" si="2"/>
        <v>0</v>
      </c>
      <c r="O31" s="29">
        <v>392379006.94999999</v>
      </c>
      <c r="P31" s="34">
        <f t="shared" si="2"/>
        <v>0</v>
      </c>
      <c r="Q31" s="29">
        <v>392379006.94999999</v>
      </c>
      <c r="R31" s="34">
        <f t="shared" si="2"/>
        <v>0</v>
      </c>
      <c r="S31" s="29">
        <v>392379006.94999999</v>
      </c>
      <c r="T31" s="34">
        <f t="shared" si="4"/>
        <v>0</v>
      </c>
      <c r="U31" s="34">
        <f t="shared" si="5"/>
        <v>0</v>
      </c>
    </row>
    <row r="32" spans="1:21" s="35" customFormat="1" ht="18.600000000000001" customHeight="1" x14ac:dyDescent="0.2">
      <c r="A32" s="30" t="s">
        <v>64</v>
      </c>
      <c r="B32" s="31" t="s">
        <v>65</v>
      </c>
      <c r="C32" s="32"/>
      <c r="D32" s="33"/>
      <c r="E32" s="33"/>
      <c r="F32" s="29">
        <v>622800</v>
      </c>
      <c r="G32" s="29">
        <v>622800</v>
      </c>
      <c r="H32" s="34">
        <f t="shared" si="0"/>
        <v>0</v>
      </c>
      <c r="I32" s="29">
        <v>622800</v>
      </c>
      <c r="J32" s="34">
        <f t="shared" si="3"/>
        <v>0</v>
      </c>
      <c r="K32" s="29">
        <v>622800</v>
      </c>
      <c r="L32" s="34">
        <f t="shared" si="1"/>
        <v>0</v>
      </c>
      <c r="M32" s="29">
        <v>622800</v>
      </c>
      <c r="N32" s="34">
        <f t="shared" si="2"/>
        <v>0</v>
      </c>
      <c r="O32" s="29">
        <v>622800</v>
      </c>
      <c r="P32" s="34">
        <f t="shared" si="2"/>
        <v>0</v>
      </c>
      <c r="Q32" s="29">
        <v>622800</v>
      </c>
      <c r="R32" s="34">
        <f t="shared" si="2"/>
        <v>0</v>
      </c>
      <c r="S32" s="29">
        <v>622800</v>
      </c>
      <c r="T32" s="34">
        <f t="shared" si="4"/>
        <v>0</v>
      </c>
      <c r="U32" s="34">
        <f t="shared" si="5"/>
        <v>0</v>
      </c>
    </row>
    <row r="33" spans="1:22" s="17" customFormat="1" ht="25.15" customHeight="1" x14ac:dyDescent="0.2">
      <c r="A33" s="18" t="s">
        <v>66</v>
      </c>
      <c r="B33" s="31" t="s">
        <v>67</v>
      </c>
      <c r="C33" s="32"/>
      <c r="D33" s="9"/>
      <c r="E33" s="9"/>
      <c r="F33" s="21">
        <f>SUM(F34:F39)</f>
        <v>23717945980</v>
      </c>
      <c r="G33" s="21">
        <f>SUM(G34:G39)</f>
        <v>24310725975</v>
      </c>
      <c r="H33" s="16">
        <f>SUM(H34:H39)</f>
        <v>592779995</v>
      </c>
      <c r="I33" s="21">
        <f>SUM(I34:I39)</f>
        <v>24517552382</v>
      </c>
      <c r="J33" s="16">
        <f>I33-G33</f>
        <v>206826407</v>
      </c>
      <c r="K33" s="21">
        <f>SUM(K34:K39)</f>
        <v>24627443405</v>
      </c>
      <c r="L33" s="16">
        <f>K33-I33</f>
        <v>109891023</v>
      </c>
      <c r="M33" s="21">
        <f>SUM(M34:M39)</f>
        <v>24868385755</v>
      </c>
      <c r="N33" s="16">
        <f>M33-K33</f>
        <v>240942350</v>
      </c>
      <c r="O33" s="21">
        <f>SUM(O34:O39)</f>
        <v>25515995453</v>
      </c>
      <c r="P33" s="16">
        <f>O33-M33</f>
        <v>647609698</v>
      </c>
      <c r="Q33" s="21">
        <f>SUM(Q34:Q39)</f>
        <v>25870227615</v>
      </c>
      <c r="R33" s="16">
        <f>Q33-O33</f>
        <v>354232162</v>
      </c>
      <c r="S33" s="21">
        <f>SUM(S34:S39)</f>
        <v>26109216915</v>
      </c>
      <c r="T33" s="16">
        <f>S33-Q33</f>
        <v>238989300</v>
      </c>
      <c r="U33" s="16">
        <f t="shared" si="5"/>
        <v>2391270935</v>
      </c>
    </row>
    <row r="34" spans="1:22" ht="34.15" customHeight="1" x14ac:dyDescent="0.2">
      <c r="A34" s="36" t="s">
        <v>68</v>
      </c>
      <c r="B34" s="37" t="s">
        <v>69</v>
      </c>
      <c r="C34" s="38"/>
      <c r="D34" s="28"/>
      <c r="E34" s="28"/>
      <c r="F34" s="39"/>
      <c r="G34" s="26">
        <f>+F34+237489900</f>
        <v>237489900</v>
      </c>
      <c r="H34" s="27">
        <f>G34-F34</f>
        <v>237489900</v>
      </c>
      <c r="I34" s="26">
        <f>+G34</f>
        <v>237489900</v>
      </c>
      <c r="J34" s="27">
        <f>I34-G34</f>
        <v>0</v>
      </c>
      <c r="K34" s="26">
        <f>+I34</f>
        <v>237489900</v>
      </c>
      <c r="L34" s="27">
        <f>K34-I34</f>
        <v>0</v>
      </c>
      <c r="M34" s="26">
        <f>+K34+154729900</f>
        <v>392219800</v>
      </c>
      <c r="N34" s="27">
        <f t="shared" si="2"/>
        <v>154729900</v>
      </c>
      <c r="O34" s="26">
        <f>+M34</f>
        <v>392219800</v>
      </c>
      <c r="P34" s="27">
        <f t="shared" si="2"/>
        <v>0</v>
      </c>
      <c r="Q34" s="26">
        <f>+O34</f>
        <v>392219800</v>
      </c>
      <c r="R34" s="27">
        <f t="shared" si="2"/>
        <v>0</v>
      </c>
      <c r="S34" s="26">
        <f>+Q34+37000000</f>
        <v>429219800</v>
      </c>
      <c r="T34" s="27">
        <f t="shared" si="2"/>
        <v>37000000</v>
      </c>
      <c r="U34" s="16">
        <f t="shared" si="5"/>
        <v>429219800</v>
      </c>
      <c r="V34" s="40"/>
    </row>
    <row r="35" spans="1:22" ht="37.15" customHeight="1" x14ac:dyDescent="0.2">
      <c r="A35" s="36" t="s">
        <v>70</v>
      </c>
      <c r="B35" s="37" t="s">
        <v>71</v>
      </c>
      <c r="C35" s="38"/>
      <c r="D35" s="28"/>
      <c r="E35" s="28"/>
      <c r="F35" s="26">
        <v>21037479000</v>
      </c>
      <c r="G35" s="26">
        <f>+F35</f>
        <v>21037479000</v>
      </c>
      <c r="H35" s="27">
        <f t="shared" ref="H35:H39" si="6">G35-F35</f>
        <v>0</v>
      </c>
      <c r="I35" s="26">
        <f>+G35+64118300</f>
        <v>21101597300</v>
      </c>
      <c r="J35" s="27">
        <f t="shared" ref="J35:J39" si="7">I35-G35</f>
        <v>64118300</v>
      </c>
      <c r="K35" s="26">
        <f>+I35+25119400</f>
        <v>21126716700</v>
      </c>
      <c r="L35" s="27">
        <f>K35-I35</f>
        <v>25119400</v>
      </c>
      <c r="M35" s="26">
        <f>+K35</f>
        <v>21126716700</v>
      </c>
      <c r="N35" s="27">
        <f t="shared" si="2"/>
        <v>0</v>
      </c>
      <c r="O35" s="26">
        <f>+M35+379814800</f>
        <v>21506531500</v>
      </c>
      <c r="P35" s="27">
        <f t="shared" si="2"/>
        <v>379814800</v>
      </c>
      <c r="Q35" s="26">
        <f>+O35+390059100</f>
        <v>21896590600</v>
      </c>
      <c r="R35" s="27">
        <f t="shared" si="2"/>
        <v>390059100</v>
      </c>
      <c r="S35" s="26">
        <f>+Q35+199913600</f>
        <v>22096504200</v>
      </c>
      <c r="T35" s="27">
        <f>S35-Q35</f>
        <v>199913600</v>
      </c>
      <c r="U35" s="16">
        <f t="shared" si="5"/>
        <v>1059025200</v>
      </c>
      <c r="V35" s="40"/>
    </row>
    <row r="36" spans="1:22" ht="37.9" customHeight="1" x14ac:dyDescent="0.2">
      <c r="A36" s="36" t="s">
        <v>72</v>
      </c>
      <c r="B36" s="37" t="s">
        <v>73</v>
      </c>
      <c r="C36" s="38"/>
      <c r="D36" s="28"/>
      <c r="E36" s="28"/>
      <c r="F36" s="26">
        <v>2013428900</v>
      </c>
      <c r="G36" s="26">
        <f>+F36</f>
        <v>2013428900</v>
      </c>
      <c r="H36" s="27">
        <f t="shared" si="6"/>
        <v>0</v>
      </c>
      <c r="I36" s="26">
        <f>+G36</f>
        <v>2013428900</v>
      </c>
      <c r="J36" s="27">
        <f t="shared" si="7"/>
        <v>0</v>
      </c>
      <c r="K36" s="26">
        <f>+I36</f>
        <v>2013428900</v>
      </c>
      <c r="L36" s="27">
        <f t="shared" si="1"/>
        <v>0</v>
      </c>
      <c r="M36" s="26">
        <f t="shared" ref="M36:S57" si="8">+K36</f>
        <v>2013428900</v>
      </c>
      <c r="N36" s="27">
        <f t="shared" si="2"/>
        <v>0</v>
      </c>
      <c r="O36" s="26">
        <f>+M36-24255900</f>
        <v>1989173000</v>
      </c>
      <c r="P36" s="27">
        <f t="shared" si="2"/>
        <v>-24255900</v>
      </c>
      <c r="Q36" s="26">
        <f>+O36-36028000</f>
        <v>1953145000</v>
      </c>
      <c r="R36" s="27">
        <f t="shared" si="2"/>
        <v>-36028000</v>
      </c>
      <c r="S36" s="26">
        <f>+Q36</f>
        <v>1953145000</v>
      </c>
      <c r="T36" s="27">
        <f t="shared" si="2"/>
        <v>0</v>
      </c>
      <c r="U36" s="16">
        <f t="shared" si="5"/>
        <v>-60283900</v>
      </c>
    </row>
    <row r="37" spans="1:22" ht="15" x14ac:dyDescent="0.2">
      <c r="A37" s="36" t="s">
        <v>74</v>
      </c>
      <c r="B37" s="37" t="s">
        <v>75</v>
      </c>
      <c r="C37" s="38"/>
      <c r="D37" s="28"/>
      <c r="E37" s="28"/>
      <c r="F37" s="26">
        <v>667038080</v>
      </c>
      <c r="G37" s="26">
        <f>+F37-30000</f>
        <v>667008080</v>
      </c>
      <c r="H37" s="27">
        <f>G37-F37</f>
        <v>-30000</v>
      </c>
      <c r="I37" s="26">
        <f>+G37+64065866</f>
        <v>731073946</v>
      </c>
      <c r="J37" s="27">
        <f t="shared" si="7"/>
        <v>64065866</v>
      </c>
      <c r="K37" s="26">
        <f>+I37+20063966</f>
        <v>751137912</v>
      </c>
      <c r="L37" s="27">
        <f t="shared" si="1"/>
        <v>20063966</v>
      </c>
      <c r="M37" s="26">
        <f>+K37+74499166</f>
        <v>825637078</v>
      </c>
      <c r="N37" s="27">
        <f t="shared" si="2"/>
        <v>74499166</v>
      </c>
      <c r="O37" s="26">
        <f>+M37+292050798</f>
        <v>1117687876</v>
      </c>
      <c r="P37" s="27">
        <f t="shared" si="2"/>
        <v>292050798</v>
      </c>
      <c r="Q37" s="26">
        <f>+O37+201062</f>
        <v>1117888938</v>
      </c>
      <c r="R37" s="27">
        <f t="shared" si="2"/>
        <v>201062</v>
      </c>
      <c r="S37" s="26">
        <f>+Q37+2075700</f>
        <v>1119964638</v>
      </c>
      <c r="T37" s="27">
        <f t="shared" si="2"/>
        <v>2075700</v>
      </c>
      <c r="U37" s="16">
        <f t="shared" si="5"/>
        <v>452926558</v>
      </c>
    </row>
    <row r="38" spans="1:22" ht="52.5" customHeight="1" x14ac:dyDescent="0.2">
      <c r="A38" s="36" t="s">
        <v>76</v>
      </c>
      <c r="B38" s="23" t="s">
        <v>77</v>
      </c>
      <c r="C38" s="24"/>
      <c r="D38" s="28"/>
      <c r="E38" s="28"/>
      <c r="F38" s="41"/>
      <c r="G38" s="26">
        <f>+F38+335941000+19379095</f>
        <v>355320095</v>
      </c>
      <c r="H38" s="27">
        <f t="shared" si="6"/>
        <v>355320095</v>
      </c>
      <c r="I38" s="26">
        <f>+G38+64346959</f>
        <v>419667054</v>
      </c>
      <c r="J38" s="27">
        <f t="shared" si="7"/>
        <v>64346959</v>
      </c>
      <c r="K38" s="26">
        <f>+I38+26948657+37759000</f>
        <v>484374711</v>
      </c>
      <c r="L38" s="27">
        <f t="shared" si="1"/>
        <v>64707657</v>
      </c>
      <c r="M38" s="26">
        <f>+K38+11713284</f>
        <v>496087995</v>
      </c>
      <c r="N38" s="27">
        <f t="shared" si="2"/>
        <v>11713284</v>
      </c>
      <c r="O38" s="26">
        <f>+M38</f>
        <v>496087995</v>
      </c>
      <c r="P38" s="27">
        <f t="shared" si="2"/>
        <v>0</v>
      </c>
      <c r="Q38" s="26">
        <f>+O38</f>
        <v>496087995</v>
      </c>
      <c r="R38" s="27">
        <f t="shared" si="2"/>
        <v>0</v>
      </c>
      <c r="S38" s="26">
        <f>+Q38</f>
        <v>496087995</v>
      </c>
      <c r="T38" s="27">
        <f t="shared" si="2"/>
        <v>0</v>
      </c>
      <c r="U38" s="16">
        <f t="shared" si="5"/>
        <v>496087995</v>
      </c>
    </row>
    <row r="39" spans="1:22" ht="47.25" customHeight="1" x14ac:dyDescent="0.2">
      <c r="A39" s="36" t="s">
        <v>78</v>
      </c>
      <c r="B39" s="23" t="s">
        <v>79</v>
      </c>
      <c r="C39" s="24"/>
      <c r="D39" s="28"/>
      <c r="E39" s="28"/>
      <c r="F39" s="26"/>
      <c r="G39" s="26">
        <f t="shared" ref="G39:G57" si="9">+F39</f>
        <v>0</v>
      </c>
      <c r="H39" s="27">
        <f t="shared" si="6"/>
        <v>0</v>
      </c>
      <c r="I39" s="26">
        <f>+G39+14295282</f>
        <v>14295282</v>
      </c>
      <c r="J39" s="27">
        <f t="shared" si="7"/>
        <v>14295282</v>
      </c>
      <c r="K39" s="26">
        <f t="shared" ref="K39:K57" si="10">+I39</f>
        <v>14295282</v>
      </c>
      <c r="L39" s="27">
        <f t="shared" si="1"/>
        <v>0</v>
      </c>
      <c r="M39" s="26">
        <f>+K39</f>
        <v>14295282</v>
      </c>
      <c r="N39" s="27">
        <f t="shared" si="2"/>
        <v>0</v>
      </c>
      <c r="O39" s="26">
        <f>+M39</f>
        <v>14295282</v>
      </c>
      <c r="P39" s="27">
        <f t="shared" si="2"/>
        <v>0</v>
      </c>
      <c r="Q39" s="26">
        <f t="shared" si="8"/>
        <v>14295282</v>
      </c>
      <c r="R39" s="27">
        <f t="shared" si="2"/>
        <v>0</v>
      </c>
      <c r="S39" s="26">
        <f t="shared" si="8"/>
        <v>14295282</v>
      </c>
      <c r="T39" s="27">
        <f t="shared" si="2"/>
        <v>0</v>
      </c>
      <c r="U39" s="16">
        <f t="shared" si="5"/>
        <v>14295282</v>
      </c>
    </row>
    <row r="40" spans="1:22" ht="38.25" hidden="1" customHeight="1" x14ac:dyDescent="0.2">
      <c r="A40" s="36"/>
      <c r="B40" s="42"/>
      <c r="C40" s="43"/>
      <c r="D40" s="9"/>
      <c r="E40" s="9"/>
      <c r="F40" s="26">
        <f>F33-F34-F35-F36-F37-F38</f>
        <v>0</v>
      </c>
      <c r="G40" s="15">
        <f t="shared" si="9"/>
        <v>0</v>
      </c>
      <c r="H40" s="26">
        <f t="shared" ref="H40:N40" si="11">H33-H34-H35-H36-H37-H38-H39</f>
        <v>0</v>
      </c>
      <c r="I40" s="15">
        <f t="shared" ref="I40:I57" si="12">+G40</f>
        <v>0</v>
      </c>
      <c r="J40" s="26">
        <f t="shared" si="11"/>
        <v>0</v>
      </c>
      <c r="K40" s="15">
        <f t="shared" si="10"/>
        <v>0</v>
      </c>
      <c r="L40" s="26">
        <f t="shared" si="11"/>
        <v>0</v>
      </c>
      <c r="M40" s="15">
        <f t="shared" si="8"/>
        <v>0</v>
      </c>
      <c r="N40" s="26">
        <f t="shared" si="11"/>
        <v>0</v>
      </c>
      <c r="O40" s="15">
        <f t="shared" si="8"/>
        <v>0</v>
      </c>
      <c r="P40" s="26">
        <f t="shared" ref="P40:R40" si="13">P33-P34-P35-P36-P37-P38-P39</f>
        <v>0</v>
      </c>
      <c r="Q40" s="15">
        <f t="shared" si="8"/>
        <v>0</v>
      </c>
      <c r="R40" s="26">
        <f t="shared" si="13"/>
        <v>0</v>
      </c>
      <c r="S40" s="15">
        <f t="shared" si="8"/>
        <v>0</v>
      </c>
      <c r="T40" s="26">
        <f t="shared" ref="T40" si="14">T33-T34-T35-T36-T37-T38-T39</f>
        <v>0</v>
      </c>
      <c r="U40" s="16">
        <f t="shared" si="5"/>
        <v>0</v>
      </c>
      <c r="V40" s="6"/>
    </row>
    <row r="41" spans="1:22" s="17" customFormat="1" ht="14.25" x14ac:dyDescent="0.2">
      <c r="A41" s="14" t="s">
        <v>80</v>
      </c>
      <c r="B41" s="44"/>
      <c r="C41" s="45"/>
      <c r="D41" s="46">
        <f>D43+D53+D56+D62+D73+D78+D81+D89+D92+D99+D105+D109+D113+D115</f>
        <v>0</v>
      </c>
      <c r="E41" s="46">
        <f>E43+E53+E56+E62+E73+E78+E81+E89+E92+E99+E105+E109+E113+E115</f>
        <v>0</v>
      </c>
      <c r="F41" s="47">
        <f>F43+F53+F56+F62+F73+F78+F81+F89+F92+F99+F105+F109+F113+F115</f>
        <v>119428166733.99998</v>
      </c>
      <c r="G41" s="47">
        <f>G43+G53+G56+G62+G73+G78+G81+G89+G92+G99+G105+G109+G113+G115</f>
        <v>129638391907.20999</v>
      </c>
      <c r="H41" s="16">
        <f>G41-F41</f>
        <v>10210225173.210007</v>
      </c>
      <c r="I41" s="47">
        <f>I43+I53+I56+I62+I73+I78+I81+I89+I92+I99+I105+I109+I113+I115</f>
        <v>136418055125.93001</v>
      </c>
      <c r="J41" s="16">
        <f>I41-G41</f>
        <v>6779663218.7200165</v>
      </c>
      <c r="K41" s="15">
        <f t="shared" ref="K41:T41" si="15">K43+K53+K56+K62+K73+K78+K81+K89+K92+K99+K105+K109+K113+K115</f>
        <v>138063133821.44</v>
      </c>
      <c r="L41" s="16">
        <f t="shared" si="15"/>
        <v>1645078695.5099978</v>
      </c>
      <c r="M41" s="15">
        <f t="shared" si="15"/>
        <v>142304076171.43997</v>
      </c>
      <c r="N41" s="16">
        <f t="shared" si="15"/>
        <v>4240942350.000001</v>
      </c>
      <c r="O41" s="15">
        <f t="shared" si="15"/>
        <v>143455536169.44</v>
      </c>
      <c r="P41" s="16">
        <f t="shared" si="15"/>
        <v>1151459997.9999998</v>
      </c>
      <c r="Q41" s="15">
        <f t="shared" si="15"/>
        <v>143809768331.44</v>
      </c>
      <c r="R41" s="16">
        <f t="shared" si="15"/>
        <v>354232161.99999976</v>
      </c>
      <c r="S41" s="15">
        <f t="shared" si="15"/>
        <v>144048757631.44</v>
      </c>
      <c r="T41" s="16">
        <f t="shared" si="15"/>
        <v>238989300.00000191</v>
      </c>
      <c r="U41" s="16">
        <f t="shared" si="5"/>
        <v>24620590897.440018</v>
      </c>
    </row>
    <row r="42" spans="1:22" s="17" customFormat="1" ht="14.25" x14ac:dyDescent="0.2">
      <c r="A42" s="14"/>
      <c r="B42" s="9" t="s">
        <v>81</v>
      </c>
      <c r="C42" s="9" t="s">
        <v>82</v>
      </c>
      <c r="D42" s="46"/>
      <c r="E42" s="46"/>
      <c r="F42" s="47"/>
      <c r="G42" s="15"/>
      <c r="H42" s="48"/>
      <c r="I42" s="15"/>
      <c r="J42" s="16"/>
      <c r="K42" s="15"/>
      <c r="L42" s="16"/>
      <c r="M42" s="15"/>
      <c r="N42" s="16"/>
      <c r="O42" s="15"/>
      <c r="P42" s="16"/>
      <c r="Q42" s="15"/>
      <c r="R42" s="16"/>
      <c r="S42" s="15"/>
      <c r="T42" s="16"/>
      <c r="U42" s="16">
        <f t="shared" si="5"/>
        <v>0</v>
      </c>
    </row>
    <row r="43" spans="1:22" s="17" customFormat="1" ht="18" customHeight="1" x14ac:dyDescent="0.2">
      <c r="A43" s="18" t="s">
        <v>83</v>
      </c>
      <c r="B43" s="49" t="s">
        <v>84</v>
      </c>
      <c r="C43" s="49" t="s">
        <v>85</v>
      </c>
      <c r="D43" s="50">
        <f t="shared" ref="D43:N43" si="16">SUM(D44:D52)</f>
        <v>0</v>
      </c>
      <c r="E43" s="50">
        <f t="shared" si="16"/>
        <v>0</v>
      </c>
      <c r="F43" s="51">
        <f t="shared" si="16"/>
        <v>9601983559.1199989</v>
      </c>
      <c r="G43" s="51">
        <f t="shared" si="16"/>
        <v>10784614535.299999</v>
      </c>
      <c r="H43" s="52">
        <f>SUM(H44:H52)</f>
        <v>1182630976.1800003</v>
      </c>
      <c r="I43" s="51">
        <f>SUM(I44:I52)</f>
        <v>11411487349.529999</v>
      </c>
      <c r="J43" s="53">
        <f>SUM(J44:J52)</f>
        <v>626872814.22999883</v>
      </c>
      <c r="K43" s="54">
        <f>SUM(K44:K52)</f>
        <v>10493339284.9</v>
      </c>
      <c r="L43" s="53">
        <f>SUM(L44:L52)</f>
        <v>-918148064.62999916</v>
      </c>
      <c r="M43" s="54">
        <f t="shared" si="16"/>
        <v>10694009332.700001</v>
      </c>
      <c r="N43" s="53">
        <f t="shared" si="16"/>
        <v>200670047.80000055</v>
      </c>
      <c r="O43" s="54">
        <f t="shared" ref="O43:T43" si="17">SUM(O44:O52)</f>
        <v>9273988434.9899998</v>
      </c>
      <c r="P43" s="53">
        <f t="shared" si="17"/>
        <v>-1420020897.7100008</v>
      </c>
      <c r="Q43" s="54">
        <f t="shared" si="17"/>
        <v>9328285593.9599991</v>
      </c>
      <c r="R43" s="53">
        <f t="shared" si="17"/>
        <v>54297158.970000446</v>
      </c>
      <c r="S43" s="54">
        <f t="shared" si="17"/>
        <v>10174494454.709999</v>
      </c>
      <c r="T43" s="53">
        <f t="shared" si="17"/>
        <v>846208860.75</v>
      </c>
      <c r="U43" s="16">
        <f t="shared" si="5"/>
        <v>572510895.59000015</v>
      </c>
    </row>
    <row r="44" spans="1:22" ht="30" x14ac:dyDescent="0.25">
      <c r="A44" s="55" t="s">
        <v>86</v>
      </c>
      <c r="B44" s="56" t="s">
        <v>84</v>
      </c>
      <c r="C44" s="56" t="s">
        <v>87</v>
      </c>
      <c r="D44" s="57"/>
      <c r="E44" s="57"/>
      <c r="F44" s="58">
        <v>6382649</v>
      </c>
      <c r="G44" s="58">
        <v>6382649</v>
      </c>
      <c r="H44" s="59">
        <f>G44-F44</f>
        <v>0</v>
      </c>
      <c r="I44" s="60">
        <v>6382649</v>
      </c>
      <c r="J44" s="61">
        <f>I44-G44</f>
        <v>0</v>
      </c>
      <c r="K44" s="62">
        <v>6540644</v>
      </c>
      <c r="L44" s="61">
        <f>K44-I44</f>
        <v>157995</v>
      </c>
      <c r="M44" s="62">
        <v>6540644</v>
      </c>
      <c r="N44" s="61">
        <f>M44-K44</f>
        <v>0</v>
      </c>
      <c r="O44" s="62">
        <v>7806855.7400000002</v>
      </c>
      <c r="P44" s="61">
        <f>O44-M44</f>
        <v>1266211.7400000002</v>
      </c>
      <c r="Q44" s="62">
        <v>7806855.7400000002</v>
      </c>
      <c r="R44" s="61">
        <f>Q44-O44</f>
        <v>0</v>
      </c>
      <c r="S44" s="62">
        <v>7806855.7400000002</v>
      </c>
      <c r="T44" s="61">
        <f>S44-Q44</f>
        <v>0</v>
      </c>
      <c r="U44" s="27">
        <f t="shared" si="5"/>
        <v>1424206.7400000002</v>
      </c>
    </row>
    <row r="45" spans="1:22" s="65" customFormat="1" ht="45" x14ac:dyDescent="0.2">
      <c r="A45" s="55" t="s">
        <v>88</v>
      </c>
      <c r="B45" s="56" t="s">
        <v>84</v>
      </c>
      <c r="C45" s="56" t="s">
        <v>89</v>
      </c>
      <c r="D45" s="63"/>
      <c r="E45" s="64"/>
      <c r="F45" s="58">
        <v>120960680</v>
      </c>
      <c r="G45" s="58">
        <v>120960680</v>
      </c>
      <c r="H45" s="59">
        <f t="shared" ref="H45:H52" si="18">G45-F45</f>
        <v>0</v>
      </c>
      <c r="I45" s="60">
        <v>124608867.70999999</v>
      </c>
      <c r="J45" s="61">
        <f t="shared" ref="J45:J52" si="19">I45-G45</f>
        <v>3648187.7099999934</v>
      </c>
      <c r="K45" s="62">
        <v>125553557.70999999</v>
      </c>
      <c r="L45" s="61">
        <f t="shared" ref="L45:L52" si="20">K45-I45</f>
        <v>944690</v>
      </c>
      <c r="M45" s="62">
        <v>126301110.58</v>
      </c>
      <c r="N45" s="61">
        <f t="shared" ref="N45:T52" si="21">M45-K45</f>
        <v>747552.87000000477</v>
      </c>
      <c r="O45" s="62">
        <v>132001001.58</v>
      </c>
      <c r="P45" s="61">
        <f t="shared" si="21"/>
        <v>5699891</v>
      </c>
      <c r="Q45" s="62">
        <v>132001001.58</v>
      </c>
      <c r="R45" s="61">
        <f t="shared" si="21"/>
        <v>0</v>
      </c>
      <c r="S45" s="62">
        <v>132001001.58</v>
      </c>
      <c r="T45" s="61">
        <f t="shared" si="21"/>
        <v>0</v>
      </c>
      <c r="U45" s="27">
        <f t="shared" si="5"/>
        <v>11040321.579999998</v>
      </c>
    </row>
    <row r="46" spans="1:22" s="65" customFormat="1" ht="51.75" customHeight="1" x14ac:dyDescent="0.2">
      <c r="A46" s="55" t="s">
        <v>90</v>
      </c>
      <c r="B46" s="56" t="s">
        <v>84</v>
      </c>
      <c r="C46" s="56" t="s">
        <v>91</v>
      </c>
      <c r="D46" s="63"/>
      <c r="E46" s="64"/>
      <c r="F46" s="58">
        <v>310819296.62</v>
      </c>
      <c r="G46" s="58">
        <v>311898865.88999999</v>
      </c>
      <c r="H46" s="59">
        <f t="shared" si="18"/>
        <v>1079569.2699999809</v>
      </c>
      <c r="I46" s="60">
        <v>321488923.63999999</v>
      </c>
      <c r="J46" s="61">
        <f t="shared" si="19"/>
        <v>9590057.75</v>
      </c>
      <c r="K46" s="62">
        <v>323451789.13999999</v>
      </c>
      <c r="L46" s="61">
        <f t="shared" si="20"/>
        <v>1962865.5</v>
      </c>
      <c r="M46" s="62">
        <v>323451789.13999999</v>
      </c>
      <c r="N46" s="61">
        <f t="shared" si="21"/>
        <v>0</v>
      </c>
      <c r="O46" s="62">
        <v>342320995.79000002</v>
      </c>
      <c r="P46" s="61">
        <f t="shared" si="21"/>
        <v>18869206.650000036</v>
      </c>
      <c r="Q46" s="62">
        <v>344320995.79000002</v>
      </c>
      <c r="R46" s="61">
        <f t="shared" si="21"/>
        <v>2000000</v>
      </c>
      <c r="S46" s="62">
        <v>346382795.79000002</v>
      </c>
      <c r="T46" s="61">
        <f t="shared" si="21"/>
        <v>2061800</v>
      </c>
      <c r="U46" s="27">
        <f t="shared" si="5"/>
        <v>35563499.170000017</v>
      </c>
    </row>
    <row r="47" spans="1:22" ht="15" x14ac:dyDescent="0.25">
      <c r="A47" s="55" t="s">
        <v>92</v>
      </c>
      <c r="B47" s="56" t="s">
        <v>84</v>
      </c>
      <c r="C47" s="56" t="s">
        <v>93</v>
      </c>
      <c r="D47" s="66"/>
      <c r="E47" s="57"/>
      <c r="F47" s="58">
        <v>63100</v>
      </c>
      <c r="G47" s="58">
        <v>63100</v>
      </c>
      <c r="H47" s="59">
        <f t="shared" si="18"/>
        <v>0</v>
      </c>
      <c r="I47" s="60">
        <v>63100</v>
      </c>
      <c r="J47" s="61">
        <f t="shared" si="19"/>
        <v>0</v>
      </c>
      <c r="K47" s="62">
        <v>63100</v>
      </c>
      <c r="L47" s="61">
        <f t="shared" si="20"/>
        <v>0</v>
      </c>
      <c r="M47" s="62">
        <v>63100</v>
      </c>
      <c r="N47" s="61">
        <f t="shared" si="21"/>
        <v>0</v>
      </c>
      <c r="O47" s="62">
        <v>63100</v>
      </c>
      <c r="P47" s="61">
        <f t="shared" si="21"/>
        <v>0</v>
      </c>
      <c r="Q47" s="62">
        <v>63100</v>
      </c>
      <c r="R47" s="61">
        <f t="shared" si="21"/>
        <v>0</v>
      </c>
      <c r="S47" s="62">
        <v>63100</v>
      </c>
      <c r="T47" s="61">
        <f t="shared" si="21"/>
        <v>0</v>
      </c>
      <c r="U47" s="27">
        <f t="shared" si="5"/>
        <v>0</v>
      </c>
    </row>
    <row r="48" spans="1:22" s="65" customFormat="1" ht="45" x14ac:dyDescent="0.2">
      <c r="A48" s="55" t="s">
        <v>94</v>
      </c>
      <c r="B48" s="56" t="s">
        <v>84</v>
      </c>
      <c r="C48" s="56" t="s">
        <v>95</v>
      </c>
      <c r="D48" s="63"/>
      <c r="E48" s="64"/>
      <c r="F48" s="58">
        <v>157692400</v>
      </c>
      <c r="G48" s="58">
        <v>158029687.69</v>
      </c>
      <c r="H48" s="59">
        <f t="shared" si="18"/>
        <v>337287.68999999762</v>
      </c>
      <c r="I48" s="60">
        <v>171154880.59999999</v>
      </c>
      <c r="J48" s="61">
        <f t="shared" si="19"/>
        <v>13125192.909999996</v>
      </c>
      <c r="K48" s="62">
        <v>171522345.59999999</v>
      </c>
      <c r="L48" s="61">
        <f t="shared" si="20"/>
        <v>367465</v>
      </c>
      <c r="M48" s="62">
        <v>171522345.59999999</v>
      </c>
      <c r="N48" s="61">
        <f t="shared" si="21"/>
        <v>0</v>
      </c>
      <c r="O48" s="62">
        <v>181976012.05000001</v>
      </c>
      <c r="P48" s="61">
        <f t="shared" si="21"/>
        <v>10453666.450000018</v>
      </c>
      <c r="Q48" s="62">
        <v>181976012.05000001</v>
      </c>
      <c r="R48" s="61">
        <f t="shared" si="21"/>
        <v>0</v>
      </c>
      <c r="S48" s="62">
        <v>180676012.05000001</v>
      </c>
      <c r="T48" s="61">
        <f t="shared" si="21"/>
        <v>-1300000</v>
      </c>
      <c r="U48" s="27">
        <f t="shared" si="5"/>
        <v>22983612.050000012</v>
      </c>
    </row>
    <row r="49" spans="1:21" ht="15" x14ac:dyDescent="0.25">
      <c r="A49" s="55" t="s">
        <v>96</v>
      </c>
      <c r="B49" s="56" t="s">
        <v>84</v>
      </c>
      <c r="C49" s="56" t="s">
        <v>97</v>
      </c>
      <c r="D49" s="66"/>
      <c r="E49" s="57"/>
      <c r="F49" s="58">
        <v>364741700</v>
      </c>
      <c r="G49" s="58">
        <v>364741700</v>
      </c>
      <c r="H49" s="59">
        <f t="shared" si="18"/>
        <v>0</v>
      </c>
      <c r="I49" s="60">
        <v>366609228.37</v>
      </c>
      <c r="J49" s="61">
        <f t="shared" si="19"/>
        <v>1867528.3700000048</v>
      </c>
      <c r="K49" s="62">
        <v>366965928.37</v>
      </c>
      <c r="L49" s="61">
        <f t="shared" si="20"/>
        <v>356700</v>
      </c>
      <c r="M49" s="62">
        <v>367700643.11000001</v>
      </c>
      <c r="N49" s="61">
        <f t="shared" si="21"/>
        <v>734714.74000000954</v>
      </c>
      <c r="O49" s="62">
        <v>371250450.72000003</v>
      </c>
      <c r="P49" s="61">
        <f t="shared" si="21"/>
        <v>3549807.6100000143</v>
      </c>
      <c r="Q49" s="62">
        <v>371670472.67000002</v>
      </c>
      <c r="R49" s="61">
        <f t="shared" si="21"/>
        <v>420021.94999998808</v>
      </c>
      <c r="S49" s="62">
        <v>371670472.67000002</v>
      </c>
      <c r="T49" s="61">
        <f t="shared" si="21"/>
        <v>0</v>
      </c>
      <c r="U49" s="27">
        <f t="shared" si="5"/>
        <v>6928772.6700000167</v>
      </c>
    </row>
    <row r="50" spans="1:21" ht="30" x14ac:dyDescent="0.25">
      <c r="A50" s="55" t="s">
        <v>98</v>
      </c>
      <c r="B50" s="56" t="s">
        <v>84</v>
      </c>
      <c r="C50" s="56" t="s">
        <v>99</v>
      </c>
      <c r="D50" s="66"/>
      <c r="E50" s="57"/>
      <c r="F50" s="58"/>
      <c r="G50" s="58">
        <v>15602683</v>
      </c>
      <c r="H50" s="59">
        <f t="shared" si="18"/>
        <v>15602683</v>
      </c>
      <c r="I50" s="60">
        <v>15602683</v>
      </c>
      <c r="J50" s="61">
        <f t="shared" si="19"/>
        <v>0</v>
      </c>
      <c r="K50" s="62">
        <v>15602683</v>
      </c>
      <c r="L50" s="61">
        <f t="shared" si="20"/>
        <v>0</v>
      </c>
      <c r="M50" s="62">
        <v>15602683</v>
      </c>
      <c r="N50" s="61">
        <f t="shared" si="21"/>
        <v>0</v>
      </c>
      <c r="O50" s="62">
        <v>15602683</v>
      </c>
      <c r="P50" s="61">
        <f t="shared" si="21"/>
        <v>0</v>
      </c>
      <c r="Q50" s="62">
        <v>15602683</v>
      </c>
      <c r="R50" s="61">
        <f t="shared" si="21"/>
        <v>0</v>
      </c>
      <c r="S50" s="62">
        <v>15602683</v>
      </c>
      <c r="T50" s="61">
        <f t="shared" si="21"/>
        <v>0</v>
      </c>
      <c r="U50" s="27">
        <f t="shared" si="5"/>
        <v>15602683</v>
      </c>
    </row>
    <row r="51" spans="1:21" ht="15" x14ac:dyDescent="0.25">
      <c r="A51" s="55" t="s">
        <v>100</v>
      </c>
      <c r="B51" s="56" t="s">
        <v>84</v>
      </c>
      <c r="C51" s="56" t="s">
        <v>101</v>
      </c>
      <c r="D51" s="66"/>
      <c r="E51" s="57"/>
      <c r="F51" s="58">
        <v>1000000000</v>
      </c>
      <c r="G51" s="58">
        <v>1750000000</v>
      </c>
      <c r="H51" s="59">
        <f t="shared" si="18"/>
        <v>750000000</v>
      </c>
      <c r="I51" s="60">
        <v>1750000000</v>
      </c>
      <c r="J51" s="61">
        <f t="shared" si="19"/>
        <v>0</v>
      </c>
      <c r="K51" s="62">
        <v>1750000000</v>
      </c>
      <c r="L51" s="61">
        <f t="shared" si="20"/>
        <v>0</v>
      </c>
      <c r="M51" s="62">
        <v>1750000000</v>
      </c>
      <c r="N51" s="61">
        <f t="shared" si="21"/>
        <v>0</v>
      </c>
      <c r="O51" s="62">
        <v>1750000000</v>
      </c>
      <c r="P51" s="61">
        <f t="shared" si="21"/>
        <v>0</v>
      </c>
      <c r="Q51" s="62">
        <v>2000000000</v>
      </c>
      <c r="R51" s="61">
        <f t="shared" si="21"/>
        <v>250000000</v>
      </c>
      <c r="S51" s="62">
        <v>2000000000</v>
      </c>
      <c r="T51" s="61">
        <f t="shared" si="21"/>
        <v>0</v>
      </c>
      <c r="U51" s="27">
        <f t="shared" si="5"/>
        <v>1000000000</v>
      </c>
    </row>
    <row r="52" spans="1:21" ht="15" x14ac:dyDescent="0.25">
      <c r="A52" s="55" t="s">
        <v>102</v>
      </c>
      <c r="B52" s="56" t="s">
        <v>84</v>
      </c>
      <c r="C52" s="56" t="s">
        <v>103</v>
      </c>
      <c r="D52" s="66"/>
      <c r="E52" s="57"/>
      <c r="F52" s="58">
        <v>7641323733.5</v>
      </c>
      <c r="G52" s="58">
        <v>8056935169.7200003</v>
      </c>
      <c r="H52" s="59">
        <f t="shared" si="18"/>
        <v>415611436.22000027</v>
      </c>
      <c r="I52" s="60">
        <v>8655577017.2099991</v>
      </c>
      <c r="J52" s="61">
        <f t="shared" si="19"/>
        <v>598641847.48999882</v>
      </c>
      <c r="K52" s="62">
        <v>7733639237.0799999</v>
      </c>
      <c r="L52" s="61">
        <f t="shared" si="20"/>
        <v>-921937780.12999916</v>
      </c>
      <c r="M52" s="62">
        <v>7932827017.2700005</v>
      </c>
      <c r="N52" s="61">
        <f t="shared" si="21"/>
        <v>199187780.19000053</v>
      </c>
      <c r="O52" s="62">
        <v>6472967336.1099997</v>
      </c>
      <c r="P52" s="61">
        <f t="shared" si="21"/>
        <v>-1459859681.1600008</v>
      </c>
      <c r="Q52" s="62">
        <v>6274844473.1300001</v>
      </c>
      <c r="R52" s="61">
        <f t="shared" si="21"/>
        <v>-198122862.97999954</v>
      </c>
      <c r="S52" s="62">
        <v>7120291533.8800001</v>
      </c>
      <c r="T52" s="61">
        <f t="shared" si="21"/>
        <v>845447060.75</v>
      </c>
      <c r="U52" s="27">
        <f t="shared" si="5"/>
        <v>-521032199.61999989</v>
      </c>
    </row>
    <row r="53" spans="1:21" s="17" customFormat="1" ht="18" customHeight="1" x14ac:dyDescent="0.2">
      <c r="A53" s="18" t="s">
        <v>104</v>
      </c>
      <c r="B53" s="49" t="s">
        <v>87</v>
      </c>
      <c r="C53" s="49" t="s">
        <v>85</v>
      </c>
      <c r="D53" s="50">
        <f>SUM(D54:D55)</f>
        <v>0</v>
      </c>
      <c r="E53" s="50"/>
      <c r="F53" s="51">
        <f t="shared" ref="F53:T53" si="22">SUM(F54:F55)</f>
        <v>51870800</v>
      </c>
      <c r="G53" s="51">
        <f t="shared" si="22"/>
        <v>53975144</v>
      </c>
      <c r="H53" s="52">
        <f>SUM(H54:H55)</f>
        <v>2104344</v>
      </c>
      <c r="I53" s="51">
        <f>SUM(I54:I55)</f>
        <v>53975144</v>
      </c>
      <c r="J53" s="53">
        <f t="shared" si="22"/>
        <v>0</v>
      </c>
      <c r="K53" s="54">
        <f>SUM(K54:K55)</f>
        <v>56790664</v>
      </c>
      <c r="L53" s="53">
        <f t="shared" si="22"/>
        <v>2815520</v>
      </c>
      <c r="M53" s="54">
        <f t="shared" si="22"/>
        <v>56790664</v>
      </c>
      <c r="N53" s="53">
        <f t="shared" si="22"/>
        <v>0</v>
      </c>
      <c r="O53" s="54">
        <f t="shared" si="22"/>
        <v>56845164</v>
      </c>
      <c r="P53" s="53">
        <f t="shared" si="22"/>
        <v>54500</v>
      </c>
      <c r="Q53" s="54">
        <f t="shared" si="22"/>
        <v>56845164</v>
      </c>
      <c r="R53" s="53">
        <f t="shared" si="22"/>
        <v>0</v>
      </c>
      <c r="S53" s="54">
        <f t="shared" si="22"/>
        <v>57570437</v>
      </c>
      <c r="T53" s="53">
        <f t="shared" si="22"/>
        <v>725273</v>
      </c>
      <c r="U53" s="16">
        <f t="shared" si="5"/>
        <v>5699637</v>
      </c>
    </row>
    <row r="54" spans="1:21" ht="15" x14ac:dyDescent="0.25">
      <c r="A54" s="55" t="s">
        <v>105</v>
      </c>
      <c r="B54" s="56" t="s">
        <v>87</v>
      </c>
      <c r="C54" s="56" t="s">
        <v>89</v>
      </c>
      <c r="D54" s="67"/>
      <c r="E54" s="57"/>
      <c r="F54" s="58">
        <v>46452800</v>
      </c>
      <c r="G54" s="58">
        <v>46452800</v>
      </c>
      <c r="H54" s="59">
        <f>G54-F54</f>
        <v>0</v>
      </c>
      <c r="I54" s="60">
        <v>46452800</v>
      </c>
      <c r="J54" s="61">
        <f>I54-G54</f>
        <v>0</v>
      </c>
      <c r="K54" s="62">
        <v>46452800</v>
      </c>
      <c r="L54" s="61">
        <f>K54-I54</f>
        <v>0</v>
      </c>
      <c r="M54" s="62">
        <v>46452800</v>
      </c>
      <c r="N54" s="61">
        <f>M54-K54</f>
        <v>0</v>
      </c>
      <c r="O54" s="62">
        <v>46507300</v>
      </c>
      <c r="P54" s="61">
        <f>O54-M54</f>
        <v>54500</v>
      </c>
      <c r="Q54" s="62">
        <v>46507300</v>
      </c>
      <c r="R54" s="61">
        <f>Q54-O54</f>
        <v>0</v>
      </c>
      <c r="S54" s="62">
        <v>46507300</v>
      </c>
      <c r="T54" s="61">
        <f>S54-Q54</f>
        <v>0</v>
      </c>
      <c r="U54" s="27">
        <f t="shared" si="5"/>
        <v>54500</v>
      </c>
    </row>
    <row r="55" spans="1:21" ht="15" x14ac:dyDescent="0.25">
      <c r="A55" s="55" t="s">
        <v>106</v>
      </c>
      <c r="B55" s="56" t="s">
        <v>87</v>
      </c>
      <c r="C55" s="56" t="s">
        <v>91</v>
      </c>
      <c r="D55" s="66"/>
      <c r="E55" s="57"/>
      <c r="F55" s="58">
        <v>5418000</v>
      </c>
      <c r="G55" s="58">
        <v>7522344</v>
      </c>
      <c r="H55" s="59">
        <f>G55-F55</f>
        <v>2104344</v>
      </c>
      <c r="I55" s="60">
        <v>7522344</v>
      </c>
      <c r="J55" s="61">
        <f>I55-G55</f>
        <v>0</v>
      </c>
      <c r="K55" s="62">
        <v>10337864</v>
      </c>
      <c r="L55" s="61">
        <f>K55-I55</f>
        <v>2815520</v>
      </c>
      <c r="M55" s="62">
        <v>10337864</v>
      </c>
      <c r="N55" s="61">
        <f>M55-K55</f>
        <v>0</v>
      </c>
      <c r="O55" s="62">
        <v>10337864</v>
      </c>
      <c r="P55" s="61">
        <f>O55-M55</f>
        <v>0</v>
      </c>
      <c r="Q55" s="62">
        <v>10337864</v>
      </c>
      <c r="R55" s="61">
        <f>Q55-O55</f>
        <v>0</v>
      </c>
      <c r="S55" s="62">
        <v>11063137</v>
      </c>
      <c r="T55" s="61">
        <f>S55-Q55</f>
        <v>725273</v>
      </c>
      <c r="U55" s="27">
        <f t="shared" si="5"/>
        <v>5645137</v>
      </c>
    </row>
    <row r="56" spans="1:21" s="69" customFormat="1" ht="28.5" x14ac:dyDescent="0.2">
      <c r="A56" s="18" t="s">
        <v>107</v>
      </c>
      <c r="B56" s="49" t="s">
        <v>89</v>
      </c>
      <c r="C56" s="49" t="s">
        <v>85</v>
      </c>
      <c r="D56" s="68">
        <f>SUM(D57:D61)</f>
        <v>0</v>
      </c>
      <c r="E56" s="68">
        <f>SUM(E57:E61)</f>
        <v>0</v>
      </c>
      <c r="F56" s="51">
        <f t="shared" ref="F56:M56" si="23">F58+F59+F60+F61</f>
        <v>1204185213</v>
      </c>
      <c r="G56" s="51">
        <f t="shared" si="23"/>
        <v>1487507147</v>
      </c>
      <c r="H56" s="52">
        <f>H58+H59+H60+H61</f>
        <v>283321934</v>
      </c>
      <c r="I56" s="51">
        <f>SUM(I58:I61)</f>
        <v>1579682759.3099999</v>
      </c>
      <c r="J56" s="53">
        <f t="shared" si="23"/>
        <v>92175612.310000002</v>
      </c>
      <c r="K56" s="54">
        <f>SUM(K58:K61)</f>
        <v>1585127349.0999999</v>
      </c>
      <c r="L56" s="53">
        <f t="shared" si="23"/>
        <v>5444589.7899999917</v>
      </c>
      <c r="M56" s="54">
        <f t="shared" si="23"/>
        <v>1623741439.0999999</v>
      </c>
      <c r="N56" s="53">
        <f>SUM(N57:N61)</f>
        <v>38614090</v>
      </c>
      <c r="O56" s="54">
        <f t="shared" ref="O56:Q56" si="24">O58+O59+O60+O61</f>
        <v>1665850134.0799999</v>
      </c>
      <c r="P56" s="53">
        <f>SUM(P57:P61)</f>
        <v>42108694.979999974</v>
      </c>
      <c r="Q56" s="54">
        <f t="shared" si="24"/>
        <v>1666448825.3</v>
      </c>
      <c r="R56" s="53">
        <f>SUM(R57:R61)</f>
        <v>598691.21999999881</v>
      </c>
      <c r="S56" s="54">
        <f t="shared" ref="S56" si="25">S58+S59+S60+S61</f>
        <v>1462157463.3400002</v>
      </c>
      <c r="T56" s="53">
        <f>SUM(T57:T61)</f>
        <v>-204291361.95999995</v>
      </c>
      <c r="U56" s="16">
        <f t="shared" si="5"/>
        <v>257972250.34000015</v>
      </c>
    </row>
    <row r="57" spans="1:21" ht="15" hidden="1" customHeight="1" x14ac:dyDescent="0.25">
      <c r="A57" s="22" t="s">
        <v>108</v>
      </c>
      <c r="B57" s="70" t="s">
        <v>89</v>
      </c>
      <c r="C57" s="70" t="s">
        <v>87</v>
      </c>
      <c r="D57" s="66"/>
      <c r="E57" s="57"/>
      <c r="F57" s="71"/>
      <c r="G57" s="15">
        <f t="shared" si="9"/>
        <v>0</v>
      </c>
      <c r="H57" s="72"/>
      <c r="I57" s="15">
        <f t="shared" si="12"/>
        <v>0</v>
      </c>
      <c r="J57" s="73"/>
      <c r="K57" s="15">
        <f t="shared" si="10"/>
        <v>0</v>
      </c>
      <c r="L57" s="73"/>
      <c r="M57" s="15">
        <f t="shared" si="8"/>
        <v>0</v>
      </c>
      <c r="N57" s="73"/>
      <c r="O57" s="15">
        <f t="shared" si="8"/>
        <v>0</v>
      </c>
      <c r="P57" s="73"/>
      <c r="Q57" s="15">
        <f t="shared" si="8"/>
        <v>0</v>
      </c>
      <c r="R57" s="73"/>
      <c r="S57" s="15">
        <f t="shared" si="8"/>
        <v>0</v>
      </c>
      <c r="T57" s="73"/>
      <c r="U57" s="16">
        <f t="shared" si="5"/>
        <v>0</v>
      </c>
    </row>
    <row r="58" spans="1:21" ht="15" x14ac:dyDescent="0.25">
      <c r="A58" s="55" t="s">
        <v>109</v>
      </c>
      <c r="B58" s="56" t="s">
        <v>89</v>
      </c>
      <c r="C58" s="56" t="s">
        <v>91</v>
      </c>
      <c r="D58" s="66"/>
      <c r="E58" s="57"/>
      <c r="F58" s="58">
        <v>98236524</v>
      </c>
      <c r="G58" s="58">
        <v>98386524</v>
      </c>
      <c r="H58" s="59">
        <f t="shared" ref="H58:H60" si="26">G58-F58</f>
        <v>150000</v>
      </c>
      <c r="I58" s="60">
        <v>104556354.31</v>
      </c>
      <c r="J58" s="61">
        <f>I58-G58</f>
        <v>6169830.3100000024</v>
      </c>
      <c r="K58" s="62">
        <v>104556354.31</v>
      </c>
      <c r="L58" s="61">
        <f>K58-I58</f>
        <v>0</v>
      </c>
      <c r="M58" s="62">
        <v>106443354.31</v>
      </c>
      <c r="N58" s="61">
        <f t="shared" ref="N58:T61" si="27">M58-K58</f>
        <v>1887000</v>
      </c>
      <c r="O58" s="62">
        <v>108628060.92</v>
      </c>
      <c r="P58" s="61">
        <f t="shared" si="27"/>
        <v>2184706.6099999994</v>
      </c>
      <c r="Q58" s="62">
        <v>109226752.14</v>
      </c>
      <c r="R58" s="61">
        <f t="shared" si="27"/>
        <v>598691.21999999881</v>
      </c>
      <c r="S58" s="62">
        <v>109196859.54000001</v>
      </c>
      <c r="T58" s="61">
        <f t="shared" si="27"/>
        <v>-29892.59999999404</v>
      </c>
      <c r="U58" s="27">
        <f t="shared" si="5"/>
        <v>10960335.540000007</v>
      </c>
    </row>
    <row r="59" spans="1:21" ht="45" x14ac:dyDescent="0.25">
      <c r="A59" s="55" t="s">
        <v>110</v>
      </c>
      <c r="B59" s="56" t="s">
        <v>89</v>
      </c>
      <c r="C59" s="56" t="s">
        <v>111</v>
      </c>
      <c r="D59" s="66"/>
      <c r="E59" s="57"/>
      <c r="F59" s="58">
        <v>886384540</v>
      </c>
      <c r="G59" s="58">
        <v>892037075</v>
      </c>
      <c r="H59" s="59">
        <f t="shared" si="26"/>
        <v>5652535</v>
      </c>
      <c r="I59" s="60">
        <v>942539425</v>
      </c>
      <c r="J59" s="61">
        <f>I59-G59</f>
        <v>50502350</v>
      </c>
      <c r="K59" s="62">
        <v>942539425</v>
      </c>
      <c r="L59" s="61">
        <f>K59-I59</f>
        <v>0</v>
      </c>
      <c r="M59" s="62">
        <v>974373375</v>
      </c>
      <c r="N59" s="61">
        <f t="shared" si="27"/>
        <v>31833950</v>
      </c>
      <c r="O59" s="62">
        <v>987335038.13999999</v>
      </c>
      <c r="P59" s="61">
        <f t="shared" si="27"/>
        <v>12961663.139999986</v>
      </c>
      <c r="Q59" s="62">
        <v>987335038.13999999</v>
      </c>
      <c r="R59" s="61">
        <f t="shared" si="27"/>
        <v>0</v>
      </c>
      <c r="S59" s="62">
        <v>986023171.11000001</v>
      </c>
      <c r="T59" s="61">
        <f t="shared" si="27"/>
        <v>-1311867.0299999714</v>
      </c>
      <c r="U59" s="27">
        <f t="shared" si="5"/>
        <v>99638631.110000014</v>
      </c>
    </row>
    <row r="60" spans="1:21" ht="15" x14ac:dyDescent="0.25">
      <c r="A60" s="55" t="s">
        <v>112</v>
      </c>
      <c r="B60" s="56" t="s">
        <v>89</v>
      </c>
      <c r="C60" s="56" t="s">
        <v>101</v>
      </c>
      <c r="D60" s="66"/>
      <c r="E60" s="57"/>
      <c r="F60" s="58">
        <v>139451973</v>
      </c>
      <c r="G60" s="58">
        <v>216940678</v>
      </c>
      <c r="H60" s="59">
        <f t="shared" si="26"/>
        <v>77488705</v>
      </c>
      <c r="I60" s="60">
        <v>232725090</v>
      </c>
      <c r="J60" s="61">
        <f>I60-G60</f>
        <v>15784412</v>
      </c>
      <c r="K60" s="62">
        <v>238169679.78999999</v>
      </c>
      <c r="L60" s="61">
        <f>K60-I60</f>
        <v>5444589.7899999917</v>
      </c>
      <c r="M60" s="62">
        <v>243239329.78999999</v>
      </c>
      <c r="N60" s="61">
        <f t="shared" si="27"/>
        <v>5069650</v>
      </c>
      <c r="O60" s="62">
        <v>270201655.01999998</v>
      </c>
      <c r="P60" s="61">
        <f t="shared" si="27"/>
        <v>26962325.229999989</v>
      </c>
      <c r="Q60" s="62">
        <v>270201655.01999998</v>
      </c>
      <c r="R60" s="61">
        <f t="shared" si="27"/>
        <v>0</v>
      </c>
      <c r="S60" s="62">
        <v>267252052.69</v>
      </c>
      <c r="T60" s="61">
        <f t="shared" si="27"/>
        <v>-2949602.3299999833</v>
      </c>
      <c r="U60" s="27">
        <f t="shared" si="5"/>
        <v>127800079.69</v>
      </c>
    </row>
    <row r="61" spans="1:21" s="65" customFormat="1" ht="30" x14ac:dyDescent="0.2">
      <c r="A61" s="55" t="s">
        <v>113</v>
      </c>
      <c r="B61" s="56" t="s">
        <v>89</v>
      </c>
      <c r="C61" s="56" t="s">
        <v>114</v>
      </c>
      <c r="D61" s="63"/>
      <c r="E61" s="64"/>
      <c r="F61" s="58">
        <v>80112176</v>
      </c>
      <c r="G61" s="58">
        <v>280142870</v>
      </c>
      <c r="H61" s="59">
        <f>G61-F61</f>
        <v>200030694</v>
      </c>
      <c r="I61" s="60">
        <v>299861890</v>
      </c>
      <c r="J61" s="61">
        <f>I61-G61</f>
        <v>19719020</v>
      </c>
      <c r="K61" s="62">
        <v>299861890</v>
      </c>
      <c r="L61" s="61">
        <f>K61-I61</f>
        <v>0</v>
      </c>
      <c r="M61" s="62">
        <v>299685380</v>
      </c>
      <c r="N61" s="61">
        <f t="shared" si="27"/>
        <v>-176510</v>
      </c>
      <c r="O61" s="62">
        <v>299685380</v>
      </c>
      <c r="P61" s="61">
        <f t="shared" si="27"/>
        <v>0</v>
      </c>
      <c r="Q61" s="62">
        <v>299685380</v>
      </c>
      <c r="R61" s="61">
        <f t="shared" si="27"/>
        <v>0</v>
      </c>
      <c r="S61" s="62">
        <v>99685380</v>
      </c>
      <c r="T61" s="61">
        <f t="shared" si="27"/>
        <v>-200000000</v>
      </c>
      <c r="U61" s="27">
        <f t="shared" si="5"/>
        <v>19573204</v>
      </c>
    </row>
    <row r="62" spans="1:21" s="17" customFormat="1" ht="19.5" customHeight="1" x14ac:dyDescent="0.2">
      <c r="A62" s="74" t="s">
        <v>115</v>
      </c>
      <c r="B62" s="75" t="s">
        <v>91</v>
      </c>
      <c r="C62" s="49" t="s">
        <v>85</v>
      </c>
      <c r="D62" s="50">
        <f t="shared" ref="D62:T62" si="28">SUM(D63:D72)</f>
        <v>0</v>
      </c>
      <c r="E62" s="50">
        <f t="shared" si="28"/>
        <v>0</v>
      </c>
      <c r="F62" s="51">
        <f t="shared" si="28"/>
        <v>27916089623.009998</v>
      </c>
      <c r="G62" s="51">
        <f t="shared" si="28"/>
        <v>30916282583.700005</v>
      </c>
      <c r="H62" s="52">
        <f t="shared" si="28"/>
        <v>3000192960.690001</v>
      </c>
      <c r="I62" s="51">
        <f>SUM(I63:I72)</f>
        <v>31360299274.25</v>
      </c>
      <c r="J62" s="53">
        <f t="shared" si="28"/>
        <v>444016690.55000025</v>
      </c>
      <c r="K62" s="54">
        <f t="shared" si="28"/>
        <v>32080914421.619999</v>
      </c>
      <c r="L62" s="76">
        <f t="shared" si="28"/>
        <v>720615147.36999965</v>
      </c>
      <c r="M62" s="54">
        <f t="shared" si="28"/>
        <v>32459212418.790001</v>
      </c>
      <c r="N62" s="53">
        <f t="shared" si="28"/>
        <v>378297997.1700002</v>
      </c>
      <c r="O62" s="54">
        <f t="shared" si="28"/>
        <v>32441934651.640003</v>
      </c>
      <c r="P62" s="53">
        <f t="shared" si="28"/>
        <v>-17277767.149999857</v>
      </c>
      <c r="Q62" s="54">
        <f t="shared" si="28"/>
        <v>32737281059.839996</v>
      </c>
      <c r="R62" s="53">
        <f t="shared" si="28"/>
        <v>295346408.19999999</v>
      </c>
      <c r="S62" s="54">
        <f t="shared" si="28"/>
        <v>32400069283.420002</v>
      </c>
      <c r="T62" s="53">
        <f t="shared" si="28"/>
        <v>-337211776.42000008</v>
      </c>
      <c r="U62" s="16">
        <f t="shared" si="5"/>
        <v>4483979660.4100037</v>
      </c>
    </row>
    <row r="63" spans="1:21" ht="15" x14ac:dyDescent="0.25">
      <c r="A63" s="55" t="s">
        <v>116</v>
      </c>
      <c r="B63" s="56" t="s">
        <v>91</v>
      </c>
      <c r="C63" s="56" t="s">
        <v>84</v>
      </c>
      <c r="D63" s="67"/>
      <c r="E63" s="57"/>
      <c r="F63" s="58">
        <v>452694574</v>
      </c>
      <c r="G63" s="58">
        <v>455043691.94999999</v>
      </c>
      <c r="H63" s="59">
        <f>G63-F63</f>
        <v>2349117.9499999881</v>
      </c>
      <c r="I63" s="60">
        <v>468356807.51999998</v>
      </c>
      <c r="J63" s="61">
        <f>I63-G63</f>
        <v>13313115.569999993</v>
      </c>
      <c r="K63" s="62">
        <v>469242675.89999998</v>
      </c>
      <c r="L63" s="61">
        <f>K63-I63</f>
        <v>885868.37999999523</v>
      </c>
      <c r="M63" s="62">
        <v>481263055.01999998</v>
      </c>
      <c r="N63" s="61">
        <f>M63-K63</f>
        <v>12020379.120000005</v>
      </c>
      <c r="O63" s="62">
        <v>490683164.98000002</v>
      </c>
      <c r="P63" s="61">
        <f>O63-M63</f>
        <v>9420109.9600000381</v>
      </c>
      <c r="Q63" s="62">
        <v>487671907.44999999</v>
      </c>
      <c r="R63" s="61">
        <f>Q63-O63</f>
        <v>-3011257.530000031</v>
      </c>
      <c r="S63" s="62">
        <v>487671907.44999999</v>
      </c>
      <c r="T63" s="61">
        <f>S63-Q63</f>
        <v>0</v>
      </c>
      <c r="U63" s="27">
        <f t="shared" si="5"/>
        <v>34977333.449999988</v>
      </c>
    </row>
    <row r="64" spans="1:21" ht="15" x14ac:dyDescent="0.25">
      <c r="A64" s="55" t="s">
        <v>117</v>
      </c>
      <c r="B64" s="56" t="s">
        <v>91</v>
      </c>
      <c r="C64" s="56" t="s">
        <v>91</v>
      </c>
      <c r="D64" s="66"/>
      <c r="E64" s="57"/>
      <c r="F64" s="58">
        <v>4572000</v>
      </c>
      <c r="G64" s="58">
        <v>4572000</v>
      </c>
      <c r="H64" s="59">
        <f t="shared" ref="H64:H72" si="29">G64-F64</f>
        <v>0</v>
      </c>
      <c r="I64" s="60">
        <v>4572000</v>
      </c>
      <c r="J64" s="61">
        <f t="shared" ref="J64:J72" si="30">I64-G64</f>
        <v>0</v>
      </c>
      <c r="K64" s="62">
        <v>4572000</v>
      </c>
      <c r="L64" s="61">
        <f t="shared" ref="L64:L72" si="31">K64-I64</f>
        <v>0</v>
      </c>
      <c r="M64" s="62">
        <v>4572000</v>
      </c>
      <c r="N64" s="61">
        <f t="shared" ref="N64:T72" si="32">M64-K64</f>
        <v>0</v>
      </c>
      <c r="O64" s="62">
        <v>2915000</v>
      </c>
      <c r="P64" s="61">
        <f t="shared" si="32"/>
        <v>-1657000</v>
      </c>
      <c r="Q64" s="62">
        <v>2915000</v>
      </c>
      <c r="R64" s="61">
        <f t="shared" si="32"/>
        <v>0</v>
      </c>
      <c r="S64" s="62">
        <v>2915000</v>
      </c>
      <c r="T64" s="61">
        <f t="shared" si="32"/>
        <v>0</v>
      </c>
      <c r="U64" s="27">
        <f t="shared" si="5"/>
        <v>-1657000</v>
      </c>
    </row>
    <row r="65" spans="1:21" ht="15" x14ac:dyDescent="0.25">
      <c r="A65" s="55" t="s">
        <v>118</v>
      </c>
      <c r="B65" s="56" t="s">
        <v>91</v>
      </c>
      <c r="C65" s="56" t="s">
        <v>93</v>
      </c>
      <c r="D65" s="66"/>
      <c r="E65" s="57"/>
      <c r="F65" s="58">
        <v>3462515362.0500002</v>
      </c>
      <c r="G65" s="58">
        <v>3463144665.9099998</v>
      </c>
      <c r="H65" s="59">
        <f t="shared" si="29"/>
        <v>629303.85999965668</v>
      </c>
      <c r="I65" s="60">
        <v>3752389439.6900001</v>
      </c>
      <c r="J65" s="61">
        <f t="shared" si="30"/>
        <v>289244773.78000021</v>
      </c>
      <c r="K65" s="62">
        <v>3752920678.1799998</v>
      </c>
      <c r="L65" s="61">
        <f t="shared" si="31"/>
        <v>531238.48999977112</v>
      </c>
      <c r="M65" s="62">
        <v>4027334569.0500002</v>
      </c>
      <c r="N65" s="61">
        <f t="shared" si="32"/>
        <v>274413890.87000036</v>
      </c>
      <c r="O65" s="62">
        <v>3924526962.48</v>
      </c>
      <c r="P65" s="61">
        <f t="shared" si="32"/>
        <v>-102807606.57000017</v>
      </c>
      <c r="Q65" s="62">
        <v>4172452335.21</v>
      </c>
      <c r="R65" s="61">
        <f t="shared" si="32"/>
        <v>247925372.73000002</v>
      </c>
      <c r="S65" s="62">
        <v>3834800166.27</v>
      </c>
      <c r="T65" s="61">
        <f t="shared" si="32"/>
        <v>-337652168.94000006</v>
      </c>
      <c r="U65" s="27">
        <f t="shared" si="5"/>
        <v>372284804.21999979</v>
      </c>
    </row>
    <row r="66" spans="1:21" ht="15" x14ac:dyDescent="0.25">
      <c r="A66" s="55" t="s">
        <v>119</v>
      </c>
      <c r="B66" s="56" t="s">
        <v>91</v>
      </c>
      <c r="C66" s="56" t="s">
        <v>95</v>
      </c>
      <c r="D66" s="66"/>
      <c r="E66" s="57"/>
      <c r="F66" s="58">
        <v>191017165</v>
      </c>
      <c r="G66" s="58">
        <v>197157613.30000001</v>
      </c>
      <c r="H66" s="59">
        <f t="shared" si="29"/>
        <v>6140448.3000000119</v>
      </c>
      <c r="I66" s="60">
        <v>167326573.30000001</v>
      </c>
      <c r="J66" s="61">
        <f t="shared" si="30"/>
        <v>-29831040</v>
      </c>
      <c r="K66" s="62">
        <v>167326573.30000001</v>
      </c>
      <c r="L66" s="61">
        <f t="shared" si="31"/>
        <v>0</v>
      </c>
      <c r="M66" s="62">
        <v>170240373.30000001</v>
      </c>
      <c r="N66" s="61">
        <f t="shared" si="32"/>
        <v>2913800</v>
      </c>
      <c r="O66" s="62">
        <v>163893703.30000001</v>
      </c>
      <c r="P66" s="61">
        <f t="shared" si="32"/>
        <v>-6346670</v>
      </c>
      <c r="Q66" s="62">
        <v>162893703.30000001</v>
      </c>
      <c r="R66" s="61">
        <f t="shared" si="32"/>
        <v>-1000000</v>
      </c>
      <c r="S66" s="62">
        <v>162893703.30000001</v>
      </c>
      <c r="T66" s="61">
        <f t="shared" si="32"/>
        <v>0</v>
      </c>
      <c r="U66" s="27">
        <f t="shared" si="5"/>
        <v>-28123461.699999988</v>
      </c>
    </row>
    <row r="67" spans="1:21" ht="15" x14ac:dyDescent="0.25">
      <c r="A67" s="55" t="s">
        <v>120</v>
      </c>
      <c r="B67" s="56" t="s">
        <v>91</v>
      </c>
      <c r="C67" s="56" t="s">
        <v>97</v>
      </c>
      <c r="D67" s="66"/>
      <c r="E67" s="57"/>
      <c r="F67" s="58">
        <v>659587201.15999997</v>
      </c>
      <c r="G67" s="58">
        <v>664581349.13</v>
      </c>
      <c r="H67" s="59">
        <f t="shared" si="29"/>
        <v>4994147.9700000286</v>
      </c>
      <c r="I67" s="60">
        <v>681311735.88999999</v>
      </c>
      <c r="J67" s="61">
        <f t="shared" si="30"/>
        <v>16730386.75999999</v>
      </c>
      <c r="K67" s="62">
        <v>694399954.48000002</v>
      </c>
      <c r="L67" s="61">
        <f t="shared" si="31"/>
        <v>13088218.590000033</v>
      </c>
      <c r="M67" s="62">
        <v>721269714.48000002</v>
      </c>
      <c r="N67" s="61">
        <f t="shared" si="32"/>
        <v>26869760</v>
      </c>
      <c r="O67" s="62">
        <v>733198284.74000001</v>
      </c>
      <c r="P67" s="61">
        <f t="shared" si="32"/>
        <v>11928570.25999999</v>
      </c>
      <c r="Q67" s="62">
        <v>733318284.74000001</v>
      </c>
      <c r="R67" s="61">
        <f t="shared" si="32"/>
        <v>120000</v>
      </c>
      <c r="S67" s="62">
        <v>733318284.74000001</v>
      </c>
      <c r="T67" s="61">
        <f t="shared" si="32"/>
        <v>0</v>
      </c>
      <c r="U67" s="27">
        <f t="shared" si="5"/>
        <v>73731083.580000043</v>
      </c>
    </row>
    <row r="68" spans="1:21" ht="15" x14ac:dyDescent="0.25">
      <c r="A68" s="55" t="s">
        <v>121</v>
      </c>
      <c r="B68" s="56" t="s">
        <v>91</v>
      </c>
      <c r="C68" s="56" t="s">
        <v>99</v>
      </c>
      <c r="D68" s="66"/>
      <c r="E68" s="57"/>
      <c r="F68" s="58">
        <v>2783559626</v>
      </c>
      <c r="G68" s="58">
        <v>2951660848.5</v>
      </c>
      <c r="H68" s="59">
        <f t="shared" si="29"/>
        <v>168101222.5</v>
      </c>
      <c r="I68" s="60">
        <v>2955429365.2600002</v>
      </c>
      <c r="J68" s="61">
        <f t="shared" si="30"/>
        <v>3768516.7600002289</v>
      </c>
      <c r="K68" s="62">
        <v>2955429365.2600002</v>
      </c>
      <c r="L68" s="61">
        <f t="shared" si="31"/>
        <v>0</v>
      </c>
      <c r="M68" s="62">
        <v>2933678106.1199999</v>
      </c>
      <c r="N68" s="61">
        <f t="shared" si="32"/>
        <v>-21751259.140000343</v>
      </c>
      <c r="O68" s="62">
        <v>2935410162.3800001</v>
      </c>
      <c r="P68" s="61">
        <f t="shared" si="32"/>
        <v>1732056.2600002289</v>
      </c>
      <c r="Q68" s="62">
        <v>2925648566.5100002</v>
      </c>
      <c r="R68" s="61">
        <f t="shared" si="32"/>
        <v>-9761595.8699998856</v>
      </c>
      <c r="S68" s="62">
        <v>2925648566.5100002</v>
      </c>
      <c r="T68" s="61">
        <f t="shared" si="32"/>
        <v>0</v>
      </c>
      <c r="U68" s="27">
        <f t="shared" si="5"/>
        <v>142088940.51000023</v>
      </c>
    </row>
    <row r="69" spans="1:21" ht="15" x14ac:dyDescent="0.25">
      <c r="A69" s="55" t="s">
        <v>122</v>
      </c>
      <c r="B69" s="56" t="s">
        <v>91</v>
      </c>
      <c r="C69" s="56" t="s">
        <v>123</v>
      </c>
      <c r="D69" s="66"/>
      <c r="E69" s="57"/>
      <c r="F69" s="58">
        <v>15486283711.5</v>
      </c>
      <c r="G69" s="58">
        <v>18739851837.130001</v>
      </c>
      <c r="H69" s="59">
        <f t="shared" si="29"/>
        <v>3253568125.6300011</v>
      </c>
      <c r="I69" s="60">
        <v>18739851837.130001</v>
      </c>
      <c r="J69" s="61">
        <f t="shared" si="30"/>
        <v>0</v>
      </c>
      <c r="K69" s="62">
        <v>18823843737.130001</v>
      </c>
      <c r="L69" s="61">
        <f t="shared" si="31"/>
        <v>83991900</v>
      </c>
      <c r="M69" s="62">
        <v>18829068137.130001</v>
      </c>
      <c r="N69" s="61">
        <f t="shared" si="32"/>
        <v>5224400</v>
      </c>
      <c r="O69" s="62">
        <v>18829068137.130001</v>
      </c>
      <c r="P69" s="61">
        <f t="shared" si="32"/>
        <v>0</v>
      </c>
      <c r="Q69" s="62">
        <v>18829068137.130001</v>
      </c>
      <c r="R69" s="61">
        <f t="shared" si="32"/>
        <v>0</v>
      </c>
      <c r="S69" s="62">
        <v>18829068137.130001</v>
      </c>
      <c r="T69" s="61">
        <f t="shared" si="32"/>
        <v>0</v>
      </c>
      <c r="U69" s="27">
        <f t="shared" si="5"/>
        <v>3342784425.6300011</v>
      </c>
    </row>
    <row r="70" spans="1:21" ht="15" x14ac:dyDescent="0.25">
      <c r="A70" s="55" t="s">
        <v>124</v>
      </c>
      <c r="B70" s="56" t="s">
        <v>91</v>
      </c>
      <c r="C70" s="56" t="s">
        <v>111</v>
      </c>
      <c r="D70" s="66"/>
      <c r="E70" s="57"/>
      <c r="F70" s="58">
        <v>1350996487</v>
      </c>
      <c r="G70" s="58">
        <v>1434072363.02</v>
      </c>
      <c r="H70" s="59">
        <f t="shared" si="29"/>
        <v>83075876.019999981</v>
      </c>
      <c r="I70" s="60">
        <v>1552763774.8499999</v>
      </c>
      <c r="J70" s="61">
        <f t="shared" si="30"/>
        <v>118691411.82999992</v>
      </c>
      <c r="K70" s="62">
        <v>2117220621.8499999</v>
      </c>
      <c r="L70" s="61">
        <f t="shared" si="31"/>
        <v>564456847</v>
      </c>
      <c r="M70" s="62">
        <v>2131540931.8499999</v>
      </c>
      <c r="N70" s="61">
        <f t="shared" si="32"/>
        <v>14320310</v>
      </c>
      <c r="O70" s="62">
        <v>2155663558.5799999</v>
      </c>
      <c r="P70" s="61">
        <f t="shared" si="32"/>
        <v>24122626.730000019</v>
      </c>
      <c r="Q70" s="62">
        <v>2130899238.5799999</v>
      </c>
      <c r="R70" s="61">
        <f t="shared" si="32"/>
        <v>-24764320</v>
      </c>
      <c r="S70" s="62">
        <v>2130899238.5799999</v>
      </c>
      <c r="T70" s="61">
        <f t="shared" si="32"/>
        <v>0</v>
      </c>
      <c r="U70" s="27">
        <f t="shared" si="5"/>
        <v>779902751.57999992</v>
      </c>
    </row>
    <row r="71" spans="1:21" ht="30" x14ac:dyDescent="0.25">
      <c r="A71" s="55" t="s">
        <v>125</v>
      </c>
      <c r="B71" s="56" t="s">
        <v>91</v>
      </c>
      <c r="C71" s="56" t="s">
        <v>101</v>
      </c>
      <c r="D71" s="66"/>
      <c r="E71" s="57"/>
      <c r="F71" s="58">
        <v>23300000</v>
      </c>
      <c r="G71" s="58">
        <v>23300000</v>
      </c>
      <c r="H71" s="59">
        <f t="shared" si="29"/>
        <v>0</v>
      </c>
      <c r="I71" s="60">
        <v>23300000</v>
      </c>
      <c r="J71" s="61"/>
      <c r="K71" s="62">
        <v>23300000</v>
      </c>
      <c r="L71" s="61"/>
      <c r="M71" s="62">
        <v>23300000</v>
      </c>
      <c r="N71" s="61">
        <f t="shared" si="32"/>
        <v>0</v>
      </c>
      <c r="O71" s="62">
        <v>23300000</v>
      </c>
      <c r="P71" s="61">
        <f t="shared" si="32"/>
        <v>0</v>
      </c>
      <c r="Q71" s="62">
        <v>23300000</v>
      </c>
      <c r="R71" s="61">
        <f t="shared" si="32"/>
        <v>0</v>
      </c>
      <c r="S71" s="62">
        <v>23300000</v>
      </c>
      <c r="T71" s="61">
        <f t="shared" si="32"/>
        <v>0</v>
      </c>
      <c r="U71" s="27">
        <f t="shared" si="5"/>
        <v>0</v>
      </c>
    </row>
    <row r="72" spans="1:21" s="65" customFormat="1" ht="15" x14ac:dyDescent="0.2">
      <c r="A72" s="55" t="s">
        <v>126</v>
      </c>
      <c r="B72" s="56" t="s">
        <v>91</v>
      </c>
      <c r="C72" s="56" t="s">
        <v>127</v>
      </c>
      <c r="D72" s="63"/>
      <c r="E72" s="64"/>
      <c r="F72" s="58">
        <v>3501563496.3000002</v>
      </c>
      <c r="G72" s="58">
        <v>2982898214.7600002</v>
      </c>
      <c r="H72" s="59">
        <f t="shared" si="29"/>
        <v>-518665281.53999996</v>
      </c>
      <c r="I72" s="60">
        <v>3014997740.6100001</v>
      </c>
      <c r="J72" s="61">
        <f t="shared" si="30"/>
        <v>32099525.849999905</v>
      </c>
      <c r="K72" s="62">
        <v>3072658815.52</v>
      </c>
      <c r="L72" s="61">
        <f t="shared" si="31"/>
        <v>57661074.909999847</v>
      </c>
      <c r="M72" s="62">
        <v>3136945531.8400002</v>
      </c>
      <c r="N72" s="61">
        <f t="shared" si="32"/>
        <v>64286716.320000172</v>
      </c>
      <c r="O72" s="62">
        <v>3183275678.0500002</v>
      </c>
      <c r="P72" s="61">
        <f t="shared" si="32"/>
        <v>46330146.210000038</v>
      </c>
      <c r="Q72" s="62">
        <v>3269113886.9200001</v>
      </c>
      <c r="R72" s="61">
        <f t="shared" si="32"/>
        <v>85838208.869999886</v>
      </c>
      <c r="S72" s="62">
        <v>3269554279.4400001</v>
      </c>
      <c r="T72" s="61">
        <f t="shared" si="32"/>
        <v>440392.51999998093</v>
      </c>
      <c r="U72" s="27">
        <f t="shared" si="5"/>
        <v>-232009216.86000013</v>
      </c>
    </row>
    <row r="73" spans="1:21" s="17" customFormat="1" ht="14.25" x14ac:dyDescent="0.2">
      <c r="A73" s="18" t="s">
        <v>128</v>
      </c>
      <c r="B73" s="49" t="s">
        <v>93</v>
      </c>
      <c r="C73" s="49" t="s">
        <v>85</v>
      </c>
      <c r="D73" s="50">
        <f t="shared" ref="D73:T73" si="33">SUM(D74:D77)</f>
        <v>0</v>
      </c>
      <c r="E73" s="50">
        <f t="shared" si="33"/>
        <v>0</v>
      </c>
      <c r="F73" s="51">
        <f t="shared" si="33"/>
        <v>4599851087.25</v>
      </c>
      <c r="G73" s="51">
        <f t="shared" si="33"/>
        <v>6083759883.1199999</v>
      </c>
      <c r="H73" s="52">
        <f t="shared" si="33"/>
        <v>1483908795.8700004</v>
      </c>
      <c r="I73" s="51">
        <f t="shared" si="33"/>
        <v>7954761569.8900003</v>
      </c>
      <c r="J73" s="53">
        <f t="shared" si="33"/>
        <v>1871001686.7700002</v>
      </c>
      <c r="K73" s="54">
        <f t="shared" si="33"/>
        <v>7949531944.3499994</v>
      </c>
      <c r="L73" s="53">
        <f t="shared" si="33"/>
        <v>-5229625.5400005579</v>
      </c>
      <c r="M73" s="54">
        <f t="shared" si="33"/>
        <v>7981898868.4899988</v>
      </c>
      <c r="N73" s="53">
        <f t="shared" si="33"/>
        <v>32366924.139999986</v>
      </c>
      <c r="O73" s="54">
        <f t="shared" si="33"/>
        <v>8274444715.6499987</v>
      </c>
      <c r="P73" s="53">
        <f t="shared" si="33"/>
        <v>292545847.15999997</v>
      </c>
      <c r="Q73" s="54">
        <f t="shared" si="33"/>
        <v>8265880497.579999</v>
      </c>
      <c r="R73" s="53">
        <f t="shared" si="33"/>
        <v>-8564218.0699996948</v>
      </c>
      <c r="S73" s="54">
        <f t="shared" si="33"/>
        <v>8266601203.3999996</v>
      </c>
      <c r="T73" s="53">
        <f t="shared" si="33"/>
        <v>720705.81999999285</v>
      </c>
      <c r="U73" s="16">
        <f t="shared" si="5"/>
        <v>3666750116.1499996</v>
      </c>
    </row>
    <row r="74" spans="1:21" ht="15" x14ac:dyDescent="0.25">
      <c r="A74" s="55" t="s">
        <v>129</v>
      </c>
      <c r="B74" s="56" t="s">
        <v>93</v>
      </c>
      <c r="C74" s="56" t="s">
        <v>84</v>
      </c>
      <c r="D74" s="57"/>
      <c r="E74" s="57"/>
      <c r="F74" s="58">
        <v>746051157.88999999</v>
      </c>
      <c r="G74" s="58">
        <v>746051157.88999999</v>
      </c>
      <c r="H74" s="59">
        <f>G74-F74</f>
        <v>0</v>
      </c>
      <c r="I74" s="60">
        <v>1750304631.5699999</v>
      </c>
      <c r="J74" s="61">
        <f>I74-G74</f>
        <v>1004253473.6799999</v>
      </c>
      <c r="K74" s="62">
        <v>1750304631.5699999</v>
      </c>
      <c r="L74" s="61">
        <f>K74-I74</f>
        <v>0</v>
      </c>
      <c r="M74" s="62">
        <v>1750304631.5699999</v>
      </c>
      <c r="N74" s="61">
        <f>M74-K74</f>
        <v>0</v>
      </c>
      <c r="O74" s="62">
        <v>1831120631.5699999</v>
      </c>
      <c r="P74" s="61">
        <f>O74-M74</f>
        <v>80816000</v>
      </c>
      <c r="Q74" s="62">
        <v>1831120631.5699999</v>
      </c>
      <c r="R74" s="61">
        <f>Q74-O74</f>
        <v>0</v>
      </c>
      <c r="S74" s="62">
        <v>1831120631.5699999</v>
      </c>
      <c r="T74" s="61">
        <f>S74-Q74</f>
        <v>0</v>
      </c>
      <c r="U74" s="27">
        <f t="shared" ref="U74:U136" si="34">S74-F74</f>
        <v>1085069473.6799998</v>
      </c>
    </row>
    <row r="75" spans="1:21" ht="15" x14ac:dyDescent="0.25">
      <c r="A75" s="55" t="s">
        <v>130</v>
      </c>
      <c r="B75" s="56" t="s">
        <v>93</v>
      </c>
      <c r="C75" s="56" t="s">
        <v>87</v>
      </c>
      <c r="D75" s="67"/>
      <c r="E75" s="57"/>
      <c r="F75" s="58">
        <v>2469505624.6799998</v>
      </c>
      <c r="G75" s="58">
        <v>3758254856.9499998</v>
      </c>
      <c r="H75" s="59">
        <f t="shared" ref="H75:H77" si="35">G75-F75</f>
        <v>1288749232.27</v>
      </c>
      <c r="I75" s="60">
        <v>4617209252.6300001</v>
      </c>
      <c r="J75" s="61">
        <f>I75-G75</f>
        <v>858954395.68000031</v>
      </c>
      <c r="K75" s="62">
        <v>4566854831.5299997</v>
      </c>
      <c r="L75" s="61">
        <f>K75-I75</f>
        <v>-50354421.100000381</v>
      </c>
      <c r="M75" s="62">
        <v>4578460799.0699997</v>
      </c>
      <c r="N75" s="61">
        <f>M75-K75</f>
        <v>11605967.539999962</v>
      </c>
      <c r="O75" s="62">
        <v>4760460799.0699997</v>
      </c>
      <c r="P75" s="61">
        <f>O75-M75</f>
        <v>182000000</v>
      </c>
      <c r="Q75" s="62">
        <v>4750546231.75</v>
      </c>
      <c r="R75" s="61">
        <f>Q75-O75</f>
        <v>-9914567.3199996948</v>
      </c>
      <c r="S75" s="62">
        <v>4750546231.75</v>
      </c>
      <c r="T75" s="61">
        <f>S75-Q75</f>
        <v>0</v>
      </c>
      <c r="U75" s="27">
        <f t="shared" si="34"/>
        <v>2281040607.0700002</v>
      </c>
    </row>
    <row r="76" spans="1:21" ht="15" x14ac:dyDescent="0.25">
      <c r="A76" s="55" t="s">
        <v>131</v>
      </c>
      <c r="B76" s="56" t="s">
        <v>93</v>
      </c>
      <c r="C76" s="56" t="s">
        <v>89</v>
      </c>
      <c r="D76" s="66"/>
      <c r="E76" s="57"/>
      <c r="F76" s="58">
        <v>1003882744.6799999</v>
      </c>
      <c r="G76" s="58">
        <v>1195733734.9000001</v>
      </c>
      <c r="H76" s="59">
        <f t="shared" si="35"/>
        <v>191850990.22000015</v>
      </c>
      <c r="I76" s="60">
        <v>1195733734.9000001</v>
      </c>
      <c r="J76" s="61">
        <f>I76-G76</f>
        <v>0</v>
      </c>
      <c r="K76" s="62">
        <v>1239752086.5599999</v>
      </c>
      <c r="L76" s="61">
        <f>K76-I76</f>
        <v>44018351.659999847</v>
      </c>
      <c r="M76" s="62">
        <v>1239752086.5599999</v>
      </c>
      <c r="N76" s="61">
        <f>M76-K76</f>
        <v>0</v>
      </c>
      <c r="O76" s="62">
        <v>1239752086.5599999</v>
      </c>
      <c r="P76" s="61">
        <f>O76-M76</f>
        <v>0</v>
      </c>
      <c r="Q76" s="62">
        <v>1239752086.5599999</v>
      </c>
      <c r="R76" s="61">
        <f>Q76-O76</f>
        <v>0</v>
      </c>
      <c r="S76" s="62">
        <v>1239752086.5599999</v>
      </c>
      <c r="T76" s="61">
        <f>S76-Q76</f>
        <v>0</v>
      </c>
      <c r="U76" s="27">
        <f t="shared" si="34"/>
        <v>235869341.88</v>
      </c>
    </row>
    <row r="77" spans="1:21" s="65" customFormat="1" ht="30" x14ac:dyDescent="0.2">
      <c r="A77" s="55" t="s">
        <v>132</v>
      </c>
      <c r="B77" s="56" t="s">
        <v>93</v>
      </c>
      <c r="C77" s="56" t="s">
        <v>93</v>
      </c>
      <c r="D77" s="63"/>
      <c r="E77" s="64"/>
      <c r="F77" s="58">
        <v>380411560</v>
      </c>
      <c r="G77" s="58">
        <v>383720133.38</v>
      </c>
      <c r="H77" s="59">
        <f t="shared" si="35"/>
        <v>3308573.3799999952</v>
      </c>
      <c r="I77" s="60">
        <v>391513950.79000002</v>
      </c>
      <c r="J77" s="61">
        <f>I77-G77</f>
        <v>7793817.4100000262</v>
      </c>
      <c r="K77" s="62">
        <v>392620394.69</v>
      </c>
      <c r="L77" s="61">
        <f>K77-I77</f>
        <v>1106443.8999999762</v>
      </c>
      <c r="M77" s="62">
        <v>413381351.29000002</v>
      </c>
      <c r="N77" s="61">
        <f>M77-K77</f>
        <v>20760956.600000024</v>
      </c>
      <c r="O77" s="62">
        <v>443111198.44999999</v>
      </c>
      <c r="P77" s="61">
        <f>O77-M77</f>
        <v>29729847.159999967</v>
      </c>
      <c r="Q77" s="62">
        <v>444461547.69999999</v>
      </c>
      <c r="R77" s="61">
        <f>Q77-O77</f>
        <v>1350349.25</v>
      </c>
      <c r="S77" s="62">
        <v>445182253.51999998</v>
      </c>
      <c r="T77" s="61">
        <f>S77-Q77</f>
        <v>720705.81999999285</v>
      </c>
      <c r="U77" s="27">
        <f t="shared" si="34"/>
        <v>64770693.519999981</v>
      </c>
    </row>
    <row r="78" spans="1:21" s="17" customFormat="1" ht="14.25" x14ac:dyDescent="0.2">
      <c r="A78" s="18" t="s">
        <v>133</v>
      </c>
      <c r="B78" s="49" t="s">
        <v>95</v>
      </c>
      <c r="C78" s="49" t="s">
        <v>85</v>
      </c>
      <c r="D78" s="50">
        <f t="shared" ref="D78:T78" si="36">SUM(D79:D80)</f>
        <v>0</v>
      </c>
      <c r="E78" s="50">
        <f t="shared" si="36"/>
        <v>0</v>
      </c>
      <c r="F78" s="51">
        <f t="shared" si="36"/>
        <v>296190400</v>
      </c>
      <c r="G78" s="51">
        <f t="shared" si="36"/>
        <v>297084165.14999998</v>
      </c>
      <c r="H78" s="52">
        <f t="shared" si="36"/>
        <v>893765.14999997616</v>
      </c>
      <c r="I78" s="51">
        <f t="shared" si="36"/>
        <v>334454278.88</v>
      </c>
      <c r="J78" s="53">
        <f t="shared" si="36"/>
        <v>37370113.730000019</v>
      </c>
      <c r="K78" s="54">
        <f t="shared" si="36"/>
        <v>334454278.88</v>
      </c>
      <c r="L78" s="53">
        <f t="shared" si="36"/>
        <v>0</v>
      </c>
      <c r="M78" s="54">
        <f t="shared" si="36"/>
        <v>324921450.25</v>
      </c>
      <c r="N78" s="53">
        <f t="shared" si="36"/>
        <v>-9532828.6299999952</v>
      </c>
      <c r="O78" s="54">
        <f t="shared" si="36"/>
        <v>330314557.49000001</v>
      </c>
      <c r="P78" s="53">
        <f t="shared" si="36"/>
        <v>5393107.2400000095</v>
      </c>
      <c r="Q78" s="54">
        <f t="shared" si="36"/>
        <v>394335516.69</v>
      </c>
      <c r="R78" s="53">
        <f t="shared" si="36"/>
        <v>64020959.199999988</v>
      </c>
      <c r="S78" s="54">
        <f t="shared" si="36"/>
        <v>394335516.69</v>
      </c>
      <c r="T78" s="53">
        <f t="shared" si="36"/>
        <v>0</v>
      </c>
      <c r="U78" s="16">
        <f t="shared" si="34"/>
        <v>98145116.689999998</v>
      </c>
    </row>
    <row r="79" spans="1:21" ht="15" x14ac:dyDescent="0.25">
      <c r="A79" s="55" t="s">
        <v>134</v>
      </c>
      <c r="B79" s="56" t="s">
        <v>95</v>
      </c>
      <c r="C79" s="56" t="s">
        <v>87</v>
      </c>
      <c r="D79" s="57"/>
      <c r="E79" s="57"/>
      <c r="F79" s="58">
        <v>6600000</v>
      </c>
      <c r="G79" s="58">
        <v>6600000</v>
      </c>
      <c r="H79" s="59">
        <f>G79-F79</f>
        <v>0</v>
      </c>
      <c r="I79" s="60">
        <v>6600000</v>
      </c>
      <c r="J79" s="61">
        <f>I79-G79</f>
        <v>0</v>
      </c>
      <c r="K79" s="62">
        <v>6600000</v>
      </c>
      <c r="L79" s="61">
        <f>K79-I79</f>
        <v>0</v>
      </c>
      <c r="M79" s="62">
        <v>6600000</v>
      </c>
      <c r="N79" s="61">
        <f>M79-K79</f>
        <v>0</v>
      </c>
      <c r="O79" s="62">
        <v>1528000</v>
      </c>
      <c r="P79" s="61">
        <f>O79-M79</f>
        <v>-5072000</v>
      </c>
      <c r="Q79" s="62">
        <v>1528000</v>
      </c>
      <c r="R79" s="61">
        <f>Q79-O79</f>
        <v>0</v>
      </c>
      <c r="S79" s="62">
        <v>1528000</v>
      </c>
      <c r="T79" s="61">
        <f>S79-Q79</f>
        <v>0</v>
      </c>
      <c r="U79" s="27">
        <f t="shared" si="34"/>
        <v>-5072000</v>
      </c>
    </row>
    <row r="80" spans="1:21" ht="15" x14ac:dyDescent="0.25">
      <c r="A80" s="55" t="s">
        <v>135</v>
      </c>
      <c r="B80" s="56" t="s">
        <v>95</v>
      </c>
      <c r="C80" s="56" t="s">
        <v>93</v>
      </c>
      <c r="D80" s="66"/>
      <c r="E80" s="57"/>
      <c r="F80" s="58">
        <v>289590400</v>
      </c>
      <c r="G80" s="58">
        <v>290484165.14999998</v>
      </c>
      <c r="H80" s="59">
        <f>G80-F80</f>
        <v>893765.14999997616</v>
      </c>
      <c r="I80" s="60">
        <v>327854278.88</v>
      </c>
      <c r="J80" s="61">
        <f>I80-G80</f>
        <v>37370113.730000019</v>
      </c>
      <c r="K80" s="62">
        <v>327854278.88</v>
      </c>
      <c r="L80" s="61">
        <f>K80-I80</f>
        <v>0</v>
      </c>
      <c r="M80" s="62">
        <v>318321450.25</v>
      </c>
      <c r="N80" s="61">
        <f>M80-K80</f>
        <v>-9532828.6299999952</v>
      </c>
      <c r="O80" s="62">
        <v>328786557.49000001</v>
      </c>
      <c r="P80" s="61">
        <f>O80-M80</f>
        <v>10465107.24000001</v>
      </c>
      <c r="Q80" s="62">
        <v>392807516.69</v>
      </c>
      <c r="R80" s="61">
        <f>Q80-O80</f>
        <v>64020959.199999988</v>
      </c>
      <c r="S80" s="62">
        <v>392807516.69</v>
      </c>
      <c r="T80" s="61">
        <f>S80-Q80</f>
        <v>0</v>
      </c>
      <c r="U80" s="27">
        <f t="shared" si="34"/>
        <v>103217116.69</v>
      </c>
    </row>
    <row r="81" spans="1:21" s="17" customFormat="1" ht="14.25" x14ac:dyDescent="0.2">
      <c r="A81" s="18" t="s">
        <v>136</v>
      </c>
      <c r="B81" s="49" t="s">
        <v>97</v>
      </c>
      <c r="C81" s="49" t="s">
        <v>85</v>
      </c>
      <c r="D81" s="50">
        <f t="shared" ref="D81:N81" si="37">SUM(D82:D88)</f>
        <v>0</v>
      </c>
      <c r="E81" s="50">
        <f t="shared" si="37"/>
        <v>0</v>
      </c>
      <c r="F81" s="51">
        <f t="shared" si="37"/>
        <v>25772767200.18</v>
      </c>
      <c r="G81" s="51">
        <f t="shared" si="37"/>
        <v>26584328598.789997</v>
      </c>
      <c r="H81" s="52">
        <f>SUM(H82:H88)</f>
        <v>811561398.6099987</v>
      </c>
      <c r="I81" s="51">
        <f>SUM(I82:I88)</f>
        <v>27957882186.560001</v>
      </c>
      <c r="J81" s="53">
        <f>SUM(J82:J88)</f>
        <v>1373553587.7700021</v>
      </c>
      <c r="K81" s="54">
        <f>SUM(K82:K88)</f>
        <v>28065551254.41</v>
      </c>
      <c r="L81" s="53">
        <f t="shared" si="37"/>
        <v>107669067.84999752</v>
      </c>
      <c r="M81" s="54">
        <f>SUM(M82:M88)</f>
        <v>29071979726.879997</v>
      </c>
      <c r="N81" s="53">
        <f t="shared" si="37"/>
        <v>1006428472.4699994</v>
      </c>
      <c r="O81" s="54">
        <f>SUM(O82:O88)</f>
        <v>29382635990.619999</v>
      </c>
      <c r="P81" s="53">
        <f t="shared" ref="P81:R81" si="38">SUM(P82:P88)</f>
        <v>310656263.74000114</v>
      </c>
      <c r="Q81" s="54">
        <f>SUM(Q82:Q88)</f>
        <v>29079001406.309998</v>
      </c>
      <c r="R81" s="53">
        <f t="shared" si="38"/>
        <v>-303634584.31000161</v>
      </c>
      <c r="S81" s="54">
        <f>SUM(S82:S88)</f>
        <v>29232344334.310001</v>
      </c>
      <c r="T81" s="53">
        <f t="shared" ref="T81" si="39">SUM(T82:T88)</f>
        <v>153342928.00000262</v>
      </c>
      <c r="U81" s="16">
        <f t="shared" si="34"/>
        <v>3459577134.1300011</v>
      </c>
    </row>
    <row r="82" spans="1:21" ht="15" x14ac:dyDescent="0.25">
      <c r="A82" s="55" t="s">
        <v>137</v>
      </c>
      <c r="B82" s="56" t="s">
        <v>97</v>
      </c>
      <c r="C82" s="56" t="s">
        <v>84</v>
      </c>
      <c r="D82" s="67"/>
      <c r="E82" s="57"/>
      <c r="F82" s="58">
        <v>4915648367</v>
      </c>
      <c r="G82" s="58">
        <v>5002322507</v>
      </c>
      <c r="H82" s="59">
        <f>G82-F82</f>
        <v>86674140</v>
      </c>
      <c r="I82" s="60">
        <v>5055614537</v>
      </c>
      <c r="J82" s="61">
        <f>I82-G82</f>
        <v>53292030</v>
      </c>
      <c r="K82" s="62">
        <v>5032368800</v>
      </c>
      <c r="L82" s="61">
        <f>K82-I82</f>
        <v>-23245737</v>
      </c>
      <c r="M82" s="62">
        <v>5264820700</v>
      </c>
      <c r="N82" s="61">
        <f>M82-K82</f>
        <v>232451900</v>
      </c>
      <c r="O82" s="62">
        <v>5262133207.25</v>
      </c>
      <c r="P82" s="61">
        <f>O82-M82</f>
        <v>-2687492.75</v>
      </c>
      <c r="Q82" s="62">
        <v>5242750402.25</v>
      </c>
      <c r="R82" s="61">
        <f>Q82-O82</f>
        <v>-19382805</v>
      </c>
      <c r="S82" s="62">
        <v>5242750402.25</v>
      </c>
      <c r="T82" s="61">
        <f>S82-Q82</f>
        <v>0</v>
      </c>
      <c r="U82" s="27">
        <f t="shared" si="34"/>
        <v>327102035.25</v>
      </c>
    </row>
    <row r="83" spans="1:21" ht="15" x14ac:dyDescent="0.25">
      <c r="A83" s="55" t="s">
        <v>138</v>
      </c>
      <c r="B83" s="56" t="s">
        <v>97</v>
      </c>
      <c r="C83" s="56" t="s">
        <v>87</v>
      </c>
      <c r="D83" s="66"/>
      <c r="E83" s="57"/>
      <c r="F83" s="58">
        <v>15882014996.950001</v>
      </c>
      <c r="G83" s="58">
        <v>16441338254.15</v>
      </c>
      <c r="H83" s="59">
        <f t="shared" ref="H83:H88" si="40">G83-F83</f>
        <v>559323257.19999886</v>
      </c>
      <c r="I83" s="60">
        <v>17527318166.740002</v>
      </c>
      <c r="J83" s="61">
        <f t="shared" ref="J83:J88" si="41">I83-G83</f>
        <v>1085979912.5900021</v>
      </c>
      <c r="K83" s="62">
        <v>17620884102.049999</v>
      </c>
      <c r="L83" s="61">
        <f t="shared" ref="L83:L88" si="42">K83-I83</f>
        <v>93565935.309997559</v>
      </c>
      <c r="M83" s="62">
        <v>18231516707.599998</v>
      </c>
      <c r="N83" s="61">
        <f t="shared" ref="N83:T88" si="43">M83-K83</f>
        <v>610632605.54999924</v>
      </c>
      <c r="O83" s="62">
        <v>18420613176.41</v>
      </c>
      <c r="P83" s="61">
        <f t="shared" si="43"/>
        <v>189096468.81000137</v>
      </c>
      <c r="Q83" s="62">
        <v>18440783011.919998</v>
      </c>
      <c r="R83" s="61">
        <f t="shared" si="43"/>
        <v>20169835.509998322</v>
      </c>
      <c r="S83" s="62">
        <v>18602288979.470001</v>
      </c>
      <c r="T83" s="61">
        <f t="shared" si="43"/>
        <v>161505967.55000305</v>
      </c>
      <c r="U83" s="27">
        <f t="shared" si="34"/>
        <v>2720273982.5200005</v>
      </c>
    </row>
    <row r="84" spans="1:21" ht="15" x14ac:dyDescent="0.25">
      <c r="A84" s="55" t="s">
        <v>139</v>
      </c>
      <c r="B84" s="56" t="s">
        <v>97</v>
      </c>
      <c r="C84" s="56" t="s">
        <v>89</v>
      </c>
      <c r="D84" s="66"/>
      <c r="E84" s="57"/>
      <c r="F84" s="58">
        <v>488420720.74000001</v>
      </c>
      <c r="G84" s="58">
        <v>491148736.94999999</v>
      </c>
      <c r="H84" s="59">
        <f t="shared" si="40"/>
        <v>2728016.2099999785</v>
      </c>
      <c r="I84" s="60">
        <v>505393802.19</v>
      </c>
      <c r="J84" s="61">
        <f t="shared" si="41"/>
        <v>14245065.24000001</v>
      </c>
      <c r="K84" s="62">
        <v>505988622.19</v>
      </c>
      <c r="L84" s="61">
        <f t="shared" si="42"/>
        <v>594820</v>
      </c>
      <c r="M84" s="62">
        <v>527546284.97000003</v>
      </c>
      <c r="N84" s="61">
        <f t="shared" si="43"/>
        <v>21557662.780000031</v>
      </c>
      <c r="O84" s="62">
        <v>535729873.57999998</v>
      </c>
      <c r="P84" s="61">
        <f t="shared" si="43"/>
        <v>8183588.6099999547</v>
      </c>
      <c r="Q84" s="62">
        <v>539502770.52999997</v>
      </c>
      <c r="R84" s="61">
        <f t="shared" si="43"/>
        <v>3772896.9499999881</v>
      </c>
      <c r="S84" s="62">
        <v>539146623.51999998</v>
      </c>
      <c r="T84" s="61">
        <f t="shared" si="43"/>
        <v>-356147.00999999046</v>
      </c>
      <c r="U84" s="27">
        <f t="shared" si="34"/>
        <v>50725902.779999971</v>
      </c>
    </row>
    <row r="85" spans="1:21" ht="15" x14ac:dyDescent="0.25">
      <c r="A85" s="55" t="s">
        <v>140</v>
      </c>
      <c r="B85" s="56" t="s">
        <v>97</v>
      </c>
      <c r="C85" s="56" t="s">
        <v>91</v>
      </c>
      <c r="D85" s="66"/>
      <c r="E85" s="57"/>
      <c r="F85" s="58">
        <v>2428619520.4200001</v>
      </c>
      <c r="G85" s="58">
        <v>2495603581.3299999</v>
      </c>
      <c r="H85" s="59">
        <f t="shared" si="40"/>
        <v>66984060.909999847</v>
      </c>
      <c r="I85" s="60">
        <v>2567309907.3099999</v>
      </c>
      <c r="J85" s="61">
        <f t="shared" si="41"/>
        <v>71706325.980000019</v>
      </c>
      <c r="K85" s="62">
        <v>2603251739</v>
      </c>
      <c r="L85" s="61">
        <f t="shared" si="42"/>
        <v>35941831.690000057</v>
      </c>
      <c r="M85" s="62">
        <v>2698352608.2800002</v>
      </c>
      <c r="N85" s="61">
        <f t="shared" si="43"/>
        <v>95100869.28000021</v>
      </c>
      <c r="O85" s="62">
        <v>2730016889.8200002</v>
      </c>
      <c r="P85" s="61">
        <f t="shared" si="43"/>
        <v>31664281.539999962</v>
      </c>
      <c r="Q85" s="62">
        <v>2724795908.5100002</v>
      </c>
      <c r="R85" s="61">
        <f t="shared" si="43"/>
        <v>-5220981.3099999428</v>
      </c>
      <c r="S85" s="62">
        <v>2722589015.9699998</v>
      </c>
      <c r="T85" s="61">
        <f t="shared" si="43"/>
        <v>-2206892.5400004387</v>
      </c>
      <c r="U85" s="27">
        <f t="shared" si="34"/>
        <v>293969495.54999971</v>
      </c>
    </row>
    <row r="86" spans="1:21" s="65" customFormat="1" ht="30" x14ac:dyDescent="0.2">
      <c r="A86" s="55" t="s">
        <v>141</v>
      </c>
      <c r="B86" s="56" t="s">
        <v>97</v>
      </c>
      <c r="C86" s="56" t="s">
        <v>93</v>
      </c>
      <c r="D86" s="63"/>
      <c r="E86" s="64"/>
      <c r="F86" s="58">
        <v>170050803.31</v>
      </c>
      <c r="G86" s="58">
        <v>173723787.59999999</v>
      </c>
      <c r="H86" s="59">
        <f t="shared" si="40"/>
        <v>3672984.2899999917</v>
      </c>
      <c r="I86" s="60">
        <v>181423925.93000001</v>
      </c>
      <c r="J86" s="61">
        <f t="shared" si="41"/>
        <v>7700138.3300000131</v>
      </c>
      <c r="K86" s="62">
        <v>181423925.93000001</v>
      </c>
      <c r="L86" s="61">
        <f t="shared" si="42"/>
        <v>0</v>
      </c>
      <c r="M86" s="62">
        <v>185769900.93000001</v>
      </c>
      <c r="N86" s="61">
        <f t="shared" si="43"/>
        <v>4345975</v>
      </c>
      <c r="O86" s="62">
        <v>176786175.30000001</v>
      </c>
      <c r="P86" s="61">
        <f t="shared" si="43"/>
        <v>-8983725.6299999952</v>
      </c>
      <c r="Q86" s="62">
        <v>173945905.37</v>
      </c>
      <c r="R86" s="61">
        <f t="shared" si="43"/>
        <v>-2840269.9300000072</v>
      </c>
      <c r="S86" s="62">
        <v>173945905.37</v>
      </c>
      <c r="T86" s="61">
        <f t="shared" si="43"/>
        <v>0</v>
      </c>
      <c r="U86" s="27">
        <f t="shared" si="34"/>
        <v>3895102.0600000024</v>
      </c>
    </row>
    <row r="87" spans="1:21" ht="15" x14ac:dyDescent="0.25">
      <c r="A87" s="55" t="s">
        <v>142</v>
      </c>
      <c r="B87" s="56" t="s">
        <v>97</v>
      </c>
      <c r="C87" s="56" t="s">
        <v>97</v>
      </c>
      <c r="D87" s="66"/>
      <c r="E87" s="57"/>
      <c r="F87" s="58">
        <v>220477277</v>
      </c>
      <c r="G87" s="58">
        <v>222706897</v>
      </c>
      <c r="H87" s="59">
        <f t="shared" si="40"/>
        <v>2229620</v>
      </c>
      <c r="I87" s="60">
        <v>239489627</v>
      </c>
      <c r="J87" s="61">
        <f t="shared" si="41"/>
        <v>16782730</v>
      </c>
      <c r="K87" s="62">
        <v>239849769.74000001</v>
      </c>
      <c r="L87" s="61">
        <f t="shared" si="42"/>
        <v>360142.74000000954</v>
      </c>
      <c r="M87" s="62">
        <v>244906868.91</v>
      </c>
      <c r="N87" s="61">
        <f t="shared" si="43"/>
        <v>5057099.1699999869</v>
      </c>
      <c r="O87" s="62">
        <v>253369968.91</v>
      </c>
      <c r="P87" s="61">
        <f t="shared" si="43"/>
        <v>8463100</v>
      </c>
      <c r="Q87" s="62">
        <v>253752334.86000001</v>
      </c>
      <c r="R87" s="61">
        <f t="shared" si="43"/>
        <v>382365.95000001788</v>
      </c>
      <c r="S87" s="62">
        <v>253752334.86000001</v>
      </c>
      <c r="T87" s="61">
        <f t="shared" si="43"/>
        <v>0</v>
      </c>
      <c r="U87" s="27">
        <f t="shared" si="34"/>
        <v>33275057.860000014</v>
      </c>
    </row>
    <row r="88" spans="1:21" ht="15" x14ac:dyDescent="0.25">
      <c r="A88" s="55" t="s">
        <v>143</v>
      </c>
      <c r="B88" s="56" t="s">
        <v>97</v>
      </c>
      <c r="C88" s="56" t="s">
        <v>123</v>
      </c>
      <c r="D88" s="66"/>
      <c r="E88" s="57"/>
      <c r="F88" s="58">
        <v>1667535514.76</v>
      </c>
      <c r="G88" s="58">
        <v>1757484834.76</v>
      </c>
      <c r="H88" s="59">
        <f t="shared" si="40"/>
        <v>89949320</v>
      </c>
      <c r="I88" s="60">
        <v>1881332220.3900001</v>
      </c>
      <c r="J88" s="61">
        <f t="shared" si="41"/>
        <v>123847385.63000011</v>
      </c>
      <c r="K88" s="62">
        <v>1881784295.5</v>
      </c>
      <c r="L88" s="61">
        <f t="shared" si="42"/>
        <v>452075.1099998951</v>
      </c>
      <c r="M88" s="62">
        <v>1919066656.1900001</v>
      </c>
      <c r="N88" s="61">
        <f t="shared" si="43"/>
        <v>37282360.690000057</v>
      </c>
      <c r="O88" s="62">
        <v>2003986699.3499999</v>
      </c>
      <c r="P88" s="61">
        <f t="shared" si="43"/>
        <v>84920043.159999847</v>
      </c>
      <c r="Q88" s="62">
        <v>1703471072.8699999</v>
      </c>
      <c r="R88" s="61">
        <f t="shared" si="43"/>
        <v>-300515626.48000002</v>
      </c>
      <c r="S88" s="62">
        <v>1697871072.8699999</v>
      </c>
      <c r="T88" s="61">
        <f t="shared" si="43"/>
        <v>-5600000</v>
      </c>
      <c r="U88" s="27">
        <f t="shared" si="34"/>
        <v>30335558.109999895</v>
      </c>
    </row>
    <row r="89" spans="1:21" s="17" customFormat="1" ht="14.25" x14ac:dyDescent="0.2">
      <c r="A89" s="18" t="s">
        <v>144</v>
      </c>
      <c r="B89" s="49" t="s">
        <v>99</v>
      </c>
      <c r="C89" s="49" t="s">
        <v>85</v>
      </c>
      <c r="D89" s="50">
        <f t="shared" ref="D89:T89" si="44">SUM(D90:D91)</f>
        <v>0</v>
      </c>
      <c r="E89" s="50">
        <f t="shared" si="44"/>
        <v>0</v>
      </c>
      <c r="F89" s="51">
        <f t="shared" si="44"/>
        <v>1615198211.02</v>
      </c>
      <c r="G89" s="51">
        <f t="shared" si="44"/>
        <v>1688814025.1200001</v>
      </c>
      <c r="H89" s="52">
        <f t="shared" si="44"/>
        <v>73615814.100000054</v>
      </c>
      <c r="I89" s="51">
        <f t="shared" si="44"/>
        <v>1718657054.53</v>
      </c>
      <c r="J89" s="53">
        <f t="shared" si="44"/>
        <v>29843029.409999974</v>
      </c>
      <c r="K89" s="54">
        <f t="shared" si="44"/>
        <v>1756985303.3299999</v>
      </c>
      <c r="L89" s="53">
        <f t="shared" si="44"/>
        <v>38328248.799999997</v>
      </c>
      <c r="M89" s="54">
        <f t="shared" si="44"/>
        <v>1803326110.1799998</v>
      </c>
      <c r="N89" s="53">
        <f t="shared" si="44"/>
        <v>46340806.849999905</v>
      </c>
      <c r="O89" s="54">
        <f t="shared" si="44"/>
        <v>1883018055.1600001</v>
      </c>
      <c r="P89" s="53">
        <f t="shared" si="44"/>
        <v>79691944.980000138</v>
      </c>
      <c r="Q89" s="54">
        <f t="shared" si="44"/>
        <v>1888256660.3500001</v>
      </c>
      <c r="R89" s="53">
        <f t="shared" si="44"/>
        <v>5238605.1900000572</v>
      </c>
      <c r="S89" s="54">
        <f t="shared" si="44"/>
        <v>1905989807.3600001</v>
      </c>
      <c r="T89" s="53">
        <f t="shared" si="44"/>
        <v>17733147.00999999</v>
      </c>
      <c r="U89" s="16">
        <f t="shared" si="34"/>
        <v>290791596.34000015</v>
      </c>
    </row>
    <row r="90" spans="1:21" ht="15" x14ac:dyDescent="0.25">
      <c r="A90" s="55" t="s">
        <v>145</v>
      </c>
      <c r="B90" s="56" t="s">
        <v>99</v>
      </c>
      <c r="C90" s="56" t="s">
        <v>84</v>
      </c>
      <c r="D90" s="66"/>
      <c r="E90" s="57"/>
      <c r="F90" s="58">
        <v>1579461492.02</v>
      </c>
      <c r="G90" s="58">
        <v>1652899385.72</v>
      </c>
      <c r="H90" s="59">
        <f>G90-F90</f>
        <v>73437893.700000048</v>
      </c>
      <c r="I90" s="60">
        <v>1681573891.75</v>
      </c>
      <c r="J90" s="61">
        <f>I90-G90</f>
        <v>28674506.029999971</v>
      </c>
      <c r="K90" s="62">
        <v>1719120141.75</v>
      </c>
      <c r="L90" s="61">
        <f>K90-I90</f>
        <v>37546250</v>
      </c>
      <c r="M90" s="62">
        <v>1765460948.5999999</v>
      </c>
      <c r="N90" s="61">
        <f>M90-K90</f>
        <v>46340806.849999905</v>
      </c>
      <c r="O90" s="62">
        <v>1842902360.96</v>
      </c>
      <c r="P90" s="61">
        <f>O90-M90</f>
        <v>77441412.360000134</v>
      </c>
      <c r="Q90" s="62">
        <v>1848140966.1500001</v>
      </c>
      <c r="R90" s="61">
        <f>Q90-O90</f>
        <v>5238605.1900000572</v>
      </c>
      <c r="S90" s="62">
        <v>1865874113.1600001</v>
      </c>
      <c r="T90" s="61">
        <f>S90-Q90</f>
        <v>17733147.00999999</v>
      </c>
      <c r="U90" s="27">
        <f t="shared" si="34"/>
        <v>286412621.1400001</v>
      </c>
    </row>
    <row r="91" spans="1:21" ht="15" x14ac:dyDescent="0.25">
      <c r="A91" s="55" t="s">
        <v>146</v>
      </c>
      <c r="B91" s="56" t="s">
        <v>99</v>
      </c>
      <c r="C91" s="56" t="s">
        <v>91</v>
      </c>
      <c r="D91" s="66"/>
      <c r="E91" s="57"/>
      <c r="F91" s="58">
        <v>35736719</v>
      </c>
      <c r="G91" s="58">
        <v>35914639.399999999</v>
      </c>
      <c r="H91" s="59">
        <f>G91-F91</f>
        <v>177920.39999999851</v>
      </c>
      <c r="I91" s="60">
        <v>37083162.780000001</v>
      </c>
      <c r="J91" s="61">
        <f>I91-G91</f>
        <v>1168523.3800000027</v>
      </c>
      <c r="K91" s="62">
        <v>37865161.579999998</v>
      </c>
      <c r="L91" s="61">
        <f>K91-I91</f>
        <v>781998.79999999702</v>
      </c>
      <c r="M91" s="62">
        <v>37865161.579999998</v>
      </c>
      <c r="N91" s="61">
        <f>M91-K91</f>
        <v>0</v>
      </c>
      <c r="O91" s="62">
        <v>40115694.200000003</v>
      </c>
      <c r="P91" s="61">
        <f>O91-M91</f>
        <v>2250532.6200000048</v>
      </c>
      <c r="Q91" s="62">
        <v>40115694.200000003</v>
      </c>
      <c r="R91" s="61">
        <f>Q91-O91</f>
        <v>0</v>
      </c>
      <c r="S91" s="62">
        <v>40115694.200000003</v>
      </c>
      <c r="T91" s="61">
        <f>S91-Q91</f>
        <v>0</v>
      </c>
      <c r="U91" s="27">
        <f t="shared" si="34"/>
        <v>4378975.200000003</v>
      </c>
    </row>
    <row r="92" spans="1:21" s="17" customFormat="1" ht="14.25" x14ac:dyDescent="0.2">
      <c r="A92" s="18" t="s">
        <v>147</v>
      </c>
      <c r="B92" s="49" t="s">
        <v>123</v>
      </c>
      <c r="C92" s="49" t="s">
        <v>85</v>
      </c>
      <c r="D92" s="50">
        <f t="shared" ref="D92:T92" si="45">SUM(D93:D98)</f>
        <v>0</v>
      </c>
      <c r="E92" s="50">
        <f t="shared" si="45"/>
        <v>0</v>
      </c>
      <c r="F92" s="51">
        <f t="shared" si="45"/>
        <v>14552943358.789999</v>
      </c>
      <c r="G92" s="51">
        <f t="shared" si="45"/>
        <v>15603717269.82</v>
      </c>
      <c r="H92" s="52">
        <f t="shared" si="45"/>
        <v>1050773911.0299997</v>
      </c>
      <c r="I92" s="51">
        <f t="shared" si="45"/>
        <v>16833664039.130001</v>
      </c>
      <c r="J92" s="53">
        <f t="shared" si="45"/>
        <v>1229946769.3099999</v>
      </c>
      <c r="K92" s="54">
        <f t="shared" si="45"/>
        <v>17083428774.43</v>
      </c>
      <c r="L92" s="53">
        <f t="shared" si="45"/>
        <v>249764735.30000019</v>
      </c>
      <c r="M92" s="54">
        <f t="shared" si="45"/>
        <v>18121946356.529999</v>
      </c>
      <c r="N92" s="53">
        <f t="shared" si="45"/>
        <v>1038517582.1000004</v>
      </c>
      <c r="O92" s="54">
        <f t="shared" si="45"/>
        <v>18880983931.68</v>
      </c>
      <c r="P92" s="53">
        <f t="shared" si="45"/>
        <v>759037575.15000033</v>
      </c>
      <c r="Q92" s="54">
        <f t="shared" si="45"/>
        <v>18929099873.82</v>
      </c>
      <c r="R92" s="53">
        <f t="shared" si="45"/>
        <v>48115942.13999939</v>
      </c>
      <c r="S92" s="54">
        <f t="shared" si="45"/>
        <v>18932161477.629997</v>
      </c>
      <c r="T92" s="53">
        <f t="shared" si="45"/>
        <v>3061603.8099994659</v>
      </c>
      <c r="U92" s="16">
        <f>S92-F92</f>
        <v>4379218118.8399982</v>
      </c>
    </row>
    <row r="93" spans="1:21" ht="15" x14ac:dyDescent="0.25">
      <c r="A93" s="55" t="s">
        <v>148</v>
      </c>
      <c r="B93" s="56" t="s">
        <v>123</v>
      </c>
      <c r="C93" s="56" t="s">
        <v>84</v>
      </c>
      <c r="D93" s="66"/>
      <c r="E93" s="57"/>
      <c r="F93" s="58">
        <v>5276276246.1499996</v>
      </c>
      <c r="G93" s="58">
        <v>5353044445.3599997</v>
      </c>
      <c r="H93" s="59">
        <f>G93-F93</f>
        <v>76768199.210000038</v>
      </c>
      <c r="I93" s="60">
        <v>5355856945.3599997</v>
      </c>
      <c r="J93" s="61">
        <f t="shared" ref="J93:J98" si="46">I93-G93</f>
        <v>2812500</v>
      </c>
      <c r="K93" s="62">
        <v>5354987070.4499998</v>
      </c>
      <c r="L93" s="61">
        <f t="shared" ref="L93:L98" si="47">K93-I93</f>
        <v>-869874.90999984741</v>
      </c>
      <c r="M93" s="62">
        <v>5455927570.4499998</v>
      </c>
      <c r="N93" s="61">
        <f t="shared" ref="N93:T98" si="48">M93-K93</f>
        <v>100940500</v>
      </c>
      <c r="O93" s="62">
        <v>5452449985.5600004</v>
      </c>
      <c r="P93" s="61">
        <f t="shared" si="48"/>
        <v>-3477584.8899993896</v>
      </c>
      <c r="Q93" s="62">
        <v>5451172386.5600004</v>
      </c>
      <c r="R93" s="61">
        <f t="shared" si="48"/>
        <v>-1277599</v>
      </c>
      <c r="S93" s="62">
        <v>5448793843.2200003</v>
      </c>
      <c r="T93" s="61">
        <f t="shared" si="48"/>
        <v>-2378543.3400001526</v>
      </c>
      <c r="U93" s="27">
        <f t="shared" si="34"/>
        <v>172517597.07000065</v>
      </c>
    </row>
    <row r="94" spans="1:21" ht="15" x14ac:dyDescent="0.25">
      <c r="A94" s="55" t="s">
        <v>149</v>
      </c>
      <c r="B94" s="56" t="s">
        <v>123</v>
      </c>
      <c r="C94" s="56" t="s">
        <v>87</v>
      </c>
      <c r="D94" s="67"/>
      <c r="E94" s="57"/>
      <c r="F94" s="58">
        <v>3017725584.21</v>
      </c>
      <c r="G94" s="58">
        <v>3117725584.21</v>
      </c>
      <c r="H94" s="59">
        <f t="shared" ref="H94:H98" si="49">G94-F94</f>
        <v>100000000</v>
      </c>
      <c r="I94" s="60">
        <v>3407176381.4000001</v>
      </c>
      <c r="J94" s="61">
        <f t="shared" si="46"/>
        <v>289450797.19000006</v>
      </c>
      <c r="K94" s="62">
        <v>3441621517.4000001</v>
      </c>
      <c r="L94" s="61">
        <f t="shared" si="47"/>
        <v>34445136</v>
      </c>
      <c r="M94" s="62">
        <v>3445635417.4000001</v>
      </c>
      <c r="N94" s="61">
        <f t="shared" si="48"/>
        <v>4013900</v>
      </c>
      <c r="O94" s="62">
        <v>3558119517.4000001</v>
      </c>
      <c r="P94" s="61">
        <f t="shared" si="48"/>
        <v>112484100</v>
      </c>
      <c r="Q94" s="62">
        <v>3558119517.4000001</v>
      </c>
      <c r="R94" s="61">
        <f t="shared" si="48"/>
        <v>0</v>
      </c>
      <c r="S94" s="62">
        <v>3555719517.4000001</v>
      </c>
      <c r="T94" s="61">
        <f t="shared" si="48"/>
        <v>-2400000</v>
      </c>
      <c r="U94" s="27">
        <f t="shared" si="34"/>
        <v>537993933.19000006</v>
      </c>
    </row>
    <row r="95" spans="1:21" ht="15" x14ac:dyDescent="0.25">
      <c r="A95" s="55" t="s">
        <v>150</v>
      </c>
      <c r="B95" s="56" t="s">
        <v>123</v>
      </c>
      <c r="C95" s="56" t="s">
        <v>91</v>
      </c>
      <c r="D95" s="67"/>
      <c r="E95" s="57"/>
      <c r="F95" s="58">
        <v>94791100</v>
      </c>
      <c r="G95" s="58">
        <v>94791100</v>
      </c>
      <c r="H95" s="59">
        <f t="shared" si="49"/>
        <v>0</v>
      </c>
      <c r="I95" s="60">
        <v>95039100</v>
      </c>
      <c r="J95" s="61">
        <f t="shared" si="46"/>
        <v>248000</v>
      </c>
      <c r="K95" s="62">
        <v>95039100</v>
      </c>
      <c r="L95" s="61">
        <f t="shared" si="47"/>
        <v>0</v>
      </c>
      <c r="M95" s="62">
        <v>98415300</v>
      </c>
      <c r="N95" s="61">
        <f t="shared" si="48"/>
        <v>3376200</v>
      </c>
      <c r="O95" s="62">
        <v>98415300</v>
      </c>
      <c r="P95" s="61">
        <f t="shared" si="48"/>
        <v>0</v>
      </c>
      <c r="Q95" s="62">
        <v>98415300</v>
      </c>
      <c r="R95" s="61">
        <f t="shared" si="48"/>
        <v>0</v>
      </c>
      <c r="S95" s="62">
        <v>98415300</v>
      </c>
      <c r="T95" s="61">
        <f t="shared" si="48"/>
        <v>0</v>
      </c>
      <c r="U95" s="27">
        <f t="shared" si="34"/>
        <v>3624200</v>
      </c>
    </row>
    <row r="96" spans="1:21" ht="15" x14ac:dyDescent="0.25">
      <c r="A96" s="55" t="s">
        <v>151</v>
      </c>
      <c r="B96" s="56" t="s">
        <v>123</v>
      </c>
      <c r="C96" s="56" t="s">
        <v>93</v>
      </c>
      <c r="D96" s="66"/>
      <c r="E96" s="57"/>
      <c r="F96" s="58">
        <v>198039628.58000001</v>
      </c>
      <c r="G96" s="58">
        <v>198039628.58000001</v>
      </c>
      <c r="H96" s="59">
        <f t="shared" si="49"/>
        <v>0</v>
      </c>
      <c r="I96" s="60">
        <v>202458828.58000001</v>
      </c>
      <c r="J96" s="61">
        <f t="shared" si="46"/>
        <v>4419200</v>
      </c>
      <c r="K96" s="62">
        <v>203418628.58000001</v>
      </c>
      <c r="L96" s="61">
        <f t="shared" si="47"/>
        <v>959800</v>
      </c>
      <c r="M96" s="62">
        <v>209470928.58000001</v>
      </c>
      <c r="N96" s="61">
        <f t="shared" si="48"/>
        <v>6052300</v>
      </c>
      <c r="O96" s="62">
        <v>212923707.30000001</v>
      </c>
      <c r="P96" s="61">
        <f t="shared" si="48"/>
        <v>3452778.7199999988</v>
      </c>
      <c r="Q96" s="62">
        <v>213110441.30000001</v>
      </c>
      <c r="R96" s="61">
        <f t="shared" si="48"/>
        <v>186734</v>
      </c>
      <c r="S96" s="62">
        <v>213110441.30000001</v>
      </c>
      <c r="T96" s="61">
        <f t="shared" si="48"/>
        <v>0</v>
      </c>
      <c r="U96" s="27">
        <f t="shared" si="34"/>
        <v>15070812.719999999</v>
      </c>
    </row>
    <row r="97" spans="1:23" s="65" customFormat="1" ht="30" x14ac:dyDescent="0.2">
      <c r="A97" s="55" t="s">
        <v>152</v>
      </c>
      <c r="B97" s="56" t="s">
        <v>123</v>
      </c>
      <c r="C97" s="56" t="s">
        <v>95</v>
      </c>
      <c r="D97" s="63"/>
      <c r="E97" s="64"/>
      <c r="F97" s="58">
        <v>214003500</v>
      </c>
      <c r="G97" s="58">
        <v>233003500</v>
      </c>
      <c r="H97" s="59">
        <f t="shared" si="49"/>
        <v>19000000</v>
      </c>
      <c r="I97" s="60">
        <v>243934600</v>
      </c>
      <c r="J97" s="61">
        <f t="shared" si="46"/>
        <v>10931100</v>
      </c>
      <c r="K97" s="62">
        <v>243934600</v>
      </c>
      <c r="L97" s="61">
        <f t="shared" si="47"/>
        <v>0</v>
      </c>
      <c r="M97" s="62">
        <v>251476300</v>
      </c>
      <c r="N97" s="61">
        <f t="shared" si="48"/>
        <v>7541700</v>
      </c>
      <c r="O97" s="62">
        <v>262476300</v>
      </c>
      <c r="P97" s="61">
        <f t="shared" si="48"/>
        <v>11000000</v>
      </c>
      <c r="Q97" s="62">
        <v>262476300</v>
      </c>
      <c r="R97" s="61">
        <f t="shared" si="48"/>
        <v>0</v>
      </c>
      <c r="S97" s="62">
        <v>262476300</v>
      </c>
      <c r="T97" s="61">
        <f t="shared" si="48"/>
        <v>0</v>
      </c>
      <c r="U97" s="27">
        <f t="shared" si="34"/>
        <v>48472800</v>
      </c>
    </row>
    <row r="98" spans="1:23" ht="15" x14ac:dyDescent="0.25">
      <c r="A98" s="55" t="s">
        <v>153</v>
      </c>
      <c r="B98" s="56" t="s">
        <v>123</v>
      </c>
      <c r="C98" s="56" t="s">
        <v>123</v>
      </c>
      <c r="D98" s="66"/>
      <c r="E98" s="57"/>
      <c r="F98" s="58">
        <v>5752107299.8500004</v>
      </c>
      <c r="G98" s="58">
        <v>6607113011.6700001</v>
      </c>
      <c r="H98" s="59">
        <f t="shared" si="49"/>
        <v>855005711.81999969</v>
      </c>
      <c r="I98" s="60">
        <v>7529198183.79</v>
      </c>
      <c r="J98" s="61">
        <f t="shared" si="46"/>
        <v>922085172.11999989</v>
      </c>
      <c r="K98" s="62">
        <v>7744427858</v>
      </c>
      <c r="L98" s="61">
        <f t="shared" si="47"/>
        <v>215229674.21000004</v>
      </c>
      <c r="M98" s="62">
        <v>8661020840.1000004</v>
      </c>
      <c r="N98" s="61">
        <f t="shared" si="48"/>
        <v>916592982.10000038</v>
      </c>
      <c r="O98" s="62">
        <v>9296599121.4200001</v>
      </c>
      <c r="P98" s="61">
        <f t="shared" si="48"/>
        <v>635578281.31999969</v>
      </c>
      <c r="Q98" s="62">
        <v>9345805928.5599995</v>
      </c>
      <c r="R98" s="61">
        <f t="shared" si="48"/>
        <v>49206807.13999939</v>
      </c>
      <c r="S98" s="62">
        <v>9353646075.7099991</v>
      </c>
      <c r="T98" s="61">
        <f t="shared" si="48"/>
        <v>7840147.1499996185</v>
      </c>
      <c r="U98" s="27">
        <f t="shared" si="34"/>
        <v>3601538775.8599987</v>
      </c>
    </row>
    <row r="99" spans="1:23" s="17" customFormat="1" ht="14.25" x14ac:dyDescent="0.2">
      <c r="A99" s="18" t="s">
        <v>154</v>
      </c>
      <c r="B99" s="49" t="s">
        <v>111</v>
      </c>
      <c r="C99" s="49" t="s">
        <v>85</v>
      </c>
      <c r="D99" s="50">
        <f t="shared" ref="D99:T99" si="50">SUM(D100:D104)</f>
        <v>0</v>
      </c>
      <c r="E99" s="50">
        <f t="shared" si="50"/>
        <v>0</v>
      </c>
      <c r="F99" s="51">
        <f t="shared" si="50"/>
        <v>24347994678.84</v>
      </c>
      <c r="G99" s="51">
        <f t="shared" si="50"/>
        <v>24554482837.220001</v>
      </c>
      <c r="H99" s="52">
        <f t="shared" si="50"/>
        <v>206488158.38000059</v>
      </c>
      <c r="I99" s="51">
        <f t="shared" si="50"/>
        <v>24961048648.77</v>
      </c>
      <c r="J99" s="53">
        <f t="shared" si="50"/>
        <v>406565811.54999959</v>
      </c>
      <c r="K99" s="54">
        <f t="shared" si="50"/>
        <v>25347036972.77</v>
      </c>
      <c r="L99" s="53">
        <f t="shared" si="50"/>
        <v>385988324</v>
      </c>
      <c r="M99" s="54">
        <f t="shared" si="50"/>
        <v>26070563151.220001</v>
      </c>
      <c r="N99" s="53">
        <f t="shared" si="50"/>
        <v>723526178.45000076</v>
      </c>
      <c r="O99" s="54">
        <f t="shared" si="50"/>
        <v>27039327581.57</v>
      </c>
      <c r="P99" s="53">
        <f t="shared" si="50"/>
        <v>968764430.34999883</v>
      </c>
      <c r="Q99" s="54">
        <f t="shared" si="50"/>
        <v>27144291065.57</v>
      </c>
      <c r="R99" s="53">
        <f t="shared" si="50"/>
        <v>104963484.00000095</v>
      </c>
      <c r="S99" s="54">
        <f t="shared" si="50"/>
        <v>27157990985.559998</v>
      </c>
      <c r="T99" s="53">
        <f t="shared" si="50"/>
        <v>13699919.989999771</v>
      </c>
      <c r="U99" s="16">
        <f t="shared" si="34"/>
        <v>2809996306.7199974</v>
      </c>
    </row>
    <row r="100" spans="1:23" ht="15" x14ac:dyDescent="0.25">
      <c r="A100" s="55" t="s">
        <v>155</v>
      </c>
      <c r="B100" s="56" t="s">
        <v>111</v>
      </c>
      <c r="C100" s="56" t="s">
        <v>84</v>
      </c>
      <c r="D100" s="66"/>
      <c r="E100" s="57"/>
      <c r="F100" s="58">
        <v>405004200</v>
      </c>
      <c r="G100" s="58">
        <v>405004200</v>
      </c>
      <c r="H100" s="59">
        <f>G100-F100</f>
        <v>0</v>
      </c>
      <c r="I100" s="60">
        <v>405004200</v>
      </c>
      <c r="J100" s="61">
        <f>I100-G100</f>
        <v>0</v>
      </c>
      <c r="K100" s="62">
        <v>405004200</v>
      </c>
      <c r="L100" s="61">
        <f>K100-I100</f>
        <v>0</v>
      </c>
      <c r="M100" s="62">
        <v>430004200</v>
      </c>
      <c r="N100" s="61">
        <f>M100-K100</f>
        <v>25000000</v>
      </c>
      <c r="O100" s="62">
        <v>456045800</v>
      </c>
      <c r="P100" s="61">
        <f>O100-M100</f>
        <v>26041600</v>
      </c>
      <c r="Q100" s="62">
        <v>458068800</v>
      </c>
      <c r="R100" s="61">
        <f>Q100-O100</f>
        <v>2023000</v>
      </c>
      <c r="S100" s="62">
        <v>458068800</v>
      </c>
      <c r="T100" s="61">
        <f>S100-Q100</f>
        <v>0</v>
      </c>
      <c r="U100" s="27">
        <f t="shared" si="34"/>
        <v>53064600</v>
      </c>
    </row>
    <row r="101" spans="1:23" ht="15" x14ac:dyDescent="0.25">
      <c r="A101" s="55" t="s">
        <v>156</v>
      </c>
      <c r="B101" s="56" t="s">
        <v>111</v>
      </c>
      <c r="C101" s="56" t="s">
        <v>87</v>
      </c>
      <c r="D101" s="66"/>
      <c r="E101" s="57"/>
      <c r="F101" s="58">
        <v>3834806462.2199998</v>
      </c>
      <c r="G101" s="58">
        <v>3967741228.5500002</v>
      </c>
      <c r="H101" s="59">
        <f t="shared" ref="H101:H104" si="51">G101-F101</f>
        <v>132934766.3300004</v>
      </c>
      <c r="I101" s="60">
        <v>4228759847.1999998</v>
      </c>
      <c r="J101" s="61">
        <f>I101-G101</f>
        <v>261018618.64999962</v>
      </c>
      <c r="K101" s="62">
        <v>4405463997.1999998</v>
      </c>
      <c r="L101" s="61">
        <f>K101-I101</f>
        <v>176704150</v>
      </c>
      <c r="M101" s="62">
        <v>4571875361.1999998</v>
      </c>
      <c r="N101" s="61">
        <f>M101-K101</f>
        <v>166411364</v>
      </c>
      <c r="O101" s="62">
        <v>4758493794.9499998</v>
      </c>
      <c r="P101" s="61">
        <f>O101-M101</f>
        <v>186618433.75</v>
      </c>
      <c r="Q101" s="62">
        <v>4770102615.8999996</v>
      </c>
      <c r="R101" s="61">
        <f>Q101-O101</f>
        <v>11608820.949999809</v>
      </c>
      <c r="S101" s="62">
        <v>4998721033.6000004</v>
      </c>
      <c r="T101" s="61">
        <f>S101-Q101</f>
        <v>228618417.70000076</v>
      </c>
      <c r="U101" s="27">
        <f t="shared" si="34"/>
        <v>1163914571.3800006</v>
      </c>
    </row>
    <row r="102" spans="1:23" ht="15" x14ac:dyDescent="0.25">
      <c r="A102" s="55" t="s">
        <v>157</v>
      </c>
      <c r="B102" s="56" t="s">
        <v>111</v>
      </c>
      <c r="C102" s="56" t="s">
        <v>89</v>
      </c>
      <c r="D102" s="67"/>
      <c r="E102" s="57"/>
      <c r="F102" s="58">
        <v>13942385987.42</v>
      </c>
      <c r="G102" s="58">
        <v>13952361164.42</v>
      </c>
      <c r="H102" s="59">
        <f t="shared" si="51"/>
        <v>9975177</v>
      </c>
      <c r="I102" s="60">
        <v>14079141096.92</v>
      </c>
      <c r="J102" s="61">
        <f>I102-G102</f>
        <v>126779932.5</v>
      </c>
      <c r="K102" s="62">
        <v>14108383419.92</v>
      </c>
      <c r="L102" s="61">
        <f>K102-I102</f>
        <v>29242323</v>
      </c>
      <c r="M102" s="62">
        <v>14642123124.370001</v>
      </c>
      <c r="N102" s="61">
        <f>M102-K102</f>
        <v>533739704.45000076</v>
      </c>
      <c r="O102" s="62">
        <v>15288754190.15</v>
      </c>
      <c r="P102" s="61">
        <f>O102-M102</f>
        <v>646631065.77999878</v>
      </c>
      <c r="Q102" s="62">
        <v>15302458989.200001</v>
      </c>
      <c r="R102" s="61">
        <f>Q102-O102</f>
        <v>13704799.050001144</v>
      </c>
      <c r="S102" s="62">
        <v>15251831639.57</v>
      </c>
      <c r="T102" s="61">
        <f>S102-Q102</f>
        <v>-50627349.630001068</v>
      </c>
      <c r="U102" s="27">
        <f t="shared" si="34"/>
        <v>1309445652.1499996</v>
      </c>
    </row>
    <row r="103" spans="1:23" ht="15" x14ac:dyDescent="0.25">
      <c r="A103" s="55" t="s">
        <v>158</v>
      </c>
      <c r="B103" s="56" t="s">
        <v>111</v>
      </c>
      <c r="C103" s="56" t="s">
        <v>91</v>
      </c>
      <c r="D103" s="66"/>
      <c r="E103" s="57"/>
      <c r="F103" s="58">
        <v>5318158089.1999998</v>
      </c>
      <c r="G103" s="58">
        <v>5369696486.25</v>
      </c>
      <c r="H103" s="59">
        <f t="shared" si="51"/>
        <v>51538397.050000191</v>
      </c>
      <c r="I103" s="60">
        <v>5369726486.25</v>
      </c>
      <c r="J103" s="61">
        <f>I103-G103</f>
        <v>30000</v>
      </c>
      <c r="K103" s="62">
        <v>5549726486.25</v>
      </c>
      <c r="L103" s="61">
        <f>K103-I103</f>
        <v>180000000</v>
      </c>
      <c r="M103" s="62">
        <v>5539793086.25</v>
      </c>
      <c r="N103" s="61">
        <f>M103-K103</f>
        <v>-9933400</v>
      </c>
      <c r="O103" s="62">
        <v>5384676507.25</v>
      </c>
      <c r="P103" s="61">
        <f>O103-M103</f>
        <v>-155116579</v>
      </c>
      <c r="Q103" s="62">
        <v>5285955581.25</v>
      </c>
      <c r="R103" s="61">
        <f>Q103-O103</f>
        <v>-98720926</v>
      </c>
      <c r="S103" s="62">
        <v>5140844433.1700001</v>
      </c>
      <c r="T103" s="61">
        <f>S103-Q103</f>
        <v>-145111148.07999992</v>
      </c>
      <c r="U103" s="27">
        <f t="shared" si="34"/>
        <v>-177313656.02999973</v>
      </c>
    </row>
    <row r="104" spans="1:23" ht="15" x14ac:dyDescent="0.25">
      <c r="A104" s="55" t="s">
        <v>159</v>
      </c>
      <c r="B104" s="56" t="s">
        <v>111</v>
      </c>
      <c r="C104" s="56" t="s">
        <v>95</v>
      </c>
      <c r="D104" s="66"/>
      <c r="E104" s="57"/>
      <c r="F104" s="58">
        <v>847639940</v>
      </c>
      <c r="G104" s="58">
        <v>859679758</v>
      </c>
      <c r="H104" s="59">
        <f t="shared" si="51"/>
        <v>12039818</v>
      </c>
      <c r="I104" s="60">
        <v>878417018.39999998</v>
      </c>
      <c r="J104" s="61">
        <f>I104-G104</f>
        <v>18737260.399999976</v>
      </c>
      <c r="K104" s="62">
        <v>878458869.39999998</v>
      </c>
      <c r="L104" s="61">
        <f>K104-I104</f>
        <v>41851</v>
      </c>
      <c r="M104" s="62">
        <v>886767379.39999998</v>
      </c>
      <c r="N104" s="61">
        <f>M104-K104</f>
        <v>8308510</v>
      </c>
      <c r="O104" s="62">
        <v>1151357289.22</v>
      </c>
      <c r="P104" s="61">
        <f>O104-M104</f>
        <v>264589909.82000005</v>
      </c>
      <c r="Q104" s="62">
        <v>1327705079.22</v>
      </c>
      <c r="R104" s="61">
        <f>Q104-O104</f>
        <v>176347790</v>
      </c>
      <c r="S104" s="62">
        <v>1308525079.22</v>
      </c>
      <c r="T104" s="61">
        <f>S104-Q104</f>
        <v>-19180000</v>
      </c>
      <c r="U104" s="27">
        <f t="shared" si="34"/>
        <v>460885139.22000003</v>
      </c>
    </row>
    <row r="105" spans="1:23" s="17" customFormat="1" ht="15.6" customHeight="1" x14ac:dyDescent="0.2">
      <c r="A105" s="18" t="s">
        <v>160</v>
      </c>
      <c r="B105" s="49" t="s">
        <v>101</v>
      </c>
      <c r="C105" s="49" t="s">
        <v>85</v>
      </c>
      <c r="D105" s="50">
        <f>SUM(D106:D108)</f>
        <v>0</v>
      </c>
      <c r="E105" s="50"/>
      <c r="F105" s="51">
        <f t="shared" ref="F105:N105" si="52">SUM(F106:F108)</f>
        <v>2199521283.04</v>
      </c>
      <c r="G105" s="51">
        <f t="shared" si="52"/>
        <v>2209322283.04</v>
      </c>
      <c r="H105" s="52">
        <f t="shared" si="52"/>
        <v>9801000</v>
      </c>
      <c r="I105" s="51">
        <f>SUM(I106:I108)</f>
        <v>2226087487.6900001</v>
      </c>
      <c r="J105" s="53">
        <f t="shared" si="52"/>
        <v>16765204.650000066</v>
      </c>
      <c r="K105" s="54">
        <f>SUM(K106:K108)</f>
        <v>2236494518.75</v>
      </c>
      <c r="L105" s="53">
        <f t="shared" si="52"/>
        <v>10407031.060000062</v>
      </c>
      <c r="M105" s="15">
        <f>SUM(M106:M108)</f>
        <v>2114140308.3999999</v>
      </c>
      <c r="N105" s="53">
        <f t="shared" si="52"/>
        <v>-122354210.35000014</v>
      </c>
      <c r="O105" s="15">
        <f>SUM(O106:O108)</f>
        <v>2201047247.2999997</v>
      </c>
      <c r="P105" s="53">
        <f t="shared" ref="P105:R105" si="53">SUM(P106:P108)</f>
        <v>86906938.900000006</v>
      </c>
      <c r="Q105" s="15">
        <f>SUM(Q106:Q108)</f>
        <v>2289034147.3400002</v>
      </c>
      <c r="R105" s="53">
        <f t="shared" si="53"/>
        <v>87986900.040000111</v>
      </c>
      <c r="S105" s="15">
        <f>SUM(S106:S108)</f>
        <v>2367034147.3400002</v>
      </c>
      <c r="T105" s="53">
        <f t="shared" ref="T105" si="54">SUM(T106:T108)</f>
        <v>78000000</v>
      </c>
      <c r="U105" s="16">
        <f t="shared" si="34"/>
        <v>167512864.30000019</v>
      </c>
      <c r="V105" s="77"/>
      <c r="W105" s="78"/>
    </row>
    <row r="106" spans="1:23" ht="15" x14ac:dyDescent="0.25">
      <c r="A106" s="55" t="s">
        <v>161</v>
      </c>
      <c r="B106" s="56" t="s">
        <v>101</v>
      </c>
      <c r="C106" s="56" t="s">
        <v>87</v>
      </c>
      <c r="D106" s="57"/>
      <c r="E106" s="57"/>
      <c r="F106" s="58">
        <v>652910463.03999996</v>
      </c>
      <c r="G106" s="58">
        <v>652910463.03999996</v>
      </c>
      <c r="H106" s="59">
        <f>G106-F106</f>
        <v>0</v>
      </c>
      <c r="I106" s="60">
        <v>656256723.03999996</v>
      </c>
      <c r="J106" s="61">
        <f>I106-G106</f>
        <v>3346260</v>
      </c>
      <c r="K106" s="62">
        <v>666251754.10000002</v>
      </c>
      <c r="L106" s="61">
        <f>K106-I106</f>
        <v>9995031.060000062</v>
      </c>
      <c r="M106" s="62">
        <v>756946244.10000002</v>
      </c>
      <c r="N106" s="61">
        <f>M106-K106</f>
        <v>90694490</v>
      </c>
      <c r="O106" s="62">
        <v>814197614.10000002</v>
      </c>
      <c r="P106" s="61">
        <f>O106-M106</f>
        <v>57251370</v>
      </c>
      <c r="Q106" s="62">
        <v>897742133.76999998</v>
      </c>
      <c r="R106" s="61">
        <f>Q106-O106</f>
        <v>83544519.669999957</v>
      </c>
      <c r="S106" s="62">
        <v>975742133.76999998</v>
      </c>
      <c r="T106" s="61">
        <f>S106-Q106</f>
        <v>78000000</v>
      </c>
      <c r="U106" s="27">
        <f t="shared" si="34"/>
        <v>322831670.73000002</v>
      </c>
    </row>
    <row r="107" spans="1:23" ht="15" x14ac:dyDescent="0.25">
      <c r="A107" s="55" t="s">
        <v>162</v>
      </c>
      <c r="B107" s="56" t="s">
        <v>101</v>
      </c>
      <c r="C107" s="56" t="s">
        <v>89</v>
      </c>
      <c r="D107" s="67"/>
      <c r="E107" s="57"/>
      <c r="F107" s="58">
        <v>1527138020</v>
      </c>
      <c r="G107" s="58">
        <v>1536780020</v>
      </c>
      <c r="H107" s="59">
        <f t="shared" ref="H107:H108" si="55">G107-F107</f>
        <v>9642000</v>
      </c>
      <c r="I107" s="60">
        <v>1549046252.6800001</v>
      </c>
      <c r="J107" s="61">
        <f>I107-G107</f>
        <v>12266232.680000067</v>
      </c>
      <c r="K107" s="62">
        <v>1549458252.6800001</v>
      </c>
      <c r="L107" s="61">
        <f>K107-I107</f>
        <v>412000</v>
      </c>
      <c r="M107" s="62">
        <v>1336409552.3299999</v>
      </c>
      <c r="N107" s="61">
        <f>M107-K107</f>
        <v>-213048700.35000014</v>
      </c>
      <c r="O107" s="62">
        <v>1364364891.3299999</v>
      </c>
      <c r="P107" s="61">
        <f>O107-M107</f>
        <v>27955339</v>
      </c>
      <c r="Q107" s="62">
        <v>1368280771.6600001</v>
      </c>
      <c r="R107" s="61">
        <f>Q107-O107</f>
        <v>3915880.3300001621</v>
      </c>
      <c r="S107" s="62">
        <v>1368280771.6600001</v>
      </c>
      <c r="T107" s="61">
        <f>S107-Q107</f>
        <v>0</v>
      </c>
      <c r="U107" s="27">
        <f t="shared" si="34"/>
        <v>-158857248.33999991</v>
      </c>
    </row>
    <row r="108" spans="1:23" ht="15" x14ac:dyDescent="0.25">
      <c r="A108" s="55" t="s">
        <v>163</v>
      </c>
      <c r="B108" s="56" t="s">
        <v>101</v>
      </c>
      <c r="C108" s="56" t="s">
        <v>93</v>
      </c>
      <c r="D108" s="66"/>
      <c r="E108" s="57"/>
      <c r="F108" s="58">
        <v>19472800</v>
      </c>
      <c r="G108" s="58">
        <v>19631800</v>
      </c>
      <c r="H108" s="59">
        <f t="shared" si="55"/>
        <v>159000</v>
      </c>
      <c r="I108" s="60">
        <v>20784511.969999999</v>
      </c>
      <c r="J108" s="61">
        <f>I108-G108</f>
        <v>1152711.9699999988</v>
      </c>
      <c r="K108" s="62">
        <v>20784511.969999999</v>
      </c>
      <c r="L108" s="61">
        <f>K108-I108</f>
        <v>0</v>
      </c>
      <c r="M108" s="62">
        <v>20784511.969999999</v>
      </c>
      <c r="N108" s="61">
        <f>M108-K108</f>
        <v>0</v>
      </c>
      <c r="O108" s="62">
        <v>22484741.870000001</v>
      </c>
      <c r="P108" s="61">
        <f>O108-M108</f>
        <v>1700229.9000000022</v>
      </c>
      <c r="Q108" s="62">
        <v>23011241.91</v>
      </c>
      <c r="R108" s="61">
        <f>Q108-O108</f>
        <v>526500.03999999911</v>
      </c>
      <c r="S108" s="62">
        <v>23011241.91</v>
      </c>
      <c r="T108" s="61">
        <f>S108-Q108</f>
        <v>0</v>
      </c>
      <c r="U108" s="27">
        <f t="shared" si="34"/>
        <v>3538441.91</v>
      </c>
    </row>
    <row r="109" spans="1:23" s="17" customFormat="1" ht="14.25" x14ac:dyDescent="0.2">
      <c r="A109" s="18" t="s">
        <v>164</v>
      </c>
      <c r="B109" s="49" t="s">
        <v>127</v>
      </c>
      <c r="C109" s="49" t="s">
        <v>85</v>
      </c>
      <c r="D109" s="50">
        <f t="shared" ref="D109:T109" si="56">SUM(D110:D112)</f>
        <v>0</v>
      </c>
      <c r="E109" s="50">
        <f t="shared" si="56"/>
        <v>0</v>
      </c>
      <c r="F109" s="51">
        <f t="shared" si="56"/>
        <v>233014948</v>
      </c>
      <c r="G109" s="51">
        <f t="shared" si="56"/>
        <v>235324028</v>
      </c>
      <c r="H109" s="52">
        <f t="shared" si="56"/>
        <v>2309080</v>
      </c>
      <c r="I109" s="51">
        <f t="shared" si="56"/>
        <v>246875926.44</v>
      </c>
      <c r="J109" s="53">
        <f t="shared" si="56"/>
        <v>11551898.439999998</v>
      </c>
      <c r="K109" s="54">
        <f t="shared" si="56"/>
        <v>248725030.67000002</v>
      </c>
      <c r="L109" s="53">
        <f t="shared" si="56"/>
        <v>1849104.2300000042</v>
      </c>
      <c r="M109" s="15">
        <f t="shared" si="56"/>
        <v>256792320.67000002</v>
      </c>
      <c r="N109" s="53">
        <f t="shared" si="56"/>
        <v>8067290</v>
      </c>
      <c r="O109" s="15">
        <f t="shared" si="56"/>
        <v>261391681.03</v>
      </c>
      <c r="P109" s="53">
        <f t="shared" si="56"/>
        <v>4599360.3599999994</v>
      </c>
      <c r="Q109" s="15">
        <f t="shared" si="56"/>
        <v>261391681.03</v>
      </c>
      <c r="R109" s="53">
        <f t="shared" si="56"/>
        <v>0</v>
      </c>
      <c r="S109" s="15">
        <f t="shared" si="56"/>
        <v>261391681.03</v>
      </c>
      <c r="T109" s="53">
        <f t="shared" si="56"/>
        <v>0</v>
      </c>
      <c r="U109" s="16">
        <f t="shared" si="34"/>
        <v>28376733.030000001</v>
      </c>
    </row>
    <row r="110" spans="1:23" ht="15" x14ac:dyDescent="0.25">
      <c r="A110" s="55" t="s">
        <v>165</v>
      </c>
      <c r="B110" s="56" t="s">
        <v>127</v>
      </c>
      <c r="C110" s="56" t="s">
        <v>84</v>
      </c>
      <c r="D110" s="57"/>
      <c r="E110" s="57"/>
      <c r="F110" s="58">
        <v>81475549</v>
      </c>
      <c r="G110" s="58">
        <v>83784629</v>
      </c>
      <c r="H110" s="59">
        <f>G110-F110</f>
        <v>2309080</v>
      </c>
      <c r="I110" s="60">
        <v>85985229</v>
      </c>
      <c r="J110" s="61">
        <f>I110-G110</f>
        <v>2200600</v>
      </c>
      <c r="K110" s="62">
        <v>85985229</v>
      </c>
      <c r="L110" s="61">
        <f>K110-I110</f>
        <v>0</v>
      </c>
      <c r="M110" s="62">
        <v>89216229</v>
      </c>
      <c r="N110" s="61">
        <f>M110-K110</f>
        <v>3231000</v>
      </c>
      <c r="O110" s="62">
        <v>92216229</v>
      </c>
      <c r="P110" s="61">
        <f>O110-M110</f>
        <v>3000000</v>
      </c>
      <c r="Q110" s="62">
        <v>92216229</v>
      </c>
      <c r="R110" s="61">
        <f>Q110-O110</f>
        <v>0</v>
      </c>
      <c r="S110" s="62">
        <v>92216229</v>
      </c>
      <c r="T110" s="61">
        <f>S110-Q110</f>
        <v>0</v>
      </c>
      <c r="U110" s="27">
        <f t="shared" si="34"/>
        <v>10740680</v>
      </c>
    </row>
    <row r="111" spans="1:23" ht="15" x14ac:dyDescent="0.25">
      <c r="A111" s="55" t="s">
        <v>166</v>
      </c>
      <c r="B111" s="56" t="s">
        <v>127</v>
      </c>
      <c r="C111" s="56" t="s">
        <v>87</v>
      </c>
      <c r="D111" s="57"/>
      <c r="E111" s="57"/>
      <c r="F111" s="58">
        <v>118315099</v>
      </c>
      <c r="G111" s="58">
        <v>118315099</v>
      </c>
      <c r="H111" s="59">
        <f>G111-F111</f>
        <v>0</v>
      </c>
      <c r="I111" s="60">
        <v>126555899</v>
      </c>
      <c r="J111" s="61">
        <f>I111-G111</f>
        <v>8240800</v>
      </c>
      <c r="K111" s="62">
        <v>128254976</v>
      </c>
      <c r="L111" s="61">
        <f>K111-I111</f>
        <v>1699077</v>
      </c>
      <c r="M111" s="62">
        <v>133091266</v>
      </c>
      <c r="N111" s="61">
        <f>M111-K111</f>
        <v>4836290</v>
      </c>
      <c r="O111" s="62">
        <v>133091266</v>
      </c>
      <c r="P111" s="61">
        <f>O111-M111</f>
        <v>0</v>
      </c>
      <c r="Q111" s="62">
        <v>133091266</v>
      </c>
      <c r="R111" s="61">
        <f>Q111-O111</f>
        <v>0</v>
      </c>
      <c r="S111" s="62">
        <v>133091266</v>
      </c>
      <c r="T111" s="61">
        <f>S111-Q111</f>
        <v>0</v>
      </c>
      <c r="U111" s="27">
        <f t="shared" si="34"/>
        <v>14776167</v>
      </c>
    </row>
    <row r="112" spans="1:23" s="79" customFormat="1" ht="15" x14ac:dyDescent="0.2">
      <c r="A112" s="55" t="s">
        <v>167</v>
      </c>
      <c r="B112" s="56" t="s">
        <v>127</v>
      </c>
      <c r="C112" s="56" t="s">
        <v>91</v>
      </c>
      <c r="D112" s="64"/>
      <c r="E112" s="64"/>
      <c r="F112" s="58">
        <v>33224300</v>
      </c>
      <c r="G112" s="58">
        <v>33224300</v>
      </c>
      <c r="H112" s="59">
        <f>G112-F112</f>
        <v>0</v>
      </c>
      <c r="I112" s="60">
        <v>34334798.439999998</v>
      </c>
      <c r="J112" s="61">
        <f>I112-G112</f>
        <v>1110498.4399999976</v>
      </c>
      <c r="K112" s="62">
        <v>34484825.670000002</v>
      </c>
      <c r="L112" s="61">
        <f>K112-I112</f>
        <v>150027.23000000417</v>
      </c>
      <c r="M112" s="62">
        <v>34484825.670000002</v>
      </c>
      <c r="N112" s="61">
        <f>M112-K112</f>
        <v>0</v>
      </c>
      <c r="O112" s="62">
        <v>36084186.030000001</v>
      </c>
      <c r="P112" s="61">
        <f>O112-M112</f>
        <v>1599360.3599999994</v>
      </c>
      <c r="Q112" s="62">
        <v>36084186.030000001</v>
      </c>
      <c r="R112" s="61">
        <f>Q112-O112</f>
        <v>0</v>
      </c>
      <c r="S112" s="62">
        <v>36084186.030000001</v>
      </c>
      <c r="T112" s="61">
        <f>S112-Q112</f>
        <v>0</v>
      </c>
      <c r="U112" s="27">
        <f t="shared" si="34"/>
        <v>2859886.0300000012</v>
      </c>
    </row>
    <row r="113" spans="1:21" s="69" customFormat="1" ht="28.5" x14ac:dyDescent="0.2">
      <c r="A113" s="18" t="s">
        <v>168</v>
      </c>
      <c r="B113" s="49" t="s">
        <v>103</v>
      </c>
      <c r="C113" s="49" t="s">
        <v>85</v>
      </c>
      <c r="D113" s="68">
        <f t="shared" ref="D113:E113" si="57">SUM(D114)</f>
        <v>0</v>
      </c>
      <c r="E113" s="68">
        <f t="shared" si="57"/>
        <v>0</v>
      </c>
      <c r="F113" s="51">
        <f>F114</f>
        <v>350000000</v>
      </c>
      <c r="G113" s="51">
        <f>G114</f>
        <v>350000000</v>
      </c>
      <c r="H113" s="52">
        <f>SUM(H114)</f>
        <v>0</v>
      </c>
      <c r="I113" s="51">
        <f>I114</f>
        <v>350000000</v>
      </c>
      <c r="J113" s="53">
        <f>SUM(J114)</f>
        <v>0</v>
      </c>
      <c r="K113" s="54">
        <f>K114</f>
        <v>350000000</v>
      </c>
      <c r="L113" s="53">
        <f>SUM(L114)</f>
        <v>0</v>
      </c>
      <c r="M113" s="15">
        <f>+M114</f>
        <v>350000000</v>
      </c>
      <c r="N113" s="53">
        <f>SUM(N114)</f>
        <v>0</v>
      </c>
      <c r="O113" s="15">
        <f>+O114</f>
        <v>350000000</v>
      </c>
      <c r="P113" s="53">
        <f>SUM(P114)</f>
        <v>0</v>
      </c>
      <c r="Q113" s="15">
        <f>+Q114</f>
        <v>350000000</v>
      </c>
      <c r="R113" s="53">
        <f>SUM(R114)</f>
        <v>0</v>
      </c>
      <c r="S113" s="15">
        <f>+S114</f>
        <v>320000000</v>
      </c>
      <c r="T113" s="53">
        <f>SUM(T114)</f>
        <v>-30000000</v>
      </c>
      <c r="U113" s="16">
        <f t="shared" si="34"/>
        <v>-30000000</v>
      </c>
    </row>
    <row r="114" spans="1:21" s="65" customFormat="1" ht="30" x14ac:dyDescent="0.2">
      <c r="A114" s="55" t="s">
        <v>169</v>
      </c>
      <c r="B114" s="56" t="s">
        <v>103</v>
      </c>
      <c r="C114" s="56" t="s">
        <v>84</v>
      </c>
      <c r="D114" s="64"/>
      <c r="E114" s="64"/>
      <c r="F114" s="58">
        <v>350000000</v>
      </c>
      <c r="G114" s="58">
        <v>350000000</v>
      </c>
      <c r="H114" s="59">
        <f>G114-F114</f>
        <v>0</v>
      </c>
      <c r="I114" s="60">
        <v>350000000</v>
      </c>
      <c r="J114" s="61">
        <f>I114-G114</f>
        <v>0</v>
      </c>
      <c r="K114" s="62">
        <v>350000000</v>
      </c>
      <c r="L114" s="61">
        <f>K114-I114</f>
        <v>0</v>
      </c>
      <c r="M114" s="62">
        <v>350000000</v>
      </c>
      <c r="N114" s="61">
        <f>M114-K114</f>
        <v>0</v>
      </c>
      <c r="O114" s="62">
        <v>350000000</v>
      </c>
      <c r="P114" s="61">
        <f>O114-M114</f>
        <v>0</v>
      </c>
      <c r="Q114" s="62">
        <v>350000000</v>
      </c>
      <c r="R114" s="61">
        <f>Q114-O114</f>
        <v>0</v>
      </c>
      <c r="S114" s="62">
        <v>320000000</v>
      </c>
      <c r="T114" s="61">
        <f>S114-Q114</f>
        <v>-30000000</v>
      </c>
      <c r="U114" s="27">
        <f t="shared" si="34"/>
        <v>-30000000</v>
      </c>
    </row>
    <row r="115" spans="1:21" s="69" customFormat="1" ht="42.75" x14ac:dyDescent="0.2">
      <c r="A115" s="18" t="s">
        <v>170</v>
      </c>
      <c r="B115" s="49" t="s">
        <v>114</v>
      </c>
      <c r="C115" s="49" t="s">
        <v>85</v>
      </c>
      <c r="D115" s="68">
        <f t="shared" ref="D115:T115" si="58">SUM(D116:D118)</f>
        <v>0</v>
      </c>
      <c r="E115" s="68">
        <f t="shared" si="58"/>
        <v>0</v>
      </c>
      <c r="F115" s="51">
        <f t="shared" si="58"/>
        <v>6686556371.75</v>
      </c>
      <c r="G115" s="51">
        <f t="shared" si="58"/>
        <v>8789179406.9500008</v>
      </c>
      <c r="H115" s="52">
        <f t="shared" si="58"/>
        <v>2102623035.2</v>
      </c>
      <c r="I115" s="51">
        <f t="shared" si="58"/>
        <v>9429179406.9500008</v>
      </c>
      <c r="J115" s="53">
        <f t="shared" si="58"/>
        <v>639999999.99999976</v>
      </c>
      <c r="K115" s="54">
        <f t="shared" si="58"/>
        <v>10474754024.23</v>
      </c>
      <c r="L115" s="53">
        <f t="shared" si="58"/>
        <v>1045574617.2800002</v>
      </c>
      <c r="M115" s="54">
        <f t="shared" si="58"/>
        <v>11374754024.23</v>
      </c>
      <c r="N115" s="53">
        <f t="shared" si="58"/>
        <v>900000000</v>
      </c>
      <c r="O115" s="54">
        <f t="shared" si="58"/>
        <v>11413754024.23</v>
      </c>
      <c r="P115" s="53">
        <f t="shared" si="58"/>
        <v>39000000</v>
      </c>
      <c r="Q115" s="54">
        <f t="shared" si="58"/>
        <v>11419616839.65</v>
      </c>
      <c r="R115" s="53">
        <f t="shared" si="58"/>
        <v>5862815.4200000763</v>
      </c>
      <c r="S115" s="54">
        <f>SUM(S116:S118)</f>
        <v>11116616839.65</v>
      </c>
      <c r="T115" s="53">
        <f t="shared" si="58"/>
        <v>-303000000</v>
      </c>
      <c r="U115" s="16">
        <f t="shared" si="34"/>
        <v>4430060467.8999996</v>
      </c>
    </row>
    <row r="116" spans="1:21" s="65" customFormat="1" ht="45" x14ac:dyDescent="0.2">
      <c r="A116" s="55" t="s">
        <v>171</v>
      </c>
      <c r="B116" s="56" t="s">
        <v>114</v>
      </c>
      <c r="C116" s="56" t="s">
        <v>84</v>
      </c>
      <c r="D116" s="64"/>
      <c r="E116" s="64"/>
      <c r="F116" s="58">
        <v>3427249191.54</v>
      </c>
      <c r="G116" s="58">
        <v>3404309696.8400002</v>
      </c>
      <c r="H116" s="59">
        <f>G116-F116</f>
        <v>-22939494.699999809</v>
      </c>
      <c r="I116" s="60">
        <v>3404309696.8400002</v>
      </c>
      <c r="J116" s="61">
        <f>I116-G116</f>
        <v>0</v>
      </c>
      <c r="K116" s="62">
        <v>3404309696.8400002</v>
      </c>
      <c r="L116" s="61">
        <f>K116-I116</f>
        <v>0</v>
      </c>
      <c r="M116" s="62">
        <v>3404309696.8400002</v>
      </c>
      <c r="N116" s="61">
        <f>M116-K116</f>
        <v>0</v>
      </c>
      <c r="O116" s="62">
        <v>3404309696.8400002</v>
      </c>
      <c r="P116" s="61">
        <f>O116-M116</f>
        <v>0</v>
      </c>
      <c r="Q116" s="62">
        <v>3404309696.8400002</v>
      </c>
      <c r="R116" s="61">
        <f>Q116-O116</f>
        <v>0</v>
      </c>
      <c r="S116" s="62">
        <v>3404309696.8400002</v>
      </c>
      <c r="T116" s="61">
        <f>S116-Q116</f>
        <v>0</v>
      </c>
      <c r="U116" s="27">
        <f t="shared" si="34"/>
        <v>-22939494.699999809</v>
      </c>
    </row>
    <row r="117" spans="1:21" ht="15" x14ac:dyDescent="0.25">
      <c r="A117" s="55" t="s">
        <v>172</v>
      </c>
      <c r="B117" s="56" t="s">
        <v>114</v>
      </c>
      <c r="C117" s="56" t="s">
        <v>87</v>
      </c>
      <c r="D117" s="57"/>
      <c r="E117" s="57"/>
      <c r="F117" s="58">
        <v>1265774969.46</v>
      </c>
      <c r="G117" s="58">
        <v>3288714464.1599998</v>
      </c>
      <c r="H117" s="59">
        <f t="shared" ref="H117:H118" si="59">G117-F117</f>
        <v>2022939494.6999998</v>
      </c>
      <c r="I117" s="60">
        <v>3788714464.1599998</v>
      </c>
      <c r="J117" s="61">
        <f>I117-G117</f>
        <v>500000000</v>
      </c>
      <c r="K117" s="62">
        <v>4788714464.1599998</v>
      </c>
      <c r="L117" s="61">
        <f>K117-I117</f>
        <v>1000000000</v>
      </c>
      <c r="M117" s="62">
        <v>5688714464.1599998</v>
      </c>
      <c r="N117" s="61">
        <f>M117-K117</f>
        <v>900000000</v>
      </c>
      <c r="O117" s="62">
        <v>5688714464.1599998</v>
      </c>
      <c r="P117" s="61">
        <f>O117-M117</f>
        <v>0</v>
      </c>
      <c r="Q117" s="62">
        <v>5688714464.1599998</v>
      </c>
      <c r="R117" s="61">
        <f>Q117-O117</f>
        <v>0</v>
      </c>
      <c r="S117" s="62">
        <v>5385714464.1599998</v>
      </c>
      <c r="T117" s="61">
        <f>S117-Q117</f>
        <v>-303000000</v>
      </c>
      <c r="U117" s="27">
        <f t="shared" si="34"/>
        <v>4119939494.6999998</v>
      </c>
    </row>
    <row r="118" spans="1:21" ht="15" x14ac:dyDescent="0.25">
      <c r="A118" s="55" t="s">
        <v>173</v>
      </c>
      <c r="B118" s="56" t="s">
        <v>114</v>
      </c>
      <c r="C118" s="56" t="s">
        <v>89</v>
      </c>
      <c r="D118" s="57"/>
      <c r="E118" s="57"/>
      <c r="F118" s="58">
        <v>1993532210.75</v>
      </c>
      <c r="G118" s="58">
        <v>2096155245.95</v>
      </c>
      <c r="H118" s="59">
        <f t="shared" si="59"/>
        <v>102623035.20000005</v>
      </c>
      <c r="I118" s="60">
        <v>2236155245.9499998</v>
      </c>
      <c r="J118" s="61">
        <f>I118-G118</f>
        <v>139999999.99999976</v>
      </c>
      <c r="K118" s="62">
        <v>2281729863.23</v>
      </c>
      <c r="L118" s="61">
        <f>K118-I118</f>
        <v>45574617.28000021</v>
      </c>
      <c r="M118" s="62">
        <v>2281729863.23</v>
      </c>
      <c r="N118" s="61">
        <f>M118-K118</f>
        <v>0</v>
      </c>
      <c r="O118" s="62">
        <v>2320729863.23</v>
      </c>
      <c r="P118" s="61">
        <f>O118-M118</f>
        <v>39000000</v>
      </c>
      <c r="Q118" s="62">
        <v>2326592678.6500001</v>
      </c>
      <c r="R118" s="61">
        <f>Q118-O118</f>
        <v>5862815.4200000763</v>
      </c>
      <c r="S118" s="62">
        <v>2326592678.6500001</v>
      </c>
      <c r="T118" s="61">
        <f>S118-Q118</f>
        <v>0</v>
      </c>
      <c r="U118" s="27">
        <f>S118-F118</f>
        <v>333060467.9000001</v>
      </c>
    </row>
    <row r="119" spans="1:21" s="80" customFormat="1" hidden="1" x14ac:dyDescent="0.2">
      <c r="F119" s="81">
        <f>23717945980-F33</f>
        <v>0</v>
      </c>
      <c r="G119" s="82">
        <f>24310725975-G33</f>
        <v>0</v>
      </c>
      <c r="H119" s="81">
        <f>G119-F119</f>
        <v>0</v>
      </c>
      <c r="I119" s="83">
        <f>24517552382-I33</f>
        <v>0</v>
      </c>
      <c r="J119" s="81">
        <f>I119-G119</f>
        <v>0</v>
      </c>
      <c r="K119" s="83">
        <f>24627443405-K33</f>
        <v>0</v>
      </c>
      <c r="L119" s="81">
        <f>K119-I119</f>
        <v>0</v>
      </c>
      <c r="M119" s="81">
        <f>24868385755-M33</f>
        <v>0</v>
      </c>
      <c r="N119" s="81">
        <f>M119-K119</f>
        <v>0</v>
      </c>
      <c r="O119" s="81">
        <f>25515995453-O33</f>
        <v>0</v>
      </c>
      <c r="P119" s="81">
        <f>O119-M119</f>
        <v>0</v>
      </c>
      <c r="Q119" s="81">
        <f>25870227615-Q33</f>
        <v>0</v>
      </c>
      <c r="R119" s="81">
        <f>Q119-O119</f>
        <v>0</v>
      </c>
      <c r="S119" s="84">
        <f>26109216915-S33</f>
        <v>0</v>
      </c>
      <c r="T119" s="81">
        <f>S119-Q119</f>
        <v>0</v>
      </c>
    </row>
    <row r="120" spans="1:21" hidden="1" x14ac:dyDescent="0.2">
      <c r="F120" s="81">
        <f>119428166734-F41</f>
        <v>0</v>
      </c>
      <c r="G120" s="81">
        <f>129638391907.21-G41</f>
        <v>0</v>
      </c>
      <c r="H120" s="81">
        <f>G120-F120</f>
        <v>0</v>
      </c>
      <c r="I120" s="81">
        <f>136418055125.93-I41</f>
        <v>0</v>
      </c>
      <c r="J120" s="81">
        <f>I120-G120</f>
        <v>0</v>
      </c>
      <c r="K120" s="81">
        <f>138063133821.44-K41</f>
        <v>0</v>
      </c>
      <c r="L120" s="81">
        <f>K120-I120</f>
        <v>0</v>
      </c>
      <c r="M120" s="81">
        <f>142304076171.44-M41</f>
        <v>0</v>
      </c>
      <c r="N120" s="81">
        <f>M120-K120</f>
        <v>0</v>
      </c>
      <c r="O120" s="81">
        <f>143455536169.44-O41</f>
        <v>0</v>
      </c>
      <c r="P120" s="81">
        <f>O120-M120</f>
        <v>0</v>
      </c>
      <c r="Q120" s="81">
        <f>143809768331.44-Q41</f>
        <v>0</v>
      </c>
      <c r="R120" s="81">
        <f>Q120-O120</f>
        <v>0</v>
      </c>
      <c r="S120" s="81">
        <f>144048757631.44-S41</f>
        <v>0</v>
      </c>
      <c r="T120" s="81">
        <f>S120-Q120</f>
        <v>0</v>
      </c>
      <c r="U120" s="85">
        <f>U41-U43-U53-U56-U62-U73-U78-U81-U89-U92-U99-U105-U109-U113-U115</f>
        <v>1.71661376953125E-5</v>
      </c>
    </row>
    <row r="121" spans="1:21" x14ac:dyDescent="0.2">
      <c r="F121" s="86"/>
      <c r="G121" s="86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</row>
    <row r="122" spans="1:21" x14ac:dyDescent="0.2">
      <c r="F122" s="86"/>
      <c r="G122" s="86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</row>
    <row r="123" spans="1:21" x14ac:dyDescent="0.2">
      <c r="F123" s="86"/>
      <c r="G123" s="86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</row>
    <row r="124" spans="1:21" x14ac:dyDescent="0.2">
      <c r="F124" s="86"/>
      <c r="G124" s="86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</row>
    <row r="125" spans="1:21" x14ac:dyDescent="0.2">
      <c r="F125" s="86"/>
      <c r="G125" s="86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</row>
    <row r="126" spans="1:21" x14ac:dyDescent="0.2">
      <c r="F126" s="86"/>
      <c r="G126" s="86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</row>
    <row r="127" spans="1:21" x14ac:dyDescent="0.2">
      <c r="F127" s="86"/>
      <c r="G127" s="86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</row>
    <row r="128" spans="1:21" x14ac:dyDescent="0.2">
      <c r="F128" s="86"/>
      <c r="G128" s="86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</row>
    <row r="129" spans="6:20" x14ac:dyDescent="0.2">
      <c r="F129" s="86"/>
      <c r="G129" s="86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</row>
    <row r="130" spans="6:20" x14ac:dyDescent="0.2">
      <c r="F130" s="86"/>
      <c r="G130" s="86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</row>
    <row r="131" spans="6:20" x14ac:dyDescent="0.2">
      <c r="F131" s="86"/>
      <c r="G131" s="86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</row>
    <row r="132" spans="6:20" x14ac:dyDescent="0.2">
      <c r="F132" s="86"/>
      <c r="G132" s="86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</row>
    <row r="133" spans="6:20" x14ac:dyDescent="0.2">
      <c r="F133" s="86"/>
      <c r="G133" s="86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</row>
    <row r="134" spans="6:20" x14ac:dyDescent="0.2">
      <c r="F134" s="86"/>
      <c r="G134" s="86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</row>
    <row r="135" spans="6:20" x14ac:dyDescent="0.2">
      <c r="F135" s="86"/>
      <c r="G135" s="86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</row>
    <row r="136" spans="6:20" x14ac:dyDescent="0.2">
      <c r="F136" s="86"/>
      <c r="G136" s="86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</row>
    <row r="137" spans="6:20" x14ac:dyDescent="0.2">
      <c r="F137" s="86"/>
      <c r="G137" s="86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</row>
    <row r="138" spans="6:20" x14ac:dyDescent="0.2">
      <c r="F138" s="86"/>
      <c r="G138" s="86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</row>
    <row r="139" spans="6:20" x14ac:dyDescent="0.2">
      <c r="F139" s="86"/>
      <c r="G139" s="86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</row>
    <row r="140" spans="6:20" x14ac:dyDescent="0.2">
      <c r="F140" s="86"/>
      <c r="G140" s="86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</row>
    <row r="141" spans="6:20" x14ac:dyDescent="0.2">
      <c r="F141" s="86"/>
      <c r="G141" s="86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</row>
    <row r="142" spans="6:20" x14ac:dyDescent="0.2">
      <c r="F142" s="86"/>
      <c r="G142" s="86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</row>
    <row r="143" spans="6:20" x14ac:dyDescent="0.2">
      <c r="F143" s="86"/>
      <c r="G143" s="86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</row>
    <row r="144" spans="6:20" x14ac:dyDescent="0.2">
      <c r="F144" s="86"/>
      <c r="G144" s="86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</row>
    <row r="145" spans="6:20" x14ac:dyDescent="0.2">
      <c r="F145" s="86"/>
      <c r="G145" s="86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</row>
    <row r="146" spans="6:20" x14ac:dyDescent="0.2">
      <c r="F146" s="86"/>
      <c r="G146" s="86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</row>
    <row r="147" spans="6:20" x14ac:dyDescent="0.2">
      <c r="F147" s="86"/>
      <c r="G147" s="86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</row>
    <row r="148" spans="6:20" x14ac:dyDescent="0.2">
      <c r="F148" s="86"/>
      <c r="G148" s="86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</row>
    <row r="149" spans="6:20" x14ac:dyDescent="0.2">
      <c r="F149" s="86"/>
      <c r="G149" s="86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</row>
    <row r="150" spans="6:20" x14ac:dyDescent="0.2">
      <c r="F150" s="86"/>
      <c r="G150" s="86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</row>
    <row r="151" spans="6:20" x14ac:dyDescent="0.2">
      <c r="F151" s="86"/>
      <c r="G151" s="86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</row>
    <row r="152" spans="6:20" x14ac:dyDescent="0.2">
      <c r="F152" s="86"/>
      <c r="G152" s="86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</row>
    <row r="153" spans="6:20" x14ac:dyDescent="0.2">
      <c r="F153" s="86"/>
      <c r="G153" s="86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</row>
    <row r="154" spans="6:20" x14ac:dyDescent="0.2">
      <c r="F154" s="86"/>
      <c r="G154" s="86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</row>
    <row r="155" spans="6:20" x14ac:dyDescent="0.2">
      <c r="F155" s="86"/>
      <c r="G155" s="86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</row>
    <row r="156" spans="6:20" x14ac:dyDescent="0.2">
      <c r="F156" s="86"/>
      <c r="G156" s="86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</row>
    <row r="157" spans="6:20" x14ac:dyDescent="0.2">
      <c r="F157" s="86"/>
      <c r="G157" s="86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</row>
    <row r="158" spans="6:20" x14ac:dyDescent="0.2">
      <c r="F158" s="86"/>
      <c r="G158" s="86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</row>
    <row r="159" spans="6:20" x14ac:dyDescent="0.2">
      <c r="F159" s="86"/>
      <c r="G159" s="86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</row>
    <row r="160" spans="6:20" x14ac:dyDescent="0.2">
      <c r="F160" s="86"/>
      <c r="G160" s="86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</row>
    <row r="161" spans="6:20" x14ac:dyDescent="0.2">
      <c r="F161" s="86"/>
      <c r="G161" s="86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</row>
    <row r="162" spans="6:20" x14ac:dyDescent="0.2">
      <c r="F162" s="86"/>
      <c r="G162" s="86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</row>
    <row r="163" spans="6:20" x14ac:dyDescent="0.2">
      <c r="F163" s="86"/>
      <c r="G163" s="86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</row>
    <row r="164" spans="6:20" x14ac:dyDescent="0.2">
      <c r="F164" s="86"/>
      <c r="G164" s="86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</row>
    <row r="165" spans="6:20" x14ac:dyDescent="0.2">
      <c r="F165" s="86"/>
      <c r="G165" s="86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</row>
    <row r="166" spans="6:20" x14ac:dyDescent="0.2">
      <c r="F166" s="86"/>
      <c r="G166" s="86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</row>
    <row r="167" spans="6:20" x14ac:dyDescent="0.2">
      <c r="F167" s="86"/>
      <c r="G167" s="86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</row>
    <row r="168" spans="6:20" x14ac:dyDescent="0.2">
      <c r="F168" s="86"/>
      <c r="G168" s="86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</row>
    <row r="169" spans="6:20" x14ac:dyDescent="0.2">
      <c r="F169" s="86"/>
      <c r="G169" s="86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</row>
    <row r="170" spans="6:20" x14ac:dyDescent="0.2">
      <c r="F170" s="86"/>
      <c r="G170" s="86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</row>
    <row r="171" spans="6:20" x14ac:dyDescent="0.2">
      <c r="F171" s="86"/>
      <c r="G171" s="86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</row>
    <row r="172" spans="6:20" x14ac:dyDescent="0.2">
      <c r="F172" s="86"/>
      <c r="G172" s="86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</row>
    <row r="173" spans="6:20" x14ac:dyDescent="0.2">
      <c r="F173" s="86"/>
      <c r="G173" s="86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</row>
    <row r="174" spans="6:20" x14ac:dyDescent="0.2">
      <c r="F174" s="86"/>
      <c r="G174" s="86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</row>
    <row r="175" spans="6:20" x14ac:dyDescent="0.2">
      <c r="F175" s="86"/>
      <c r="G175" s="86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</row>
    <row r="176" spans="6:20" x14ac:dyDescent="0.2">
      <c r="F176" s="86"/>
      <c r="G176" s="86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</row>
    <row r="177" spans="6:20" x14ac:dyDescent="0.2">
      <c r="F177" s="86"/>
      <c r="G177" s="86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</row>
    <row r="178" spans="6:20" x14ac:dyDescent="0.2">
      <c r="F178" s="86"/>
      <c r="G178" s="86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</row>
    <row r="179" spans="6:20" x14ac:dyDescent="0.2">
      <c r="F179" s="86"/>
      <c r="G179" s="86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</row>
    <row r="180" spans="6:20" x14ac:dyDescent="0.2">
      <c r="F180" s="86"/>
      <c r="G180" s="86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</row>
    <row r="181" spans="6:20" x14ac:dyDescent="0.2">
      <c r="F181" s="86"/>
      <c r="G181" s="86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</row>
    <row r="182" spans="6:20" x14ac:dyDescent="0.2">
      <c r="F182" s="86"/>
      <c r="G182" s="86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</row>
    <row r="183" spans="6:20" x14ac:dyDescent="0.2">
      <c r="F183" s="86"/>
      <c r="G183" s="86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</row>
    <row r="184" spans="6:20" x14ac:dyDescent="0.2">
      <c r="F184" s="86"/>
      <c r="G184" s="86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</row>
    <row r="185" spans="6:20" x14ac:dyDescent="0.2">
      <c r="F185" s="86"/>
      <c r="G185" s="86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</row>
    <row r="186" spans="6:20" x14ac:dyDescent="0.2">
      <c r="F186" s="86"/>
      <c r="G186" s="86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</row>
    <row r="187" spans="6:20" x14ac:dyDescent="0.2">
      <c r="F187" s="86"/>
      <c r="G187" s="86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</row>
    <row r="188" spans="6:20" x14ac:dyDescent="0.2">
      <c r="F188" s="86"/>
      <c r="G188" s="86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</row>
    <row r="189" spans="6:20" x14ac:dyDescent="0.2">
      <c r="F189" s="86"/>
      <c r="G189" s="86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</row>
    <row r="190" spans="6:20" x14ac:dyDescent="0.2">
      <c r="F190" s="86"/>
      <c r="G190" s="86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</row>
    <row r="191" spans="6:20" x14ac:dyDescent="0.2">
      <c r="F191" s="86"/>
      <c r="G191" s="86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</row>
    <row r="192" spans="6:20" x14ac:dyDescent="0.2">
      <c r="F192" s="86"/>
      <c r="G192" s="86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</row>
    <row r="193" spans="6:20" x14ac:dyDescent="0.2">
      <c r="F193" s="86"/>
      <c r="G193" s="86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</row>
    <row r="194" spans="6:20" x14ac:dyDescent="0.2">
      <c r="F194" s="86"/>
      <c r="G194" s="86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</row>
    <row r="195" spans="6:20" x14ac:dyDescent="0.2">
      <c r="F195" s="86"/>
      <c r="G195" s="86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</row>
    <row r="196" spans="6:20" x14ac:dyDescent="0.2">
      <c r="F196" s="86"/>
      <c r="G196" s="86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</row>
    <row r="197" spans="6:20" x14ac:dyDescent="0.2">
      <c r="F197" s="86"/>
      <c r="G197" s="86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</row>
    <row r="198" spans="6:20" x14ac:dyDescent="0.2">
      <c r="F198" s="65"/>
      <c r="G198" s="65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</row>
    <row r="199" spans="6:20" x14ac:dyDescent="0.2">
      <c r="F199" s="65"/>
      <c r="G199" s="65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</row>
    <row r="200" spans="6:20" x14ac:dyDescent="0.2">
      <c r="F200" s="65"/>
      <c r="G200" s="65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</row>
    <row r="201" spans="6:20" x14ac:dyDescent="0.2">
      <c r="F201" s="65"/>
      <c r="G201" s="65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</row>
    <row r="202" spans="6:20" x14ac:dyDescent="0.2">
      <c r="F202" s="65"/>
      <c r="G202" s="65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</row>
    <row r="203" spans="6:20" x14ac:dyDescent="0.2">
      <c r="F203" s="65"/>
      <c r="G203" s="65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</row>
    <row r="204" spans="6:20" x14ac:dyDescent="0.2">
      <c r="F204" s="65"/>
      <c r="G204" s="65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</row>
    <row r="205" spans="6:20" x14ac:dyDescent="0.2">
      <c r="F205" s="65"/>
      <c r="G205" s="65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</row>
    <row r="206" spans="6:20" x14ac:dyDescent="0.2">
      <c r="F206" s="65"/>
      <c r="G206" s="65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</row>
    <row r="207" spans="6:20" x14ac:dyDescent="0.2">
      <c r="F207" s="65"/>
      <c r="G207" s="65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</row>
    <row r="208" spans="6:20" x14ac:dyDescent="0.2">
      <c r="F208" s="65"/>
      <c r="G208" s="65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</row>
    <row r="209" spans="6:20" x14ac:dyDescent="0.2">
      <c r="F209" s="65"/>
      <c r="G209" s="65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</row>
    <row r="210" spans="6:20" x14ac:dyDescent="0.2">
      <c r="F210" s="65"/>
      <c r="G210" s="65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</row>
    <row r="211" spans="6:20" x14ac:dyDescent="0.2">
      <c r="F211" s="65"/>
      <c r="G211" s="65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</row>
    <row r="212" spans="6:20" x14ac:dyDescent="0.2">
      <c r="F212" s="65"/>
      <c r="G212" s="65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</row>
    <row r="213" spans="6:20" x14ac:dyDescent="0.2"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</row>
    <row r="214" spans="6:20" x14ac:dyDescent="0.2"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</row>
    <row r="215" spans="6:20" x14ac:dyDescent="0.2"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</row>
    <row r="216" spans="6:20" x14ac:dyDescent="0.2"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</row>
    <row r="217" spans="6:20" x14ac:dyDescent="0.2"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</row>
    <row r="218" spans="6:20" x14ac:dyDescent="0.2"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</row>
    <row r="219" spans="6:20" x14ac:dyDescent="0.2"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</row>
    <row r="220" spans="6:20" x14ac:dyDescent="0.2"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</row>
    <row r="221" spans="6:20" x14ac:dyDescent="0.2"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</row>
    <row r="222" spans="6:20" x14ac:dyDescent="0.2"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</row>
    <row r="223" spans="6:20" x14ac:dyDescent="0.2"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</row>
    <row r="224" spans="6:20" x14ac:dyDescent="0.2"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</row>
    <row r="225" spans="8:20" x14ac:dyDescent="0.2"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</row>
    <row r="226" spans="8:20" x14ac:dyDescent="0.2"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</row>
    <row r="227" spans="8:20" x14ac:dyDescent="0.2"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</row>
    <row r="228" spans="8:20" x14ac:dyDescent="0.2"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</row>
    <row r="229" spans="8:20" x14ac:dyDescent="0.2"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</row>
    <row r="230" spans="8:20" x14ac:dyDescent="0.2"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</row>
    <row r="231" spans="8:20" x14ac:dyDescent="0.2"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</row>
    <row r="232" spans="8:20" x14ac:dyDescent="0.2"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</row>
    <row r="233" spans="8:20" x14ac:dyDescent="0.2"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</row>
    <row r="234" spans="8:20" x14ac:dyDescent="0.2"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</row>
    <row r="235" spans="8:20" x14ac:dyDescent="0.2"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</row>
    <row r="236" spans="8:20" x14ac:dyDescent="0.2"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</row>
    <row r="237" spans="8:20" x14ac:dyDescent="0.2"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</row>
    <row r="238" spans="8:20" x14ac:dyDescent="0.2"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</row>
    <row r="239" spans="8:20" x14ac:dyDescent="0.2"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</row>
    <row r="240" spans="8:20" x14ac:dyDescent="0.2"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</row>
    <row r="241" spans="8:20" x14ac:dyDescent="0.2"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</row>
    <row r="242" spans="8:20" x14ac:dyDescent="0.2"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</row>
    <row r="243" spans="8:20" x14ac:dyDescent="0.2"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</row>
    <row r="244" spans="8:20" x14ac:dyDescent="0.2"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</row>
    <row r="245" spans="8:20" x14ac:dyDescent="0.2"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</row>
    <row r="246" spans="8:20" x14ac:dyDescent="0.2"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</row>
    <row r="247" spans="8:20" x14ac:dyDescent="0.2"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</row>
    <row r="248" spans="8:20" x14ac:dyDescent="0.2"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</row>
    <row r="249" spans="8:20" x14ac:dyDescent="0.2"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</row>
    <row r="250" spans="8:20" x14ac:dyDescent="0.2"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</row>
    <row r="251" spans="8:20" x14ac:dyDescent="0.2"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</row>
    <row r="252" spans="8:20" x14ac:dyDescent="0.2"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</row>
    <row r="253" spans="8:20" x14ac:dyDescent="0.2"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</row>
    <row r="254" spans="8:20" x14ac:dyDescent="0.2"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</row>
    <row r="255" spans="8:20" x14ac:dyDescent="0.2"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</row>
    <row r="256" spans="8:20" x14ac:dyDescent="0.2"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</row>
    <row r="257" spans="8:20" x14ac:dyDescent="0.2"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</row>
    <row r="258" spans="8:20" x14ac:dyDescent="0.2"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</row>
    <row r="259" spans="8:20" x14ac:dyDescent="0.2"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</row>
    <row r="260" spans="8:20" x14ac:dyDescent="0.2"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</row>
    <row r="261" spans="8:20" x14ac:dyDescent="0.2"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</row>
    <row r="262" spans="8:20" x14ac:dyDescent="0.2"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</row>
    <row r="263" spans="8:20" x14ac:dyDescent="0.2"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</row>
    <row r="264" spans="8:20" x14ac:dyDescent="0.2"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</row>
    <row r="265" spans="8:20" x14ac:dyDescent="0.2"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</row>
    <row r="266" spans="8:20" x14ac:dyDescent="0.2"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</row>
    <row r="267" spans="8:20" x14ac:dyDescent="0.2"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</row>
    <row r="268" spans="8:20" x14ac:dyDescent="0.2"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</row>
    <row r="269" spans="8:20" x14ac:dyDescent="0.2"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</row>
    <row r="270" spans="8:20" x14ac:dyDescent="0.2"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</row>
    <row r="271" spans="8:20" x14ac:dyDescent="0.2"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</row>
    <row r="272" spans="8:20" x14ac:dyDescent="0.2"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</row>
    <row r="273" spans="8:20" x14ac:dyDescent="0.2"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</row>
    <row r="274" spans="8:20" x14ac:dyDescent="0.2"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</row>
    <row r="275" spans="8:20" x14ac:dyDescent="0.2"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</row>
    <row r="276" spans="8:20" x14ac:dyDescent="0.2"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</row>
    <row r="277" spans="8:20" x14ac:dyDescent="0.2"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</row>
    <row r="278" spans="8:20" x14ac:dyDescent="0.2"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</row>
    <row r="279" spans="8:20" x14ac:dyDescent="0.2"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</row>
    <row r="280" spans="8:20" x14ac:dyDescent="0.2"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</row>
    <row r="281" spans="8:20" x14ac:dyDescent="0.2"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</row>
    <row r="282" spans="8:20" x14ac:dyDescent="0.2"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</row>
    <row r="283" spans="8:20" x14ac:dyDescent="0.2"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</row>
    <row r="284" spans="8:20" x14ac:dyDescent="0.2"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</row>
    <row r="285" spans="8:20" x14ac:dyDescent="0.2"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</row>
    <row r="286" spans="8:20" x14ac:dyDescent="0.2"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</row>
    <row r="287" spans="8:20" x14ac:dyDescent="0.2"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</row>
    <row r="288" spans="8:20" x14ac:dyDescent="0.2"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</row>
    <row r="289" spans="8:20" x14ac:dyDescent="0.2"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</row>
    <row r="290" spans="8:20" x14ac:dyDescent="0.2"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</row>
    <row r="291" spans="8:20" x14ac:dyDescent="0.2"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</row>
    <row r="292" spans="8:20" x14ac:dyDescent="0.2"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</row>
    <row r="293" spans="8:20" x14ac:dyDescent="0.2"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</row>
    <row r="294" spans="8:20" x14ac:dyDescent="0.2"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</row>
    <row r="295" spans="8:20" x14ac:dyDescent="0.2"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</row>
    <row r="296" spans="8:20" x14ac:dyDescent="0.2"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</row>
    <row r="297" spans="8:20" x14ac:dyDescent="0.2"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</row>
    <row r="298" spans="8:20" x14ac:dyDescent="0.2"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</row>
    <row r="299" spans="8:20" x14ac:dyDescent="0.2"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</row>
    <row r="300" spans="8:20" x14ac:dyDescent="0.2"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</row>
    <row r="301" spans="8:20" x14ac:dyDescent="0.2"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</row>
    <row r="302" spans="8:20" x14ac:dyDescent="0.2"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</row>
    <row r="303" spans="8:20" x14ac:dyDescent="0.2"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</row>
    <row r="304" spans="8:20" x14ac:dyDescent="0.2"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</row>
    <row r="305" spans="8:20" x14ac:dyDescent="0.2"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</row>
    <row r="306" spans="8:20" x14ac:dyDescent="0.2"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</row>
    <row r="307" spans="8:20" x14ac:dyDescent="0.2"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</row>
    <row r="308" spans="8:20" x14ac:dyDescent="0.2"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</row>
    <row r="309" spans="8:20" x14ac:dyDescent="0.2"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</row>
    <row r="310" spans="8:20" x14ac:dyDescent="0.2"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</row>
    <row r="311" spans="8:20" x14ac:dyDescent="0.2"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</row>
    <row r="312" spans="8:20" x14ac:dyDescent="0.2"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</row>
    <row r="313" spans="8:20" x14ac:dyDescent="0.2"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</row>
    <row r="314" spans="8:20" x14ac:dyDescent="0.2"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</row>
    <row r="315" spans="8:20" x14ac:dyDescent="0.2"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</row>
    <row r="316" spans="8:20" x14ac:dyDescent="0.2"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</row>
    <row r="317" spans="8:20" x14ac:dyDescent="0.2"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</row>
    <row r="318" spans="8:20" x14ac:dyDescent="0.2"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</row>
    <row r="319" spans="8:20" x14ac:dyDescent="0.2"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</row>
    <row r="320" spans="8:20" x14ac:dyDescent="0.2"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</row>
    <row r="321" spans="8:20" x14ac:dyDescent="0.2"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</row>
    <row r="322" spans="8:20" x14ac:dyDescent="0.2"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</row>
    <row r="323" spans="8:20" x14ac:dyDescent="0.2"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</row>
    <row r="324" spans="8:20" x14ac:dyDescent="0.2"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</row>
    <row r="325" spans="8:20" x14ac:dyDescent="0.2"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</row>
    <row r="326" spans="8:20" x14ac:dyDescent="0.2"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</row>
    <row r="327" spans="8:20" x14ac:dyDescent="0.2"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</row>
    <row r="328" spans="8:20" x14ac:dyDescent="0.2"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</row>
    <row r="329" spans="8:20" x14ac:dyDescent="0.2"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</row>
    <row r="330" spans="8:20" x14ac:dyDescent="0.2"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</row>
    <row r="331" spans="8:20" x14ac:dyDescent="0.2"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</row>
    <row r="332" spans="8:20" x14ac:dyDescent="0.2"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</row>
    <row r="333" spans="8:20" x14ac:dyDescent="0.2"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</row>
    <row r="334" spans="8:20" x14ac:dyDescent="0.2"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</row>
    <row r="335" spans="8:20" x14ac:dyDescent="0.2"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</row>
    <row r="336" spans="8:20" x14ac:dyDescent="0.2"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</row>
    <row r="337" spans="8:20" x14ac:dyDescent="0.2"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</row>
    <row r="338" spans="8:20" x14ac:dyDescent="0.2"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</row>
    <row r="339" spans="8:20" x14ac:dyDescent="0.2"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</row>
    <row r="340" spans="8:20" x14ac:dyDescent="0.2"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</row>
    <row r="341" spans="8:20" x14ac:dyDescent="0.2"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</row>
    <row r="342" spans="8:20" x14ac:dyDescent="0.2"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</row>
    <row r="343" spans="8:20" x14ac:dyDescent="0.2"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</row>
    <row r="344" spans="8:20" x14ac:dyDescent="0.2"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</row>
    <row r="345" spans="8:20" x14ac:dyDescent="0.2"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</row>
    <row r="346" spans="8:20" x14ac:dyDescent="0.2"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</row>
    <row r="347" spans="8:20" x14ac:dyDescent="0.2"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</row>
    <row r="348" spans="8:20" x14ac:dyDescent="0.2"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</row>
    <row r="349" spans="8:20" x14ac:dyDescent="0.2"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</row>
    <row r="350" spans="8:20" x14ac:dyDescent="0.2"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</row>
    <row r="351" spans="8:20" x14ac:dyDescent="0.2"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</row>
    <row r="352" spans="8:20" x14ac:dyDescent="0.2"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</row>
    <row r="353" spans="8:20" x14ac:dyDescent="0.2"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</row>
    <row r="354" spans="8:20" x14ac:dyDescent="0.2"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</row>
    <row r="355" spans="8:20" x14ac:dyDescent="0.2"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</row>
    <row r="356" spans="8:20" x14ac:dyDescent="0.2"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</row>
    <row r="357" spans="8:20" x14ac:dyDescent="0.2"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</row>
    <row r="358" spans="8:20" x14ac:dyDescent="0.2"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</row>
    <row r="359" spans="8:20" x14ac:dyDescent="0.2"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</row>
    <row r="360" spans="8:20" x14ac:dyDescent="0.2"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</row>
    <row r="361" spans="8:20" x14ac:dyDescent="0.2"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</row>
    <row r="362" spans="8:20" x14ac:dyDescent="0.2"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</row>
    <row r="363" spans="8:20" x14ac:dyDescent="0.2"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</row>
    <row r="364" spans="8:20" x14ac:dyDescent="0.2"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</row>
    <row r="365" spans="8:20" x14ac:dyDescent="0.2"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</row>
    <row r="366" spans="8:20" x14ac:dyDescent="0.2"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</row>
    <row r="367" spans="8:20" x14ac:dyDescent="0.2"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</row>
    <row r="368" spans="8:20" x14ac:dyDescent="0.2"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</row>
    <row r="369" spans="8:20" x14ac:dyDescent="0.2"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</row>
    <row r="370" spans="8:20" x14ac:dyDescent="0.2"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</row>
    <row r="371" spans="8:20" x14ac:dyDescent="0.2"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</row>
    <row r="372" spans="8:20" x14ac:dyDescent="0.2"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</row>
    <row r="373" spans="8:20" x14ac:dyDescent="0.2"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</row>
    <row r="374" spans="8:20" x14ac:dyDescent="0.2"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</row>
    <row r="375" spans="8:20" x14ac:dyDescent="0.2"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</row>
    <row r="376" spans="8:20" x14ac:dyDescent="0.2"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</row>
    <row r="377" spans="8:20" x14ac:dyDescent="0.2"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</row>
    <row r="378" spans="8:20" x14ac:dyDescent="0.2"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</row>
    <row r="379" spans="8:20" x14ac:dyDescent="0.2"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</row>
    <row r="380" spans="8:20" x14ac:dyDescent="0.2"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</row>
    <row r="381" spans="8:20" x14ac:dyDescent="0.2"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</row>
    <row r="382" spans="8:20" x14ac:dyDescent="0.2"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</row>
    <row r="383" spans="8:20" x14ac:dyDescent="0.2"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</row>
    <row r="384" spans="8:20" x14ac:dyDescent="0.2"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</row>
    <row r="385" spans="8:20" x14ac:dyDescent="0.2"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</row>
    <row r="386" spans="8:20" x14ac:dyDescent="0.2"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</row>
    <row r="387" spans="8:20" x14ac:dyDescent="0.2"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</row>
    <row r="388" spans="8:20" x14ac:dyDescent="0.2"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</row>
    <row r="389" spans="8:20" x14ac:dyDescent="0.2"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</row>
    <row r="390" spans="8:20" x14ac:dyDescent="0.2"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</row>
    <row r="391" spans="8:20" x14ac:dyDescent="0.2"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</row>
    <row r="392" spans="8:20" x14ac:dyDescent="0.2"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</row>
    <row r="393" spans="8:20" x14ac:dyDescent="0.2"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</row>
    <row r="394" spans="8:20" x14ac:dyDescent="0.2"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</row>
    <row r="395" spans="8:20" x14ac:dyDescent="0.2"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</row>
    <row r="396" spans="8:20" x14ac:dyDescent="0.2"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</row>
    <row r="397" spans="8:20" x14ac:dyDescent="0.2"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</row>
    <row r="398" spans="8:20" x14ac:dyDescent="0.2"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</row>
    <row r="399" spans="8:20" x14ac:dyDescent="0.2"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</row>
    <row r="400" spans="8:20" x14ac:dyDescent="0.2"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</row>
    <row r="401" spans="8:20" x14ac:dyDescent="0.2"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</row>
    <row r="402" spans="8:20" x14ac:dyDescent="0.2"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</row>
    <row r="403" spans="8:20" x14ac:dyDescent="0.2"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</row>
    <row r="404" spans="8:20" x14ac:dyDescent="0.2"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</row>
    <row r="405" spans="8:20" x14ac:dyDescent="0.2"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</row>
    <row r="406" spans="8:20" x14ac:dyDescent="0.2"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</row>
    <row r="407" spans="8:20" x14ac:dyDescent="0.2"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</row>
    <row r="408" spans="8:20" x14ac:dyDescent="0.2"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</row>
    <row r="409" spans="8:20" x14ac:dyDescent="0.2"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</row>
    <row r="410" spans="8:20" x14ac:dyDescent="0.2"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</row>
    <row r="411" spans="8:20" x14ac:dyDescent="0.2"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</row>
    <row r="412" spans="8:20" x14ac:dyDescent="0.2"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</row>
    <row r="413" spans="8:20" x14ac:dyDescent="0.2"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</row>
    <row r="414" spans="8:20" x14ac:dyDescent="0.2"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</row>
    <row r="415" spans="8:20" x14ac:dyDescent="0.2"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</row>
    <row r="416" spans="8:20" x14ac:dyDescent="0.2"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</row>
    <row r="417" spans="8:20" x14ac:dyDescent="0.2"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</row>
    <row r="418" spans="8:20" x14ac:dyDescent="0.2"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</row>
    <row r="419" spans="8:20" x14ac:dyDescent="0.2"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</row>
    <row r="420" spans="8:20" x14ac:dyDescent="0.2"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</row>
    <row r="421" spans="8:20" x14ac:dyDescent="0.2"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</row>
    <row r="422" spans="8:20" x14ac:dyDescent="0.2"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</row>
    <row r="423" spans="8:20" x14ac:dyDescent="0.2"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</row>
    <row r="424" spans="8:20" x14ac:dyDescent="0.2"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</row>
    <row r="425" spans="8:20" x14ac:dyDescent="0.2"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</row>
    <row r="426" spans="8:20" x14ac:dyDescent="0.2"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</row>
    <row r="427" spans="8:20" x14ac:dyDescent="0.2"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</row>
    <row r="428" spans="8:20" x14ac:dyDescent="0.2"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</row>
    <row r="429" spans="8:20" x14ac:dyDescent="0.2"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</row>
    <row r="430" spans="8:20" x14ac:dyDescent="0.2"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</row>
    <row r="431" spans="8:20" x14ac:dyDescent="0.2"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</row>
    <row r="432" spans="8:20" x14ac:dyDescent="0.2"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</row>
    <row r="433" spans="8:20" x14ac:dyDescent="0.2"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</row>
    <row r="434" spans="8:20" x14ac:dyDescent="0.2"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</row>
    <row r="435" spans="8:20" x14ac:dyDescent="0.2"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</row>
    <row r="436" spans="8:20" x14ac:dyDescent="0.2"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</row>
    <row r="437" spans="8:20" x14ac:dyDescent="0.2"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</row>
    <row r="438" spans="8:20" x14ac:dyDescent="0.2"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</row>
    <row r="439" spans="8:20" x14ac:dyDescent="0.2"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</row>
    <row r="440" spans="8:20" x14ac:dyDescent="0.2"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</row>
    <row r="441" spans="8:20" x14ac:dyDescent="0.2"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</row>
    <row r="442" spans="8:20" x14ac:dyDescent="0.2"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</row>
    <row r="443" spans="8:20" x14ac:dyDescent="0.2"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</row>
    <row r="444" spans="8:20" x14ac:dyDescent="0.2"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</row>
    <row r="445" spans="8:20" x14ac:dyDescent="0.2"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</row>
    <row r="446" spans="8:20" x14ac:dyDescent="0.2"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</row>
    <row r="447" spans="8:20" x14ac:dyDescent="0.2"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</row>
    <row r="448" spans="8:20" x14ac:dyDescent="0.2"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</row>
    <row r="449" spans="8:20" x14ac:dyDescent="0.2"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</row>
    <row r="450" spans="8:20" x14ac:dyDescent="0.2"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</row>
    <row r="451" spans="8:20" x14ac:dyDescent="0.2"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</row>
    <row r="452" spans="8:20" x14ac:dyDescent="0.2"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</row>
    <row r="453" spans="8:20" x14ac:dyDescent="0.2"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</row>
    <row r="454" spans="8:20" x14ac:dyDescent="0.2"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</row>
    <row r="455" spans="8:20" x14ac:dyDescent="0.2"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</row>
    <row r="456" spans="8:20" x14ac:dyDescent="0.2"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</row>
    <row r="457" spans="8:20" x14ac:dyDescent="0.2"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</row>
    <row r="458" spans="8:20" x14ac:dyDescent="0.2"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</row>
    <row r="459" spans="8:20" x14ac:dyDescent="0.2"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</row>
    <row r="460" spans="8:20" x14ac:dyDescent="0.2"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</row>
    <row r="461" spans="8:20" x14ac:dyDescent="0.2"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</row>
    <row r="462" spans="8:20" x14ac:dyDescent="0.2"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</row>
    <row r="463" spans="8:20" x14ac:dyDescent="0.2"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</row>
    <row r="464" spans="8:20" x14ac:dyDescent="0.2"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</row>
    <row r="465" spans="8:20" x14ac:dyDescent="0.2"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</row>
    <row r="466" spans="8:20" x14ac:dyDescent="0.2"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</row>
    <row r="467" spans="8:20" x14ac:dyDescent="0.2"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</row>
    <row r="468" spans="8:20" x14ac:dyDescent="0.2"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</row>
    <row r="469" spans="8:20" x14ac:dyDescent="0.2"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</row>
    <row r="470" spans="8:20" x14ac:dyDescent="0.2"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</row>
    <row r="471" spans="8:20" x14ac:dyDescent="0.2"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</row>
    <row r="472" spans="8:20" x14ac:dyDescent="0.2"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</row>
    <row r="473" spans="8:20" x14ac:dyDescent="0.2"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</row>
    <row r="474" spans="8:20" x14ac:dyDescent="0.2"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</row>
    <row r="475" spans="8:20" x14ac:dyDescent="0.2"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</row>
    <row r="476" spans="8:20" x14ac:dyDescent="0.2"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</row>
    <row r="477" spans="8:20" x14ac:dyDescent="0.2"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</row>
    <row r="478" spans="8:20" x14ac:dyDescent="0.2"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</row>
    <row r="479" spans="8:20" x14ac:dyDescent="0.2"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</row>
    <row r="480" spans="8:20" x14ac:dyDescent="0.2"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</row>
    <row r="481" spans="8:20" x14ac:dyDescent="0.2"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</row>
    <row r="482" spans="8:20" x14ac:dyDescent="0.2"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</row>
    <row r="483" spans="8:20" x14ac:dyDescent="0.2"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</row>
    <row r="484" spans="8:20" x14ac:dyDescent="0.2"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</row>
    <row r="485" spans="8:20" x14ac:dyDescent="0.2"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</row>
    <row r="486" spans="8:20" x14ac:dyDescent="0.2"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</row>
    <row r="487" spans="8:20" x14ac:dyDescent="0.2"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</row>
    <row r="488" spans="8:20" x14ac:dyDescent="0.2"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</row>
    <row r="489" spans="8:20" x14ac:dyDescent="0.2"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</row>
    <row r="490" spans="8:20" x14ac:dyDescent="0.2"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</row>
    <row r="491" spans="8:20" x14ac:dyDescent="0.2"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</row>
    <row r="492" spans="8:20" x14ac:dyDescent="0.2"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</row>
    <row r="493" spans="8:20" x14ac:dyDescent="0.2"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</row>
    <row r="494" spans="8:20" x14ac:dyDescent="0.2"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</row>
    <row r="495" spans="8:20" x14ac:dyDescent="0.2"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</row>
    <row r="496" spans="8:20" x14ac:dyDescent="0.2"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</row>
    <row r="497" spans="8:20" x14ac:dyDescent="0.2"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</row>
    <row r="498" spans="8:20" x14ac:dyDescent="0.2"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</row>
    <row r="499" spans="8:20" x14ac:dyDescent="0.2"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</row>
    <row r="500" spans="8:20" x14ac:dyDescent="0.2"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</row>
    <row r="501" spans="8:20" x14ac:dyDescent="0.2"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</row>
    <row r="502" spans="8:20" x14ac:dyDescent="0.2"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</row>
    <row r="503" spans="8:20" x14ac:dyDescent="0.2"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</row>
    <row r="504" spans="8:20" x14ac:dyDescent="0.2"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</row>
    <row r="505" spans="8:20" x14ac:dyDescent="0.2"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</row>
    <row r="506" spans="8:20" x14ac:dyDescent="0.2"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</row>
    <row r="507" spans="8:20" x14ac:dyDescent="0.2"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</row>
    <row r="508" spans="8:20" x14ac:dyDescent="0.2"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</row>
    <row r="509" spans="8:20" x14ac:dyDescent="0.2"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</row>
    <row r="510" spans="8:20" x14ac:dyDescent="0.2"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</row>
    <row r="511" spans="8:20" x14ac:dyDescent="0.2"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</row>
    <row r="512" spans="8:20" x14ac:dyDescent="0.2"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</row>
    <row r="513" spans="8:20" x14ac:dyDescent="0.2"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</row>
    <row r="514" spans="8:20" x14ac:dyDescent="0.2"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</row>
    <row r="515" spans="8:20" x14ac:dyDescent="0.2"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</row>
    <row r="516" spans="8:20" x14ac:dyDescent="0.2"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</row>
    <row r="517" spans="8:20" x14ac:dyDescent="0.2"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</row>
    <row r="518" spans="8:20" x14ac:dyDescent="0.2"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</row>
    <row r="519" spans="8:20" x14ac:dyDescent="0.2"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</row>
    <row r="520" spans="8:20" x14ac:dyDescent="0.2"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</row>
    <row r="521" spans="8:20" x14ac:dyDescent="0.2"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</row>
    <row r="522" spans="8:20" x14ac:dyDescent="0.2"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</row>
    <row r="523" spans="8:20" x14ac:dyDescent="0.2"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</row>
    <row r="524" spans="8:20" x14ac:dyDescent="0.2"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</row>
    <row r="525" spans="8:20" x14ac:dyDescent="0.2"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</row>
    <row r="526" spans="8:20" x14ac:dyDescent="0.2"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</row>
    <row r="527" spans="8:20" x14ac:dyDescent="0.2"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</row>
    <row r="528" spans="8:20" x14ac:dyDescent="0.2"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</row>
    <row r="529" spans="8:20" x14ac:dyDescent="0.2"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</row>
    <row r="530" spans="8:20" x14ac:dyDescent="0.2"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</row>
    <row r="531" spans="8:20" x14ac:dyDescent="0.2"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</row>
    <row r="532" spans="8:20" x14ac:dyDescent="0.2"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</row>
    <row r="533" spans="8:20" x14ac:dyDescent="0.2"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</row>
    <row r="534" spans="8:20" x14ac:dyDescent="0.2"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</row>
    <row r="535" spans="8:20" x14ac:dyDescent="0.2"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</row>
    <row r="536" spans="8:20" x14ac:dyDescent="0.2"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</row>
    <row r="537" spans="8:20" x14ac:dyDescent="0.2"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</row>
    <row r="538" spans="8:20" x14ac:dyDescent="0.2"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</row>
    <row r="539" spans="8:20" x14ac:dyDescent="0.2"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</row>
    <row r="540" spans="8:20" x14ac:dyDescent="0.2"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</row>
    <row r="541" spans="8:20" x14ac:dyDescent="0.2"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</row>
    <row r="542" spans="8:20" x14ac:dyDescent="0.2"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</row>
    <row r="543" spans="8:20" x14ac:dyDescent="0.2"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</row>
    <row r="544" spans="8:20" x14ac:dyDescent="0.2"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</row>
    <row r="545" spans="8:20" x14ac:dyDescent="0.2"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</row>
    <row r="546" spans="8:20" x14ac:dyDescent="0.2"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</row>
    <row r="547" spans="8:20" x14ac:dyDescent="0.2"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</row>
    <row r="548" spans="8:20" x14ac:dyDescent="0.2"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</row>
    <row r="549" spans="8:20" x14ac:dyDescent="0.2"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</row>
    <row r="550" spans="8:20" x14ac:dyDescent="0.2"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</row>
    <row r="551" spans="8:20" x14ac:dyDescent="0.2"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</row>
    <row r="552" spans="8:20" x14ac:dyDescent="0.2"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</row>
    <row r="553" spans="8:20" x14ac:dyDescent="0.2"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</row>
    <row r="554" spans="8:20" x14ac:dyDescent="0.2"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</row>
    <row r="555" spans="8:20" x14ac:dyDescent="0.2"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</row>
    <row r="556" spans="8:20" x14ac:dyDescent="0.2"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</row>
    <row r="557" spans="8:20" x14ac:dyDescent="0.2"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</row>
    <row r="558" spans="8:20" x14ac:dyDescent="0.2"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</row>
    <row r="559" spans="8:20" x14ac:dyDescent="0.2"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</row>
    <row r="560" spans="8:20" x14ac:dyDescent="0.2"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</row>
    <row r="561" spans="8:20" x14ac:dyDescent="0.2"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</row>
    <row r="562" spans="8:20" x14ac:dyDescent="0.2"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</row>
    <row r="563" spans="8:20" x14ac:dyDescent="0.2"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</row>
    <row r="564" spans="8:20" x14ac:dyDescent="0.2"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</row>
    <row r="565" spans="8:20" x14ac:dyDescent="0.2"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</row>
    <row r="566" spans="8:20" x14ac:dyDescent="0.2"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</row>
    <row r="567" spans="8:20" x14ac:dyDescent="0.2"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</row>
    <row r="568" spans="8:20" x14ac:dyDescent="0.2"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</row>
    <row r="569" spans="8:20" x14ac:dyDescent="0.2"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</row>
    <row r="570" spans="8:20" x14ac:dyDescent="0.2"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</row>
    <row r="571" spans="8:20" x14ac:dyDescent="0.2"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</row>
    <row r="572" spans="8:20" x14ac:dyDescent="0.2"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</row>
    <row r="573" spans="8:20" x14ac:dyDescent="0.2"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</row>
    <row r="574" spans="8:20" x14ac:dyDescent="0.2"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</row>
    <row r="575" spans="8:20" x14ac:dyDescent="0.2"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</row>
    <row r="576" spans="8:20" x14ac:dyDescent="0.2"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</row>
    <row r="577" spans="8:20" x14ac:dyDescent="0.2"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</row>
    <row r="578" spans="8:20" x14ac:dyDescent="0.2"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</row>
    <row r="579" spans="8:20" x14ac:dyDescent="0.2"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</row>
    <row r="580" spans="8:20" x14ac:dyDescent="0.2"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</row>
    <row r="581" spans="8:20" x14ac:dyDescent="0.2"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</row>
    <row r="582" spans="8:20" x14ac:dyDescent="0.2"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</row>
    <row r="583" spans="8:20" x14ac:dyDescent="0.2"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</row>
    <row r="584" spans="8:20" x14ac:dyDescent="0.2"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</row>
    <row r="585" spans="8:20" x14ac:dyDescent="0.2"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</row>
    <row r="586" spans="8:20" x14ac:dyDescent="0.2"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</row>
    <row r="587" spans="8:20" x14ac:dyDescent="0.2"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</row>
    <row r="588" spans="8:20" x14ac:dyDescent="0.2"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</row>
    <row r="589" spans="8:20" x14ac:dyDescent="0.2"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</row>
    <row r="590" spans="8:20" x14ac:dyDescent="0.2"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</row>
    <row r="591" spans="8:20" x14ac:dyDescent="0.2"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</row>
    <row r="592" spans="8:20" x14ac:dyDescent="0.2"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</row>
    <row r="593" spans="8:20" x14ac:dyDescent="0.2"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</row>
    <row r="594" spans="8:20" x14ac:dyDescent="0.2"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</row>
    <row r="595" spans="8:20" x14ac:dyDescent="0.2"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</row>
    <row r="596" spans="8:20" x14ac:dyDescent="0.2"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</row>
    <row r="597" spans="8:20" x14ac:dyDescent="0.2"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</row>
    <row r="598" spans="8:20" x14ac:dyDescent="0.2"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</row>
    <row r="599" spans="8:20" x14ac:dyDescent="0.2"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</row>
    <row r="600" spans="8:20" x14ac:dyDescent="0.2"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</row>
    <row r="601" spans="8:20" x14ac:dyDescent="0.2"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</row>
    <row r="602" spans="8:20" x14ac:dyDescent="0.2"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</row>
    <row r="603" spans="8:20" x14ac:dyDescent="0.2"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</row>
    <row r="604" spans="8:20" x14ac:dyDescent="0.2"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</row>
    <row r="605" spans="8:20" x14ac:dyDescent="0.2"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</row>
    <row r="606" spans="8:20" x14ac:dyDescent="0.2"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</row>
    <row r="607" spans="8:20" x14ac:dyDescent="0.2"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</row>
    <row r="608" spans="8:20" x14ac:dyDescent="0.2"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</row>
    <row r="609" spans="8:20" x14ac:dyDescent="0.2"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</row>
    <row r="610" spans="8:20" x14ac:dyDescent="0.2"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</row>
    <row r="611" spans="8:20" x14ac:dyDescent="0.2"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</row>
    <row r="612" spans="8:20" x14ac:dyDescent="0.2"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</row>
    <row r="613" spans="8:20" x14ac:dyDescent="0.2"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</row>
    <row r="614" spans="8:20" x14ac:dyDescent="0.2"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</row>
    <row r="615" spans="8:20" x14ac:dyDescent="0.2"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</row>
    <row r="616" spans="8:20" x14ac:dyDescent="0.2"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</row>
    <row r="617" spans="8:20" x14ac:dyDescent="0.2"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</row>
    <row r="618" spans="8:20" x14ac:dyDescent="0.2"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</row>
    <row r="619" spans="8:20" x14ac:dyDescent="0.2"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</row>
    <row r="620" spans="8:20" x14ac:dyDescent="0.2"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</row>
    <row r="621" spans="8:20" x14ac:dyDescent="0.2"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</row>
    <row r="622" spans="8:20" x14ac:dyDescent="0.2"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</row>
    <row r="623" spans="8:20" x14ac:dyDescent="0.2"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</row>
    <row r="624" spans="8:20" x14ac:dyDescent="0.2"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</row>
    <row r="625" spans="8:20" x14ac:dyDescent="0.2"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</row>
    <row r="626" spans="8:20" x14ac:dyDescent="0.2"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</row>
    <row r="627" spans="8:20" x14ac:dyDescent="0.2"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</row>
    <row r="628" spans="8:20" x14ac:dyDescent="0.2"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</row>
    <row r="629" spans="8:20" x14ac:dyDescent="0.2"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</row>
    <row r="630" spans="8:20" x14ac:dyDescent="0.2"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</row>
    <row r="631" spans="8:20" x14ac:dyDescent="0.2"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</row>
    <row r="632" spans="8:20" x14ac:dyDescent="0.2"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</row>
    <row r="633" spans="8:20" x14ac:dyDescent="0.2"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</row>
    <row r="634" spans="8:20" x14ac:dyDescent="0.2"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</row>
    <row r="635" spans="8:20" x14ac:dyDescent="0.2"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</row>
    <row r="636" spans="8:20" x14ac:dyDescent="0.2"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</row>
    <row r="637" spans="8:20" x14ac:dyDescent="0.2"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</row>
    <row r="638" spans="8:20" x14ac:dyDescent="0.2"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</row>
    <row r="639" spans="8:20" x14ac:dyDescent="0.2"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</row>
    <row r="640" spans="8:20" x14ac:dyDescent="0.2"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</row>
    <row r="641" spans="8:20" x14ac:dyDescent="0.2"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</row>
    <row r="642" spans="8:20" x14ac:dyDescent="0.2"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</row>
    <row r="643" spans="8:20" x14ac:dyDescent="0.2"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</row>
    <row r="644" spans="8:20" x14ac:dyDescent="0.2"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</row>
    <row r="645" spans="8:20" x14ac:dyDescent="0.2"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</row>
    <row r="646" spans="8:20" x14ac:dyDescent="0.2"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</row>
    <row r="647" spans="8:20" x14ac:dyDescent="0.2"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</row>
    <row r="648" spans="8:20" x14ac:dyDescent="0.2"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</row>
    <row r="649" spans="8:20" x14ac:dyDescent="0.2"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</row>
    <row r="650" spans="8:20" x14ac:dyDescent="0.2"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</row>
    <row r="651" spans="8:20" x14ac:dyDescent="0.2"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</row>
    <row r="652" spans="8:20" x14ac:dyDescent="0.2"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</row>
    <row r="653" spans="8:20" x14ac:dyDescent="0.2"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</row>
    <row r="654" spans="8:20" x14ac:dyDescent="0.2"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</row>
    <row r="655" spans="8:20" x14ac:dyDescent="0.2"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</row>
    <row r="656" spans="8:20" x14ac:dyDescent="0.2"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</row>
    <row r="657" spans="8:20" x14ac:dyDescent="0.2"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</row>
    <row r="658" spans="8:20" x14ac:dyDescent="0.2"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</row>
    <row r="659" spans="8:20" x14ac:dyDescent="0.2"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</row>
    <row r="660" spans="8:20" x14ac:dyDescent="0.2"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</row>
    <row r="661" spans="8:20" x14ac:dyDescent="0.2"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</row>
    <row r="662" spans="8:20" x14ac:dyDescent="0.2"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</row>
    <row r="663" spans="8:20" x14ac:dyDescent="0.2"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</row>
    <row r="664" spans="8:20" x14ac:dyDescent="0.2"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</row>
    <row r="665" spans="8:20" x14ac:dyDescent="0.2"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</row>
    <row r="666" spans="8:20" x14ac:dyDescent="0.2"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</row>
    <row r="667" spans="8:20" x14ac:dyDescent="0.2"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</row>
    <row r="668" spans="8:20" x14ac:dyDescent="0.2"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</row>
    <row r="669" spans="8:20" x14ac:dyDescent="0.2"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</row>
    <row r="670" spans="8:20" x14ac:dyDescent="0.2"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</row>
    <row r="671" spans="8:20" x14ac:dyDescent="0.2"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</row>
    <row r="672" spans="8:20" x14ac:dyDescent="0.2"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</row>
    <row r="673" spans="8:20" x14ac:dyDescent="0.2"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</row>
    <row r="674" spans="8:20" x14ac:dyDescent="0.2"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</row>
    <row r="675" spans="8:20" x14ac:dyDescent="0.2"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</row>
    <row r="676" spans="8:20" x14ac:dyDescent="0.2"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</row>
    <row r="677" spans="8:20" x14ac:dyDescent="0.2"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</row>
    <row r="678" spans="8:20" x14ac:dyDescent="0.2"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</row>
    <row r="679" spans="8:20" x14ac:dyDescent="0.2"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</row>
    <row r="680" spans="8:20" x14ac:dyDescent="0.2"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</row>
    <row r="681" spans="8:20" x14ac:dyDescent="0.2"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</row>
    <row r="682" spans="8:20" x14ac:dyDescent="0.2"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</row>
    <row r="683" spans="8:20" x14ac:dyDescent="0.2"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</row>
    <row r="684" spans="8:20" x14ac:dyDescent="0.2"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</row>
    <row r="685" spans="8:20" x14ac:dyDescent="0.2"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</row>
    <row r="686" spans="8:20" x14ac:dyDescent="0.2"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</row>
    <row r="687" spans="8:20" x14ac:dyDescent="0.2"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</row>
    <row r="688" spans="8:20" x14ac:dyDescent="0.2"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</row>
    <row r="689" spans="8:20" x14ac:dyDescent="0.2"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</row>
    <row r="690" spans="8:20" x14ac:dyDescent="0.2"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</row>
    <row r="691" spans="8:20" x14ac:dyDescent="0.2"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</row>
    <row r="692" spans="8:20" x14ac:dyDescent="0.2"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</row>
    <row r="693" spans="8:20" x14ac:dyDescent="0.2"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</row>
    <row r="694" spans="8:20" x14ac:dyDescent="0.2"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</row>
    <row r="695" spans="8:20" x14ac:dyDescent="0.2"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</row>
    <row r="696" spans="8:20" x14ac:dyDescent="0.2"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</row>
    <row r="697" spans="8:20" x14ac:dyDescent="0.2"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</row>
    <row r="698" spans="8:20" x14ac:dyDescent="0.2"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</row>
    <row r="699" spans="8:20" x14ac:dyDescent="0.2"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</row>
    <row r="700" spans="8:20" x14ac:dyDescent="0.2"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</row>
    <row r="701" spans="8:20" x14ac:dyDescent="0.2"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</row>
    <row r="702" spans="8:20" x14ac:dyDescent="0.2"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</row>
    <row r="703" spans="8:20" x14ac:dyDescent="0.2"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</row>
    <row r="704" spans="8:20" x14ac:dyDescent="0.2"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</row>
    <row r="705" spans="8:20" x14ac:dyDescent="0.2"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</row>
    <row r="706" spans="8:20" x14ac:dyDescent="0.2"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</row>
    <row r="707" spans="8:20" x14ac:dyDescent="0.2"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</row>
    <row r="708" spans="8:20" x14ac:dyDescent="0.2"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</row>
    <row r="709" spans="8:20" x14ac:dyDescent="0.2"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</row>
    <row r="710" spans="8:20" x14ac:dyDescent="0.2"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</row>
    <row r="711" spans="8:20" x14ac:dyDescent="0.2"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</row>
    <row r="712" spans="8:20" x14ac:dyDescent="0.2"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</row>
    <row r="713" spans="8:20" x14ac:dyDescent="0.2"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</row>
    <row r="714" spans="8:20" x14ac:dyDescent="0.2"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</row>
    <row r="715" spans="8:20" x14ac:dyDescent="0.2"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</row>
    <row r="716" spans="8:20" x14ac:dyDescent="0.2"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</row>
    <row r="717" spans="8:20" x14ac:dyDescent="0.2"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</row>
    <row r="718" spans="8:20" x14ac:dyDescent="0.2"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</row>
    <row r="719" spans="8:20" x14ac:dyDescent="0.2"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</row>
    <row r="720" spans="8:20" x14ac:dyDescent="0.2"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</row>
    <row r="721" spans="8:20" x14ac:dyDescent="0.2"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</row>
    <row r="722" spans="8:20" x14ac:dyDescent="0.2"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</row>
    <row r="723" spans="8:20" x14ac:dyDescent="0.2"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</row>
    <row r="724" spans="8:20" x14ac:dyDescent="0.2"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</row>
    <row r="725" spans="8:20" x14ac:dyDescent="0.2"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</row>
    <row r="726" spans="8:20" x14ac:dyDescent="0.2"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</row>
    <row r="727" spans="8:20" x14ac:dyDescent="0.2"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</row>
    <row r="728" spans="8:20" x14ac:dyDescent="0.2"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</row>
    <row r="729" spans="8:20" x14ac:dyDescent="0.2"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</row>
    <row r="730" spans="8:20" x14ac:dyDescent="0.2"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</row>
    <row r="731" spans="8:20" x14ac:dyDescent="0.2"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</row>
    <row r="732" spans="8:20" x14ac:dyDescent="0.2"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</row>
    <row r="733" spans="8:20" x14ac:dyDescent="0.2"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</row>
    <row r="734" spans="8:20" x14ac:dyDescent="0.2"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</row>
    <row r="735" spans="8:20" x14ac:dyDescent="0.2"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</row>
    <row r="736" spans="8:20" x14ac:dyDescent="0.2"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</row>
    <row r="737" spans="8:20" x14ac:dyDescent="0.2"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</row>
    <row r="738" spans="8:20" x14ac:dyDescent="0.2"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</row>
    <row r="739" spans="8:20" x14ac:dyDescent="0.2"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</row>
    <row r="740" spans="8:20" x14ac:dyDescent="0.2"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</row>
    <row r="741" spans="8:20" x14ac:dyDescent="0.2"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</row>
    <row r="742" spans="8:20" x14ac:dyDescent="0.2"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</row>
    <row r="743" spans="8:20" x14ac:dyDescent="0.2"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</row>
    <row r="744" spans="8:20" x14ac:dyDescent="0.2"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</row>
    <row r="745" spans="8:20" x14ac:dyDescent="0.2"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</row>
    <row r="746" spans="8:20" x14ac:dyDescent="0.2"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</row>
    <row r="747" spans="8:20" x14ac:dyDescent="0.2"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</row>
    <row r="748" spans="8:20" x14ac:dyDescent="0.2"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</row>
    <row r="749" spans="8:20" x14ac:dyDescent="0.2"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</row>
    <row r="750" spans="8:20" x14ac:dyDescent="0.2"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</row>
    <row r="751" spans="8:20" x14ac:dyDescent="0.2"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</row>
    <row r="752" spans="8:20" x14ac:dyDescent="0.2"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</row>
    <row r="753" spans="8:20" x14ac:dyDescent="0.2"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</row>
    <row r="754" spans="8:20" x14ac:dyDescent="0.2"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</row>
    <row r="755" spans="8:20" x14ac:dyDescent="0.2"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</row>
    <row r="756" spans="8:20" x14ac:dyDescent="0.2"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</row>
    <row r="757" spans="8:20" x14ac:dyDescent="0.2"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</row>
    <row r="758" spans="8:20" x14ac:dyDescent="0.2"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</row>
    <row r="759" spans="8:20" x14ac:dyDescent="0.2"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</row>
    <row r="760" spans="8:20" x14ac:dyDescent="0.2"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</row>
    <row r="761" spans="8:20" x14ac:dyDescent="0.2"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</row>
    <row r="762" spans="8:20" x14ac:dyDescent="0.2"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</row>
    <row r="763" spans="8:20" x14ac:dyDescent="0.2"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</row>
    <row r="764" spans="8:20" x14ac:dyDescent="0.2"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</row>
    <row r="765" spans="8:20" x14ac:dyDescent="0.2"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</row>
    <row r="766" spans="8:20" x14ac:dyDescent="0.2"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</row>
    <row r="767" spans="8:20" x14ac:dyDescent="0.2"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</row>
    <row r="768" spans="8:20" x14ac:dyDescent="0.2"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</row>
    <row r="769" spans="8:20" x14ac:dyDescent="0.2"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</row>
    <row r="770" spans="8:20" x14ac:dyDescent="0.2"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</row>
    <row r="771" spans="8:20" x14ac:dyDescent="0.2"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</row>
    <row r="772" spans="8:20" x14ac:dyDescent="0.2"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</row>
    <row r="773" spans="8:20" x14ac:dyDescent="0.2"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</row>
    <row r="774" spans="8:20" x14ac:dyDescent="0.2"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</row>
    <row r="775" spans="8:20" x14ac:dyDescent="0.2"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</row>
    <row r="776" spans="8:20" x14ac:dyDescent="0.2"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</row>
    <row r="777" spans="8:20" x14ac:dyDescent="0.2"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</row>
    <row r="778" spans="8:20" x14ac:dyDescent="0.2"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</row>
    <row r="779" spans="8:20" x14ac:dyDescent="0.2"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</row>
    <row r="780" spans="8:20" x14ac:dyDescent="0.2"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</row>
    <row r="781" spans="8:20" x14ac:dyDescent="0.2"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</row>
    <row r="782" spans="8:20" x14ac:dyDescent="0.2"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</row>
    <row r="783" spans="8:20" x14ac:dyDescent="0.2"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</row>
    <row r="784" spans="8:20" x14ac:dyDescent="0.2"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</row>
    <row r="785" spans="8:20" x14ac:dyDescent="0.2"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</row>
    <row r="786" spans="8:20" x14ac:dyDescent="0.2"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</row>
    <row r="787" spans="8:20" x14ac:dyDescent="0.2"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</row>
    <row r="788" spans="8:20" x14ac:dyDescent="0.2"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</row>
    <row r="789" spans="8:20" x14ac:dyDescent="0.2"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</row>
    <row r="790" spans="8:20" x14ac:dyDescent="0.2"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</row>
    <row r="791" spans="8:20" x14ac:dyDescent="0.2"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</row>
    <row r="792" spans="8:20" x14ac:dyDescent="0.2"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</row>
    <row r="793" spans="8:20" x14ac:dyDescent="0.2"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</row>
    <row r="794" spans="8:20" x14ac:dyDescent="0.2"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</row>
    <row r="795" spans="8:20" x14ac:dyDescent="0.2"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</row>
    <row r="796" spans="8:20" x14ac:dyDescent="0.2"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</row>
    <row r="797" spans="8:20" x14ac:dyDescent="0.2"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</row>
    <row r="798" spans="8:20" x14ac:dyDescent="0.2"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</row>
    <row r="799" spans="8:20" x14ac:dyDescent="0.2"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</row>
    <row r="800" spans="8:20" x14ac:dyDescent="0.2"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</row>
    <row r="801" spans="8:20" x14ac:dyDescent="0.2"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</row>
    <row r="802" spans="8:20" x14ac:dyDescent="0.2"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</row>
    <row r="803" spans="8:20" x14ac:dyDescent="0.2"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</row>
    <row r="804" spans="8:20" x14ac:dyDescent="0.2"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</row>
    <row r="805" spans="8:20" x14ac:dyDescent="0.2"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</row>
    <row r="806" spans="8:20" x14ac:dyDescent="0.2"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</row>
    <row r="807" spans="8:20" x14ac:dyDescent="0.2"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</row>
    <row r="808" spans="8:20" x14ac:dyDescent="0.2"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</row>
    <row r="809" spans="8:20" x14ac:dyDescent="0.2"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</row>
    <row r="810" spans="8:20" x14ac:dyDescent="0.2"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</row>
    <row r="811" spans="8:20" x14ac:dyDescent="0.2"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</row>
    <row r="812" spans="8:20" x14ac:dyDescent="0.2"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</row>
    <row r="813" spans="8:20" x14ac:dyDescent="0.2"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</row>
    <row r="814" spans="8:20" x14ac:dyDescent="0.2"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</row>
    <row r="815" spans="8:20" x14ac:dyDescent="0.2"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</row>
    <row r="816" spans="8:20" x14ac:dyDescent="0.2"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</row>
    <row r="817" spans="8:20" x14ac:dyDescent="0.2"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</row>
    <row r="818" spans="8:20" x14ac:dyDescent="0.2"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</row>
    <row r="819" spans="8:20" x14ac:dyDescent="0.2"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</row>
    <row r="820" spans="8:20" x14ac:dyDescent="0.2"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</row>
    <row r="821" spans="8:20" x14ac:dyDescent="0.2"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</row>
    <row r="822" spans="8:20" x14ac:dyDescent="0.2"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</row>
    <row r="823" spans="8:20" x14ac:dyDescent="0.2"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</row>
    <row r="824" spans="8:20" x14ac:dyDescent="0.2"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</row>
    <row r="825" spans="8:20" x14ac:dyDescent="0.2"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</row>
    <row r="826" spans="8:20" x14ac:dyDescent="0.2"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</row>
    <row r="827" spans="8:20" x14ac:dyDescent="0.2"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</row>
    <row r="828" spans="8:20" x14ac:dyDescent="0.2"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</row>
    <row r="829" spans="8:20" x14ac:dyDescent="0.2"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</row>
    <row r="830" spans="8:20" x14ac:dyDescent="0.2"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</row>
    <row r="831" spans="8:20" x14ac:dyDescent="0.2"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</row>
    <row r="832" spans="8:20" x14ac:dyDescent="0.2"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</row>
    <row r="833" spans="8:20" x14ac:dyDescent="0.2"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</row>
    <row r="834" spans="8:20" x14ac:dyDescent="0.2"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</row>
    <row r="835" spans="8:20" x14ac:dyDescent="0.2"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</row>
    <row r="836" spans="8:20" x14ac:dyDescent="0.2"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</row>
    <row r="837" spans="8:20" x14ac:dyDescent="0.2"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</row>
    <row r="838" spans="8:20" x14ac:dyDescent="0.2"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</row>
    <row r="839" spans="8:20" x14ac:dyDescent="0.2"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</row>
    <row r="840" spans="8:20" x14ac:dyDescent="0.2"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</row>
    <row r="841" spans="8:20" x14ac:dyDescent="0.2"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</row>
    <row r="842" spans="8:20" x14ac:dyDescent="0.2"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</row>
    <row r="843" spans="8:20" x14ac:dyDescent="0.2"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</row>
    <row r="844" spans="8:20" x14ac:dyDescent="0.2"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</row>
    <row r="845" spans="8:20" x14ac:dyDescent="0.2"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</row>
    <row r="846" spans="8:20" x14ac:dyDescent="0.2"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</row>
    <row r="847" spans="8:20" x14ac:dyDescent="0.2"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</row>
    <row r="848" spans="8:20" x14ac:dyDescent="0.2"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</row>
    <row r="849" spans="8:20" x14ac:dyDescent="0.2"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</row>
    <row r="850" spans="8:20" x14ac:dyDescent="0.2"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</row>
    <row r="851" spans="8:20" x14ac:dyDescent="0.2"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</row>
    <row r="852" spans="8:20" x14ac:dyDescent="0.2"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</row>
    <row r="853" spans="8:20" x14ac:dyDescent="0.2"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</row>
    <row r="854" spans="8:20" x14ac:dyDescent="0.2"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</row>
    <row r="855" spans="8:20" x14ac:dyDescent="0.2"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</row>
    <row r="856" spans="8:20" x14ac:dyDescent="0.2"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</row>
    <row r="857" spans="8:20" x14ac:dyDescent="0.2"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</row>
    <row r="858" spans="8:20" x14ac:dyDescent="0.2"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</row>
    <row r="859" spans="8:20" x14ac:dyDescent="0.2"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</row>
    <row r="860" spans="8:20" x14ac:dyDescent="0.2"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</row>
    <row r="861" spans="8:20" x14ac:dyDescent="0.2"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</row>
    <row r="862" spans="8:20" x14ac:dyDescent="0.2"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</row>
    <row r="863" spans="8:20" x14ac:dyDescent="0.2"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</row>
    <row r="864" spans="8:20" x14ac:dyDescent="0.2"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</row>
    <row r="865" spans="8:20" x14ac:dyDescent="0.2"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</row>
    <row r="866" spans="8:20" x14ac:dyDescent="0.2"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</row>
    <row r="867" spans="8:20" x14ac:dyDescent="0.2"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</row>
    <row r="868" spans="8:20" x14ac:dyDescent="0.2"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</row>
    <row r="869" spans="8:20" x14ac:dyDescent="0.2"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</row>
    <row r="870" spans="8:20" x14ac:dyDescent="0.2"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</row>
    <row r="871" spans="8:20" x14ac:dyDescent="0.2"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</row>
    <row r="872" spans="8:20" x14ac:dyDescent="0.2"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</row>
    <row r="873" spans="8:20" x14ac:dyDescent="0.2"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</row>
    <row r="874" spans="8:20" x14ac:dyDescent="0.2"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</row>
    <row r="875" spans="8:20" x14ac:dyDescent="0.2"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</row>
    <row r="876" spans="8:20" x14ac:dyDescent="0.2"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</row>
    <row r="877" spans="8:20" x14ac:dyDescent="0.2"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</row>
    <row r="878" spans="8:20" x14ac:dyDescent="0.2"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</row>
    <row r="879" spans="8:20" x14ac:dyDescent="0.2"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</row>
    <row r="880" spans="8:20" x14ac:dyDescent="0.2"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</row>
    <row r="881" spans="8:20" x14ac:dyDescent="0.2"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</row>
    <row r="882" spans="8:20" x14ac:dyDescent="0.2"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</row>
    <row r="883" spans="8:20" x14ac:dyDescent="0.2"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</row>
    <row r="884" spans="8:20" x14ac:dyDescent="0.2"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</row>
    <row r="885" spans="8:20" x14ac:dyDescent="0.2"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</row>
    <row r="886" spans="8:20" x14ac:dyDescent="0.2"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</row>
    <row r="887" spans="8:20" x14ac:dyDescent="0.2"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</row>
    <row r="888" spans="8:20" x14ac:dyDescent="0.2"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</row>
    <row r="889" spans="8:20" x14ac:dyDescent="0.2"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</row>
    <row r="890" spans="8:20" x14ac:dyDescent="0.2"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</row>
    <row r="891" spans="8:20" x14ac:dyDescent="0.2"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</row>
    <row r="892" spans="8:20" x14ac:dyDescent="0.2"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</row>
    <row r="893" spans="8:20" x14ac:dyDescent="0.2"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</row>
    <row r="894" spans="8:20" x14ac:dyDescent="0.2"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</row>
    <row r="895" spans="8:20" x14ac:dyDescent="0.2"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</row>
    <row r="896" spans="8:20" x14ac:dyDescent="0.2"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</row>
    <row r="897" spans="8:20" x14ac:dyDescent="0.2"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</row>
    <row r="898" spans="8:20" x14ac:dyDescent="0.2"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</row>
    <row r="899" spans="8:20" x14ac:dyDescent="0.2"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</row>
    <row r="900" spans="8:20" x14ac:dyDescent="0.2"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</row>
    <row r="901" spans="8:20" x14ac:dyDescent="0.2"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</row>
    <row r="902" spans="8:20" x14ac:dyDescent="0.2"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</row>
    <row r="903" spans="8:20" x14ac:dyDescent="0.2"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</row>
    <row r="904" spans="8:20" x14ac:dyDescent="0.2"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</row>
    <row r="905" spans="8:20" x14ac:dyDescent="0.2"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</row>
    <row r="906" spans="8:20" x14ac:dyDescent="0.2"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</row>
    <row r="907" spans="8:20" x14ac:dyDescent="0.2"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</row>
    <row r="908" spans="8:20" x14ac:dyDescent="0.2"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</row>
    <row r="909" spans="8:20" x14ac:dyDescent="0.2"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</row>
    <row r="910" spans="8:20" x14ac:dyDescent="0.2"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</row>
    <row r="911" spans="8:20" x14ac:dyDescent="0.2"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</row>
    <row r="912" spans="8:20" x14ac:dyDescent="0.2"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</row>
    <row r="913" spans="8:20" x14ac:dyDescent="0.2"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</row>
    <row r="914" spans="8:20" x14ac:dyDescent="0.2"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</row>
    <row r="915" spans="8:20" x14ac:dyDescent="0.2"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</row>
    <row r="916" spans="8:20" x14ac:dyDescent="0.2"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</row>
    <row r="917" spans="8:20" x14ac:dyDescent="0.2"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</row>
    <row r="918" spans="8:20" x14ac:dyDescent="0.2"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</row>
    <row r="919" spans="8:20" x14ac:dyDescent="0.2"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</row>
    <row r="920" spans="8:20" x14ac:dyDescent="0.2"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</row>
    <row r="921" spans="8:20" x14ac:dyDescent="0.2"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</row>
    <row r="922" spans="8:20" x14ac:dyDescent="0.2"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</row>
    <row r="923" spans="8:20" x14ac:dyDescent="0.2"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</row>
    <row r="924" spans="8:20" x14ac:dyDescent="0.2"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</row>
    <row r="925" spans="8:20" x14ac:dyDescent="0.2"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</row>
    <row r="926" spans="8:20" x14ac:dyDescent="0.2"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</row>
    <row r="927" spans="8:20" x14ac:dyDescent="0.2"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</row>
    <row r="928" spans="8:20" x14ac:dyDescent="0.2"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</row>
    <row r="929" spans="8:20" x14ac:dyDescent="0.2"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</row>
    <row r="930" spans="8:20" x14ac:dyDescent="0.2"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</row>
    <row r="931" spans="8:20" x14ac:dyDescent="0.2"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</row>
    <row r="932" spans="8:20" x14ac:dyDescent="0.2"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</row>
    <row r="933" spans="8:20" x14ac:dyDescent="0.2"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</row>
    <row r="934" spans="8:20" x14ac:dyDescent="0.2"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</row>
    <row r="935" spans="8:20" x14ac:dyDescent="0.2"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</row>
    <row r="936" spans="8:20" x14ac:dyDescent="0.2"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</row>
    <row r="937" spans="8:20" x14ac:dyDescent="0.2"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</row>
    <row r="938" spans="8:20" x14ac:dyDescent="0.2"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</row>
    <row r="939" spans="8:20" x14ac:dyDescent="0.2"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</row>
    <row r="940" spans="8:20" x14ac:dyDescent="0.2"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</row>
    <row r="941" spans="8:20" x14ac:dyDescent="0.2"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</row>
    <row r="942" spans="8:20" x14ac:dyDescent="0.2"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</row>
    <row r="943" spans="8:20" x14ac:dyDescent="0.2"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</row>
    <row r="944" spans="8:20" x14ac:dyDescent="0.2"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</row>
    <row r="945" spans="8:20" x14ac:dyDescent="0.2"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</row>
    <row r="946" spans="8:20" x14ac:dyDescent="0.2"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</row>
    <row r="947" spans="8:20" x14ac:dyDescent="0.2"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</row>
    <row r="948" spans="8:20" x14ac:dyDescent="0.2"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</row>
    <row r="949" spans="8:20" x14ac:dyDescent="0.2"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</row>
    <row r="950" spans="8:20" x14ac:dyDescent="0.2"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</row>
    <row r="951" spans="8:20" x14ac:dyDescent="0.2"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</row>
    <row r="952" spans="8:20" x14ac:dyDescent="0.2"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</row>
    <row r="953" spans="8:20" x14ac:dyDescent="0.2"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</row>
    <row r="954" spans="8:20" x14ac:dyDescent="0.2"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</row>
    <row r="955" spans="8:20" x14ac:dyDescent="0.2"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</row>
    <row r="956" spans="8:20" x14ac:dyDescent="0.2"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</row>
    <row r="957" spans="8:20" x14ac:dyDescent="0.2"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</row>
    <row r="958" spans="8:20" x14ac:dyDescent="0.2"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</row>
    <row r="959" spans="8:20" x14ac:dyDescent="0.2"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</row>
    <row r="960" spans="8:20" x14ac:dyDescent="0.2"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</row>
    <row r="961" spans="8:20" x14ac:dyDescent="0.2"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</row>
    <row r="962" spans="8:20" x14ac:dyDescent="0.2"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</row>
    <row r="963" spans="8:20" x14ac:dyDescent="0.2"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</row>
    <row r="964" spans="8:20" x14ac:dyDescent="0.2"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</row>
    <row r="965" spans="8:20" x14ac:dyDescent="0.2"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</row>
    <row r="966" spans="8:20" x14ac:dyDescent="0.2"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</row>
    <row r="967" spans="8:20" x14ac:dyDescent="0.2"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</row>
    <row r="968" spans="8:20" x14ac:dyDescent="0.2"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</row>
    <row r="969" spans="8:20" x14ac:dyDescent="0.2"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</row>
    <row r="970" spans="8:20" x14ac:dyDescent="0.2"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</row>
    <row r="971" spans="8:20" x14ac:dyDescent="0.2"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</row>
    <row r="972" spans="8:20" x14ac:dyDescent="0.2"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</row>
    <row r="973" spans="8:20" x14ac:dyDescent="0.2"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</row>
    <row r="974" spans="8:20" x14ac:dyDescent="0.2"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</row>
    <row r="975" spans="8:20" x14ac:dyDescent="0.2"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</row>
    <row r="976" spans="8:20" x14ac:dyDescent="0.2"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</row>
    <row r="977" spans="8:20" x14ac:dyDescent="0.2"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</row>
    <row r="978" spans="8:20" x14ac:dyDescent="0.2"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</row>
    <row r="979" spans="8:20" x14ac:dyDescent="0.2"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</row>
    <row r="980" spans="8:20" x14ac:dyDescent="0.2"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</row>
    <row r="981" spans="8:20" x14ac:dyDescent="0.2"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</row>
    <row r="982" spans="8:20" x14ac:dyDescent="0.2"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</row>
    <row r="983" spans="8:20" x14ac:dyDescent="0.2"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</row>
    <row r="984" spans="8:20" x14ac:dyDescent="0.2"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</row>
    <row r="985" spans="8:20" x14ac:dyDescent="0.2"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</row>
    <row r="986" spans="8:20" x14ac:dyDescent="0.2"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</row>
    <row r="987" spans="8:20" x14ac:dyDescent="0.2"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</row>
    <row r="988" spans="8:20" x14ac:dyDescent="0.2"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</row>
    <row r="989" spans="8:20" x14ac:dyDescent="0.2"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</row>
    <row r="990" spans="8:20" x14ac:dyDescent="0.2"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</row>
    <row r="991" spans="8:20" x14ac:dyDescent="0.2"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</row>
    <row r="992" spans="8:20" x14ac:dyDescent="0.2"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</row>
    <row r="993" spans="8:20" x14ac:dyDescent="0.2"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</row>
    <row r="994" spans="8:20" x14ac:dyDescent="0.2"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</row>
    <row r="995" spans="8:20" x14ac:dyDescent="0.2"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</row>
    <row r="996" spans="8:20" x14ac:dyDescent="0.2"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</row>
    <row r="997" spans="8:20" x14ac:dyDescent="0.2"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</row>
    <row r="998" spans="8:20" x14ac:dyDescent="0.2"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</row>
    <row r="999" spans="8:20" x14ac:dyDescent="0.2"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</row>
    <row r="1000" spans="8:20" x14ac:dyDescent="0.2"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</row>
    <row r="1001" spans="8:20" x14ac:dyDescent="0.2">
      <c r="H1001" s="89"/>
      <c r="I1001" s="89"/>
      <c r="J1001" s="89"/>
      <c r="K1001" s="89"/>
      <c r="L1001" s="89"/>
      <c r="M1001" s="89"/>
      <c r="N1001" s="89"/>
      <c r="O1001" s="89"/>
      <c r="P1001" s="89"/>
      <c r="Q1001" s="89"/>
      <c r="R1001" s="89"/>
      <c r="S1001" s="89"/>
      <c r="T1001" s="89"/>
    </row>
    <row r="1002" spans="8:20" x14ac:dyDescent="0.2">
      <c r="H1002" s="89"/>
      <c r="I1002" s="89"/>
      <c r="J1002" s="89"/>
      <c r="K1002" s="89"/>
      <c r="L1002" s="89"/>
      <c r="M1002" s="89"/>
      <c r="N1002" s="89"/>
      <c r="O1002" s="89"/>
      <c r="P1002" s="89"/>
      <c r="Q1002" s="89"/>
      <c r="R1002" s="89"/>
      <c r="S1002" s="89"/>
      <c r="T1002" s="89"/>
    </row>
    <row r="1003" spans="8:20" x14ac:dyDescent="0.2">
      <c r="H1003" s="89"/>
      <c r="I1003" s="89"/>
      <c r="J1003" s="89"/>
      <c r="K1003" s="89"/>
      <c r="L1003" s="89"/>
      <c r="M1003" s="89"/>
      <c r="N1003" s="89"/>
      <c r="O1003" s="89"/>
      <c r="P1003" s="89"/>
      <c r="Q1003" s="89"/>
      <c r="R1003" s="89"/>
      <c r="S1003" s="89"/>
      <c r="T1003" s="89"/>
    </row>
    <row r="1004" spans="8:20" x14ac:dyDescent="0.2">
      <c r="H1004" s="89"/>
      <c r="I1004" s="89"/>
      <c r="J1004" s="89"/>
      <c r="K1004" s="89"/>
      <c r="L1004" s="89"/>
      <c r="M1004" s="89"/>
      <c r="N1004" s="89"/>
      <c r="O1004" s="89"/>
      <c r="P1004" s="89"/>
      <c r="Q1004" s="89"/>
      <c r="R1004" s="89"/>
      <c r="S1004" s="89"/>
      <c r="T1004" s="89"/>
    </row>
    <row r="1005" spans="8:20" x14ac:dyDescent="0.2">
      <c r="H1005" s="89"/>
      <c r="I1005" s="89"/>
      <c r="J1005" s="89"/>
      <c r="K1005" s="89"/>
      <c r="L1005" s="89"/>
      <c r="M1005" s="89"/>
      <c r="N1005" s="89"/>
      <c r="O1005" s="89"/>
      <c r="P1005" s="89"/>
      <c r="Q1005" s="89"/>
      <c r="R1005" s="89"/>
      <c r="S1005" s="89"/>
      <c r="T1005" s="89"/>
    </row>
    <row r="1006" spans="8:20" x14ac:dyDescent="0.2">
      <c r="H1006" s="89"/>
      <c r="I1006" s="89"/>
      <c r="J1006" s="89"/>
      <c r="K1006" s="89"/>
      <c r="L1006" s="89"/>
      <c r="M1006" s="89"/>
      <c r="N1006" s="89"/>
      <c r="O1006" s="89"/>
      <c r="P1006" s="89"/>
      <c r="Q1006" s="89"/>
      <c r="R1006" s="89"/>
      <c r="S1006" s="89"/>
      <c r="T1006" s="89"/>
    </row>
    <row r="1007" spans="8:20" x14ac:dyDescent="0.2">
      <c r="H1007" s="89"/>
      <c r="I1007" s="89"/>
      <c r="J1007" s="89"/>
      <c r="K1007" s="89"/>
      <c r="L1007" s="89"/>
      <c r="M1007" s="89"/>
      <c r="N1007" s="89"/>
      <c r="O1007" s="89"/>
      <c r="P1007" s="89"/>
      <c r="Q1007" s="89"/>
      <c r="R1007" s="89"/>
      <c r="S1007" s="89"/>
      <c r="T1007" s="89"/>
    </row>
    <row r="1008" spans="8:20" x14ac:dyDescent="0.2">
      <c r="H1008" s="89"/>
      <c r="I1008" s="89"/>
      <c r="J1008" s="89"/>
      <c r="K1008" s="89"/>
      <c r="L1008" s="89"/>
      <c r="M1008" s="89"/>
      <c r="N1008" s="89"/>
      <c r="O1008" s="89"/>
      <c r="P1008" s="89"/>
      <c r="Q1008" s="89"/>
      <c r="R1008" s="89"/>
      <c r="S1008" s="89"/>
      <c r="T1008" s="89"/>
    </row>
    <row r="1009" spans="8:20" x14ac:dyDescent="0.2">
      <c r="H1009" s="89"/>
      <c r="I1009" s="89"/>
      <c r="J1009" s="89"/>
      <c r="K1009" s="89"/>
      <c r="L1009" s="89"/>
      <c r="M1009" s="89"/>
      <c r="N1009" s="89"/>
      <c r="O1009" s="89"/>
      <c r="P1009" s="89"/>
      <c r="Q1009" s="89"/>
      <c r="R1009" s="89"/>
      <c r="S1009" s="89"/>
      <c r="T1009" s="89"/>
    </row>
    <row r="1010" spans="8:20" x14ac:dyDescent="0.2">
      <c r="H1010" s="89"/>
      <c r="I1010" s="89"/>
      <c r="J1010" s="89"/>
      <c r="K1010" s="89"/>
      <c r="L1010" s="89"/>
      <c r="M1010" s="89"/>
      <c r="N1010" s="89"/>
      <c r="O1010" s="89"/>
      <c r="P1010" s="89"/>
      <c r="Q1010" s="89"/>
      <c r="R1010" s="89"/>
      <c r="S1010" s="89"/>
      <c r="T1010" s="89"/>
    </row>
    <row r="1011" spans="8:20" x14ac:dyDescent="0.2">
      <c r="H1011" s="89"/>
      <c r="I1011" s="89"/>
      <c r="J1011" s="89"/>
      <c r="K1011" s="89"/>
      <c r="L1011" s="89"/>
      <c r="M1011" s="89"/>
      <c r="N1011" s="89"/>
      <c r="O1011" s="89"/>
      <c r="P1011" s="89"/>
      <c r="Q1011" s="89"/>
      <c r="R1011" s="89"/>
      <c r="S1011" s="89"/>
      <c r="T1011" s="89"/>
    </row>
    <row r="1012" spans="8:20" x14ac:dyDescent="0.2">
      <c r="H1012" s="89"/>
      <c r="I1012" s="89"/>
      <c r="J1012" s="89"/>
      <c r="K1012" s="89"/>
      <c r="L1012" s="89"/>
      <c r="M1012" s="89"/>
      <c r="N1012" s="89"/>
      <c r="O1012" s="89"/>
      <c r="P1012" s="89"/>
      <c r="Q1012" s="89"/>
      <c r="R1012" s="89"/>
      <c r="S1012" s="89"/>
      <c r="T1012" s="89"/>
    </row>
    <row r="1013" spans="8:20" x14ac:dyDescent="0.2">
      <c r="H1013" s="89"/>
      <c r="I1013" s="89"/>
      <c r="J1013" s="89"/>
      <c r="K1013" s="89"/>
      <c r="L1013" s="89"/>
      <c r="M1013" s="89"/>
      <c r="N1013" s="89"/>
      <c r="O1013" s="89"/>
      <c r="P1013" s="89"/>
      <c r="Q1013" s="89"/>
      <c r="R1013" s="89"/>
      <c r="S1013" s="89"/>
      <c r="T1013" s="89"/>
    </row>
    <row r="1014" spans="8:20" x14ac:dyDescent="0.2"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</row>
    <row r="1015" spans="8:20" x14ac:dyDescent="0.2"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</row>
    <row r="1016" spans="8:20" x14ac:dyDescent="0.2">
      <c r="H1016" s="89"/>
      <c r="I1016" s="89"/>
      <c r="J1016" s="89"/>
      <c r="K1016" s="89"/>
      <c r="L1016" s="89"/>
      <c r="M1016" s="89"/>
      <c r="N1016" s="89"/>
      <c r="O1016" s="89"/>
      <c r="P1016" s="89"/>
      <c r="Q1016" s="89"/>
      <c r="R1016" s="89"/>
      <c r="S1016" s="89"/>
      <c r="T1016" s="89"/>
    </row>
    <row r="1017" spans="8:20" x14ac:dyDescent="0.2">
      <c r="H1017" s="89"/>
      <c r="I1017" s="89"/>
      <c r="J1017" s="89"/>
      <c r="K1017" s="89"/>
      <c r="L1017" s="89"/>
      <c r="M1017" s="89"/>
      <c r="N1017" s="89"/>
      <c r="O1017" s="89"/>
      <c r="P1017" s="89"/>
      <c r="Q1017" s="89"/>
      <c r="R1017" s="89"/>
      <c r="S1017" s="89"/>
      <c r="T1017" s="89"/>
    </row>
    <row r="1018" spans="8:20" x14ac:dyDescent="0.2">
      <c r="H1018" s="89"/>
      <c r="I1018" s="89"/>
      <c r="J1018" s="89"/>
      <c r="K1018" s="89"/>
      <c r="L1018" s="89"/>
      <c r="M1018" s="89"/>
      <c r="N1018" s="89"/>
      <c r="O1018" s="89"/>
      <c r="P1018" s="89"/>
      <c r="Q1018" s="89"/>
      <c r="R1018" s="89"/>
      <c r="S1018" s="89"/>
      <c r="T1018" s="89"/>
    </row>
    <row r="1019" spans="8:20" x14ac:dyDescent="0.2">
      <c r="H1019" s="89"/>
      <c r="I1019" s="89"/>
      <c r="J1019" s="89"/>
      <c r="K1019" s="89"/>
      <c r="L1019" s="89"/>
      <c r="M1019" s="89"/>
      <c r="N1019" s="89"/>
      <c r="O1019" s="89"/>
      <c r="P1019" s="89"/>
      <c r="Q1019" s="89"/>
      <c r="R1019" s="89"/>
      <c r="S1019" s="89"/>
      <c r="T1019" s="89"/>
    </row>
    <row r="1020" spans="8:20" x14ac:dyDescent="0.2">
      <c r="H1020" s="89"/>
      <c r="I1020" s="89"/>
      <c r="J1020" s="89"/>
      <c r="K1020" s="89"/>
      <c r="L1020" s="89"/>
      <c r="M1020" s="89"/>
      <c r="N1020" s="89"/>
      <c r="O1020" s="89"/>
      <c r="P1020" s="89"/>
      <c r="Q1020" s="89"/>
      <c r="R1020" s="89"/>
      <c r="S1020" s="89"/>
      <c r="T1020" s="89"/>
    </row>
    <row r="1021" spans="8:20" x14ac:dyDescent="0.2">
      <c r="H1021" s="89"/>
      <c r="I1021" s="89"/>
      <c r="J1021" s="89"/>
      <c r="K1021" s="89"/>
      <c r="L1021" s="89"/>
      <c r="M1021" s="89"/>
      <c r="N1021" s="89"/>
      <c r="O1021" s="89"/>
      <c r="P1021" s="89"/>
      <c r="Q1021" s="89"/>
      <c r="R1021" s="89"/>
      <c r="S1021" s="89"/>
      <c r="T1021" s="89"/>
    </row>
    <row r="1022" spans="8:20" x14ac:dyDescent="0.2">
      <c r="H1022" s="89"/>
      <c r="I1022" s="89"/>
      <c r="J1022" s="89"/>
      <c r="K1022" s="89"/>
      <c r="L1022" s="89"/>
      <c r="M1022" s="89"/>
      <c r="N1022" s="89"/>
      <c r="O1022" s="89"/>
      <c r="P1022" s="89"/>
      <c r="Q1022" s="89"/>
      <c r="R1022" s="89"/>
      <c r="S1022" s="89"/>
      <c r="T1022" s="89"/>
    </row>
    <row r="1023" spans="8:20" x14ac:dyDescent="0.2">
      <c r="H1023" s="89"/>
      <c r="I1023" s="89"/>
      <c r="J1023" s="89"/>
      <c r="K1023" s="89"/>
      <c r="L1023" s="89"/>
      <c r="M1023" s="89"/>
      <c r="N1023" s="89"/>
      <c r="O1023" s="89"/>
      <c r="P1023" s="89"/>
      <c r="Q1023" s="89"/>
      <c r="R1023" s="89"/>
      <c r="S1023" s="89"/>
      <c r="T1023" s="89"/>
    </row>
    <row r="1024" spans="8:20" x14ac:dyDescent="0.2">
      <c r="H1024" s="89"/>
      <c r="I1024" s="89"/>
      <c r="J1024" s="89"/>
      <c r="K1024" s="89"/>
      <c r="L1024" s="89"/>
      <c r="M1024" s="89"/>
      <c r="N1024" s="89"/>
      <c r="O1024" s="89"/>
      <c r="P1024" s="89"/>
      <c r="Q1024" s="89"/>
      <c r="R1024" s="89"/>
      <c r="S1024" s="89"/>
      <c r="T1024" s="89"/>
    </row>
    <row r="1025" spans="8:20" x14ac:dyDescent="0.2">
      <c r="H1025" s="89"/>
      <c r="I1025" s="89"/>
      <c r="J1025" s="89"/>
      <c r="K1025" s="89"/>
      <c r="L1025" s="89"/>
      <c r="M1025" s="89"/>
      <c r="N1025" s="89"/>
      <c r="O1025" s="89"/>
      <c r="P1025" s="89"/>
      <c r="Q1025" s="89"/>
      <c r="R1025" s="89"/>
      <c r="S1025" s="89"/>
      <c r="T1025" s="89"/>
    </row>
    <row r="1026" spans="8:20" x14ac:dyDescent="0.2">
      <c r="H1026" s="89"/>
      <c r="I1026" s="89"/>
      <c r="J1026" s="89"/>
      <c r="K1026" s="89"/>
      <c r="L1026" s="89"/>
      <c r="M1026" s="89"/>
      <c r="N1026" s="89"/>
      <c r="O1026" s="89"/>
      <c r="P1026" s="89"/>
      <c r="Q1026" s="89"/>
      <c r="R1026" s="89"/>
      <c r="S1026" s="89"/>
      <c r="T1026" s="89"/>
    </row>
    <row r="1027" spans="8:20" x14ac:dyDescent="0.2">
      <c r="H1027" s="89"/>
      <c r="I1027" s="89"/>
      <c r="J1027" s="89"/>
      <c r="K1027" s="89"/>
      <c r="L1027" s="89"/>
      <c r="M1027" s="89"/>
      <c r="N1027" s="89"/>
      <c r="O1027" s="89"/>
      <c r="P1027" s="89"/>
      <c r="Q1027" s="89"/>
      <c r="R1027" s="89"/>
      <c r="S1027" s="89"/>
      <c r="T1027" s="89"/>
    </row>
    <row r="1028" spans="8:20" x14ac:dyDescent="0.2">
      <c r="H1028" s="89"/>
      <c r="I1028" s="89"/>
      <c r="J1028" s="89"/>
      <c r="K1028" s="89"/>
      <c r="L1028" s="89"/>
      <c r="M1028" s="89"/>
      <c r="N1028" s="89"/>
      <c r="O1028" s="89"/>
      <c r="P1028" s="89"/>
      <c r="Q1028" s="89"/>
      <c r="R1028" s="89"/>
      <c r="S1028" s="89"/>
      <c r="T1028" s="89"/>
    </row>
    <row r="1029" spans="8:20" x14ac:dyDescent="0.2">
      <c r="H1029" s="89"/>
      <c r="I1029" s="89"/>
      <c r="J1029" s="89"/>
      <c r="K1029" s="89"/>
      <c r="L1029" s="89"/>
      <c r="M1029" s="89"/>
      <c r="N1029" s="89"/>
      <c r="O1029" s="89"/>
      <c r="P1029" s="89"/>
      <c r="Q1029" s="89"/>
      <c r="R1029" s="89"/>
      <c r="S1029" s="89"/>
      <c r="T1029" s="89"/>
    </row>
    <row r="1030" spans="8:20" x14ac:dyDescent="0.2">
      <c r="H1030" s="89"/>
      <c r="I1030" s="89"/>
      <c r="J1030" s="89"/>
      <c r="K1030" s="89"/>
      <c r="L1030" s="89"/>
      <c r="M1030" s="89"/>
      <c r="N1030" s="89"/>
      <c r="O1030" s="89"/>
      <c r="P1030" s="89"/>
      <c r="Q1030" s="89"/>
      <c r="R1030" s="89"/>
      <c r="S1030" s="89"/>
      <c r="T1030" s="89"/>
    </row>
    <row r="1031" spans="8:20" x14ac:dyDescent="0.2">
      <c r="H1031" s="89"/>
      <c r="I1031" s="89"/>
      <c r="J1031" s="89"/>
      <c r="K1031" s="89"/>
      <c r="L1031" s="89"/>
      <c r="M1031" s="89"/>
      <c r="N1031" s="89"/>
      <c r="O1031" s="89"/>
      <c r="P1031" s="89"/>
      <c r="Q1031" s="89"/>
      <c r="R1031" s="89"/>
      <c r="S1031" s="89"/>
      <c r="T1031" s="89"/>
    </row>
    <row r="1032" spans="8:20" x14ac:dyDescent="0.2">
      <c r="H1032" s="89"/>
      <c r="I1032" s="89"/>
      <c r="J1032" s="89"/>
      <c r="K1032" s="89"/>
      <c r="L1032" s="89"/>
      <c r="M1032" s="89"/>
      <c r="N1032" s="89"/>
      <c r="O1032" s="89"/>
      <c r="P1032" s="89"/>
      <c r="Q1032" s="89"/>
      <c r="R1032" s="89"/>
      <c r="S1032" s="89"/>
      <c r="T1032" s="89"/>
    </row>
    <row r="1033" spans="8:20" x14ac:dyDescent="0.2">
      <c r="H1033" s="89"/>
      <c r="I1033" s="89"/>
      <c r="J1033" s="89"/>
      <c r="K1033" s="89"/>
      <c r="L1033" s="89"/>
      <c r="M1033" s="89"/>
      <c r="N1033" s="89"/>
      <c r="O1033" s="89"/>
      <c r="P1033" s="89"/>
      <c r="Q1033" s="89"/>
      <c r="R1033" s="89"/>
      <c r="S1033" s="89"/>
      <c r="T1033" s="89"/>
    </row>
    <row r="1034" spans="8:20" x14ac:dyDescent="0.2">
      <c r="H1034" s="89"/>
      <c r="I1034" s="89"/>
      <c r="J1034" s="89"/>
      <c r="K1034" s="89"/>
      <c r="L1034" s="89"/>
      <c r="M1034" s="89"/>
      <c r="N1034" s="89"/>
      <c r="O1034" s="89"/>
      <c r="P1034" s="89"/>
      <c r="Q1034" s="89"/>
      <c r="R1034" s="89"/>
      <c r="S1034" s="89"/>
      <c r="T1034" s="89"/>
    </row>
    <row r="1035" spans="8:20" x14ac:dyDescent="0.2">
      <c r="H1035" s="89"/>
      <c r="I1035" s="89"/>
      <c r="J1035" s="89"/>
      <c r="K1035" s="89"/>
      <c r="L1035" s="89"/>
      <c r="M1035" s="89"/>
      <c r="N1035" s="89"/>
      <c r="O1035" s="89"/>
      <c r="P1035" s="89"/>
      <c r="Q1035" s="89"/>
      <c r="R1035" s="89"/>
      <c r="S1035" s="89"/>
      <c r="T1035" s="89"/>
    </row>
  </sheetData>
  <mergeCells count="38">
    <mergeCell ref="B39:C39"/>
    <mergeCell ref="B41:C41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A2:U2"/>
    <mergeCell ref="A3:U3"/>
    <mergeCell ref="A4:N4"/>
    <mergeCell ref="B6:C6"/>
    <mergeCell ref="B7:C7"/>
    <mergeCell ref="B8:C8"/>
  </mergeCells>
  <pageMargins left="0.19685039370078741" right="0.19685039370078741" top="0.27559055118110237" bottom="0.35433070866141736" header="0.15748031496062992" footer="0.23622047244094491"/>
  <pageSetup paperSize="8" scale="4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 2024 год</vt:lpstr>
      <vt:lpstr>'за 2024 год'!Заголовки_для_печати</vt:lpstr>
      <vt:lpstr>'за 2024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u1596</dc:creator>
  <cp:lastModifiedBy>u1596</cp:lastModifiedBy>
  <dcterms:created xsi:type="dcterms:W3CDTF">2025-04-21T07:19:08Z</dcterms:created>
  <dcterms:modified xsi:type="dcterms:W3CDTF">2025-04-21T07:22:18Z</dcterms:modified>
</cp:coreProperties>
</file>