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Budj\УТОЧНЕНИЯ 2024\"/>
    </mc:Choice>
  </mc:AlternateContent>
  <xr:revisionPtr revIDLastSave="0" documentId="13_ncr:1_{96427305-BB4B-46F9-8843-6FF2E965348D}" xr6:coauthVersionLast="43" xr6:coauthVersionMax="43" xr10:uidLastSave="{00000000-0000-0000-0000-000000000000}"/>
  <bookViews>
    <workbookView xWindow="-120" yWindow="-120" windowWidth="29040" windowHeight="15840" xr2:uid="{F369BCD6-B4C1-4FF9-9D50-19E7F460EE0E}"/>
  </bookViews>
  <sheets>
    <sheet name="за 2024 год" sheetId="1" r:id="rId1"/>
  </sheets>
  <definedNames>
    <definedName name="_xlnm.Print_Titles" localSheetId="0">'за 2024 год'!$6:$6</definedName>
    <definedName name="_xlnm.Print_Area" localSheetId="0">'за 2024 год'!$A$1:$U$118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U27" i="1" l="1"/>
  <c r="U118" i="1"/>
  <c r="T118" i="1"/>
  <c r="R118" i="1"/>
  <c r="P118" i="1"/>
  <c r="N118" i="1"/>
  <c r="L118" i="1"/>
  <c r="J118" i="1"/>
  <c r="H118" i="1"/>
  <c r="U117" i="1"/>
  <c r="T117" i="1"/>
  <c r="R117" i="1"/>
  <c r="P117" i="1"/>
  <c r="N117" i="1"/>
  <c r="L117" i="1"/>
  <c r="J117" i="1"/>
  <c r="H117" i="1"/>
  <c r="U116" i="1"/>
  <c r="T116" i="1"/>
  <c r="R116" i="1"/>
  <c r="P116" i="1"/>
  <c r="N116" i="1"/>
  <c r="L116" i="1"/>
  <c r="J116" i="1"/>
  <c r="H116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U114" i="1"/>
  <c r="T114" i="1"/>
  <c r="R114" i="1"/>
  <c r="P114" i="1"/>
  <c r="P113" i="1" s="1"/>
  <c r="N114" i="1"/>
  <c r="L114" i="1"/>
  <c r="J114" i="1"/>
  <c r="J113" i="1" s="1"/>
  <c r="H114" i="1"/>
  <c r="H113" i="1" s="1"/>
  <c r="T113" i="1"/>
  <c r="S113" i="1"/>
  <c r="U113" i="1" s="1"/>
  <c r="R113" i="1"/>
  <c r="Q113" i="1"/>
  <c r="O113" i="1"/>
  <c r="N113" i="1"/>
  <c r="M113" i="1"/>
  <c r="L113" i="1"/>
  <c r="K113" i="1"/>
  <c r="I113" i="1"/>
  <c r="G113" i="1"/>
  <c r="F113" i="1"/>
  <c r="E113" i="1"/>
  <c r="D113" i="1"/>
  <c r="U112" i="1"/>
  <c r="T112" i="1"/>
  <c r="R112" i="1"/>
  <c r="P112" i="1"/>
  <c r="N112" i="1"/>
  <c r="L112" i="1"/>
  <c r="J112" i="1"/>
  <c r="H112" i="1"/>
  <c r="U111" i="1"/>
  <c r="T111" i="1"/>
  <c r="R111" i="1"/>
  <c r="P111" i="1"/>
  <c r="N111" i="1"/>
  <c r="L111" i="1"/>
  <c r="J111" i="1"/>
  <c r="H111" i="1"/>
  <c r="U110" i="1"/>
  <c r="T110" i="1"/>
  <c r="R110" i="1"/>
  <c r="P110" i="1"/>
  <c r="N110" i="1"/>
  <c r="N109" i="1" s="1"/>
  <c r="L110" i="1"/>
  <c r="J110" i="1"/>
  <c r="H110" i="1"/>
  <c r="T109" i="1"/>
  <c r="S109" i="1"/>
  <c r="U109" i="1" s="1"/>
  <c r="R109" i="1"/>
  <c r="Q109" i="1"/>
  <c r="Q41" i="1" s="1"/>
  <c r="Q120" i="1" s="1"/>
  <c r="P109" i="1"/>
  <c r="O109" i="1"/>
  <c r="M109" i="1"/>
  <c r="L109" i="1"/>
  <c r="K109" i="1"/>
  <c r="J109" i="1"/>
  <c r="I109" i="1"/>
  <c r="H109" i="1"/>
  <c r="G109" i="1"/>
  <c r="F109" i="1"/>
  <c r="E109" i="1"/>
  <c r="D109" i="1"/>
  <c r="U108" i="1"/>
  <c r="T108" i="1"/>
  <c r="R108" i="1"/>
  <c r="P108" i="1"/>
  <c r="N108" i="1"/>
  <c r="L108" i="1"/>
  <c r="J108" i="1"/>
  <c r="H108" i="1"/>
  <c r="U107" i="1"/>
  <c r="T107" i="1"/>
  <c r="R107" i="1"/>
  <c r="P107" i="1"/>
  <c r="N107" i="1"/>
  <c r="L107" i="1"/>
  <c r="J107" i="1"/>
  <c r="H107" i="1"/>
  <c r="U106" i="1"/>
  <c r="T106" i="1"/>
  <c r="R106" i="1"/>
  <c r="R105" i="1" s="1"/>
  <c r="P106" i="1"/>
  <c r="P105" i="1" s="1"/>
  <c r="N106" i="1"/>
  <c r="L106" i="1"/>
  <c r="J106" i="1"/>
  <c r="H106" i="1"/>
  <c r="H105" i="1" s="1"/>
  <c r="T105" i="1"/>
  <c r="S105" i="1"/>
  <c r="U105" i="1" s="1"/>
  <c r="Q105" i="1"/>
  <c r="O105" i="1"/>
  <c r="N105" i="1"/>
  <c r="M105" i="1"/>
  <c r="L105" i="1"/>
  <c r="K105" i="1"/>
  <c r="J105" i="1"/>
  <c r="I105" i="1"/>
  <c r="G105" i="1"/>
  <c r="F105" i="1"/>
  <c r="D105" i="1"/>
  <c r="U104" i="1"/>
  <c r="T104" i="1"/>
  <c r="R104" i="1"/>
  <c r="P104" i="1"/>
  <c r="N104" i="1"/>
  <c r="L104" i="1"/>
  <c r="J104" i="1"/>
  <c r="H104" i="1"/>
  <c r="U103" i="1"/>
  <c r="T103" i="1"/>
  <c r="R103" i="1"/>
  <c r="P103" i="1"/>
  <c r="N103" i="1"/>
  <c r="L103" i="1"/>
  <c r="J103" i="1"/>
  <c r="H103" i="1"/>
  <c r="U102" i="1"/>
  <c r="T102" i="1"/>
  <c r="R102" i="1"/>
  <c r="P102" i="1"/>
  <c r="N102" i="1"/>
  <c r="L102" i="1"/>
  <c r="J102" i="1"/>
  <c r="H102" i="1"/>
  <c r="U101" i="1"/>
  <c r="T101" i="1"/>
  <c r="R101" i="1"/>
  <c r="P101" i="1"/>
  <c r="N101" i="1"/>
  <c r="L101" i="1"/>
  <c r="J101" i="1"/>
  <c r="H101" i="1"/>
  <c r="U100" i="1"/>
  <c r="T100" i="1"/>
  <c r="T99" i="1" s="1"/>
  <c r="R100" i="1"/>
  <c r="R99" i="1" s="1"/>
  <c r="P100" i="1"/>
  <c r="N100" i="1"/>
  <c r="L100" i="1"/>
  <c r="J100" i="1"/>
  <c r="J99" i="1" s="1"/>
  <c r="H100" i="1"/>
  <c r="S99" i="1"/>
  <c r="U99" i="1" s="1"/>
  <c r="Q99" i="1"/>
  <c r="P99" i="1"/>
  <c r="O99" i="1"/>
  <c r="N99" i="1"/>
  <c r="M99" i="1"/>
  <c r="L99" i="1"/>
  <c r="K99" i="1"/>
  <c r="I99" i="1"/>
  <c r="H99" i="1"/>
  <c r="G99" i="1"/>
  <c r="F99" i="1"/>
  <c r="E99" i="1"/>
  <c r="D99" i="1"/>
  <c r="U98" i="1"/>
  <c r="T98" i="1"/>
  <c r="R98" i="1"/>
  <c r="P98" i="1"/>
  <c r="N98" i="1"/>
  <c r="L98" i="1"/>
  <c r="J98" i="1"/>
  <c r="H98" i="1"/>
  <c r="U97" i="1"/>
  <c r="T97" i="1"/>
  <c r="R97" i="1"/>
  <c r="P97" i="1"/>
  <c r="N97" i="1"/>
  <c r="L97" i="1"/>
  <c r="J97" i="1"/>
  <c r="H97" i="1"/>
  <c r="U96" i="1"/>
  <c r="T96" i="1"/>
  <c r="R96" i="1"/>
  <c r="P96" i="1"/>
  <c r="N96" i="1"/>
  <c r="L96" i="1"/>
  <c r="J96" i="1"/>
  <c r="H96" i="1"/>
  <c r="U95" i="1"/>
  <c r="T95" i="1"/>
  <c r="R95" i="1"/>
  <c r="P95" i="1"/>
  <c r="N95" i="1"/>
  <c r="L95" i="1"/>
  <c r="J95" i="1"/>
  <c r="H95" i="1"/>
  <c r="U94" i="1"/>
  <c r="T94" i="1"/>
  <c r="R94" i="1"/>
  <c r="P94" i="1"/>
  <c r="N94" i="1"/>
  <c r="L94" i="1"/>
  <c r="J94" i="1"/>
  <c r="H94" i="1"/>
  <c r="U93" i="1"/>
  <c r="T93" i="1"/>
  <c r="R93" i="1"/>
  <c r="P93" i="1"/>
  <c r="N93" i="1"/>
  <c r="L93" i="1"/>
  <c r="J93" i="1"/>
  <c r="H93" i="1"/>
  <c r="H92" i="1" s="1"/>
  <c r="T92" i="1"/>
  <c r="S92" i="1"/>
  <c r="R92" i="1"/>
  <c r="Q92" i="1"/>
  <c r="P92" i="1"/>
  <c r="O92" i="1"/>
  <c r="N92" i="1"/>
  <c r="M92" i="1"/>
  <c r="L92" i="1"/>
  <c r="K92" i="1"/>
  <c r="J92" i="1"/>
  <c r="I92" i="1"/>
  <c r="G92" i="1"/>
  <c r="F92" i="1"/>
  <c r="U92" i="1" s="1"/>
  <c r="E92" i="1"/>
  <c r="D92" i="1"/>
  <c r="U91" i="1"/>
  <c r="T91" i="1"/>
  <c r="R91" i="1"/>
  <c r="P91" i="1"/>
  <c r="N91" i="1"/>
  <c r="L91" i="1"/>
  <c r="J91" i="1"/>
  <c r="H91" i="1"/>
  <c r="U90" i="1"/>
  <c r="T90" i="1"/>
  <c r="R90" i="1"/>
  <c r="R89" i="1" s="1"/>
  <c r="P90" i="1"/>
  <c r="N90" i="1"/>
  <c r="L90" i="1"/>
  <c r="L89" i="1" s="1"/>
  <c r="J90" i="1"/>
  <c r="J89" i="1" s="1"/>
  <c r="H90" i="1"/>
  <c r="T89" i="1"/>
  <c r="S89" i="1"/>
  <c r="U89" i="1" s="1"/>
  <c r="Q89" i="1"/>
  <c r="P89" i="1"/>
  <c r="O89" i="1"/>
  <c r="N89" i="1"/>
  <c r="M89" i="1"/>
  <c r="K89" i="1"/>
  <c r="I89" i="1"/>
  <c r="H89" i="1"/>
  <c r="G89" i="1"/>
  <c r="F89" i="1"/>
  <c r="E89" i="1"/>
  <c r="D89" i="1"/>
  <c r="U88" i="1"/>
  <c r="T88" i="1"/>
  <c r="R88" i="1"/>
  <c r="P88" i="1"/>
  <c r="N88" i="1"/>
  <c r="L88" i="1"/>
  <c r="J88" i="1"/>
  <c r="H88" i="1"/>
  <c r="U87" i="1"/>
  <c r="T87" i="1"/>
  <c r="R87" i="1"/>
  <c r="P87" i="1"/>
  <c r="N87" i="1"/>
  <c r="L87" i="1"/>
  <c r="J87" i="1"/>
  <c r="H87" i="1"/>
  <c r="U86" i="1"/>
  <c r="T86" i="1"/>
  <c r="R86" i="1"/>
  <c r="P86" i="1"/>
  <c r="N86" i="1"/>
  <c r="L86" i="1"/>
  <c r="J86" i="1"/>
  <c r="H86" i="1"/>
  <c r="U85" i="1"/>
  <c r="T85" i="1"/>
  <c r="R85" i="1"/>
  <c r="P85" i="1"/>
  <c r="N85" i="1"/>
  <c r="L85" i="1"/>
  <c r="J85" i="1"/>
  <c r="H85" i="1"/>
  <c r="U84" i="1"/>
  <c r="T84" i="1"/>
  <c r="R84" i="1"/>
  <c r="P84" i="1"/>
  <c r="N84" i="1"/>
  <c r="L84" i="1"/>
  <c r="J84" i="1"/>
  <c r="H84" i="1"/>
  <c r="U83" i="1"/>
  <c r="T83" i="1"/>
  <c r="R83" i="1"/>
  <c r="P83" i="1"/>
  <c r="N83" i="1"/>
  <c r="L83" i="1"/>
  <c r="J83" i="1"/>
  <c r="H83" i="1"/>
  <c r="U82" i="1"/>
  <c r="T82" i="1"/>
  <c r="R82" i="1"/>
  <c r="P82" i="1"/>
  <c r="P81" i="1" s="1"/>
  <c r="N82" i="1"/>
  <c r="N81" i="1" s="1"/>
  <c r="L82" i="1"/>
  <c r="L81" i="1" s="1"/>
  <c r="J82" i="1"/>
  <c r="H82" i="1"/>
  <c r="U81" i="1"/>
  <c r="T81" i="1"/>
  <c r="S81" i="1"/>
  <c r="R81" i="1"/>
  <c r="Q81" i="1"/>
  <c r="O81" i="1"/>
  <c r="M81" i="1"/>
  <c r="K81" i="1"/>
  <c r="J81" i="1"/>
  <c r="I81" i="1"/>
  <c r="H81" i="1"/>
  <c r="G81" i="1"/>
  <c r="F81" i="1"/>
  <c r="E81" i="1"/>
  <c r="D81" i="1"/>
  <c r="U80" i="1"/>
  <c r="T80" i="1"/>
  <c r="R80" i="1"/>
  <c r="P80" i="1"/>
  <c r="N80" i="1"/>
  <c r="L80" i="1"/>
  <c r="J80" i="1"/>
  <c r="H80" i="1"/>
  <c r="U79" i="1"/>
  <c r="T79" i="1"/>
  <c r="T78" i="1" s="1"/>
  <c r="R79" i="1"/>
  <c r="R78" i="1" s="1"/>
  <c r="P79" i="1"/>
  <c r="N79" i="1"/>
  <c r="N78" i="1" s="1"/>
  <c r="L79" i="1"/>
  <c r="J79" i="1"/>
  <c r="J78" i="1" s="1"/>
  <c r="H79" i="1"/>
  <c r="S78" i="1"/>
  <c r="U78" i="1" s="1"/>
  <c r="Q78" i="1"/>
  <c r="P78" i="1"/>
  <c r="O78" i="1"/>
  <c r="M78" i="1"/>
  <c r="L78" i="1"/>
  <c r="K78" i="1"/>
  <c r="I78" i="1"/>
  <c r="H78" i="1"/>
  <c r="G78" i="1"/>
  <c r="F78" i="1"/>
  <c r="E78" i="1"/>
  <c r="D78" i="1"/>
  <c r="U77" i="1"/>
  <c r="T77" i="1"/>
  <c r="R77" i="1"/>
  <c r="P77" i="1"/>
  <c r="N77" i="1"/>
  <c r="L77" i="1"/>
  <c r="J77" i="1"/>
  <c r="H77" i="1"/>
  <c r="U76" i="1"/>
  <c r="T76" i="1"/>
  <c r="R76" i="1"/>
  <c r="P76" i="1"/>
  <c r="N76" i="1"/>
  <c r="L76" i="1"/>
  <c r="J76" i="1"/>
  <c r="H76" i="1"/>
  <c r="U75" i="1"/>
  <c r="T75" i="1"/>
  <c r="R75" i="1"/>
  <c r="P75" i="1"/>
  <c r="N75" i="1"/>
  <c r="L75" i="1"/>
  <c r="J75" i="1"/>
  <c r="H75" i="1"/>
  <c r="U74" i="1"/>
  <c r="T74" i="1"/>
  <c r="R74" i="1"/>
  <c r="P74" i="1"/>
  <c r="P73" i="1" s="1"/>
  <c r="N74" i="1"/>
  <c r="L74" i="1"/>
  <c r="J74" i="1"/>
  <c r="H74" i="1"/>
  <c r="H73" i="1" s="1"/>
  <c r="T73" i="1"/>
  <c r="S73" i="1"/>
  <c r="R73" i="1"/>
  <c r="Q73" i="1"/>
  <c r="O73" i="1"/>
  <c r="N73" i="1"/>
  <c r="M73" i="1"/>
  <c r="L73" i="1"/>
  <c r="K73" i="1"/>
  <c r="J73" i="1"/>
  <c r="I73" i="1"/>
  <c r="G73" i="1"/>
  <c r="F73" i="1"/>
  <c r="U73" i="1" s="1"/>
  <c r="E73" i="1"/>
  <c r="D73" i="1"/>
  <c r="U72" i="1"/>
  <c r="T72" i="1"/>
  <c r="R72" i="1"/>
  <c r="P72" i="1"/>
  <c r="N72" i="1"/>
  <c r="L72" i="1"/>
  <c r="L62" i="1" s="1"/>
  <c r="J72" i="1"/>
  <c r="J62" i="1" s="1"/>
  <c r="H72" i="1"/>
  <c r="U71" i="1"/>
  <c r="T71" i="1"/>
  <c r="R71" i="1"/>
  <c r="R62" i="1" s="1"/>
  <c r="P71" i="1"/>
  <c r="N71" i="1"/>
  <c r="H71" i="1"/>
  <c r="U70" i="1"/>
  <c r="T70" i="1"/>
  <c r="R70" i="1"/>
  <c r="P70" i="1"/>
  <c r="N70" i="1"/>
  <c r="L70" i="1"/>
  <c r="J70" i="1"/>
  <c r="H70" i="1"/>
  <c r="U69" i="1"/>
  <c r="T69" i="1"/>
  <c r="R69" i="1"/>
  <c r="P69" i="1"/>
  <c r="N69" i="1"/>
  <c r="L69" i="1"/>
  <c r="J69" i="1"/>
  <c r="H69" i="1"/>
  <c r="U68" i="1"/>
  <c r="T68" i="1"/>
  <c r="R68" i="1"/>
  <c r="P68" i="1"/>
  <c r="N68" i="1"/>
  <c r="L68" i="1"/>
  <c r="J68" i="1"/>
  <c r="H68" i="1"/>
  <c r="U67" i="1"/>
  <c r="T67" i="1"/>
  <c r="R67" i="1"/>
  <c r="P67" i="1"/>
  <c r="N67" i="1"/>
  <c r="L67" i="1"/>
  <c r="J67" i="1"/>
  <c r="H67" i="1"/>
  <c r="U66" i="1"/>
  <c r="T66" i="1"/>
  <c r="R66" i="1"/>
  <c r="P66" i="1"/>
  <c r="N66" i="1"/>
  <c r="L66" i="1"/>
  <c r="J66" i="1"/>
  <c r="H66" i="1"/>
  <c r="U65" i="1"/>
  <c r="T65" i="1"/>
  <c r="R65" i="1"/>
  <c r="P65" i="1"/>
  <c r="N65" i="1"/>
  <c r="L65" i="1"/>
  <c r="J65" i="1"/>
  <c r="H65" i="1"/>
  <c r="U64" i="1"/>
  <c r="T64" i="1"/>
  <c r="R64" i="1"/>
  <c r="P64" i="1"/>
  <c r="N64" i="1"/>
  <c r="L64" i="1"/>
  <c r="J64" i="1"/>
  <c r="H64" i="1"/>
  <c r="U63" i="1"/>
  <c r="T63" i="1"/>
  <c r="R63" i="1"/>
  <c r="P63" i="1"/>
  <c r="P62" i="1" s="1"/>
  <c r="N63" i="1"/>
  <c r="L63" i="1"/>
  <c r="J63" i="1"/>
  <c r="H63" i="1"/>
  <c r="H62" i="1" s="1"/>
  <c r="T62" i="1"/>
  <c r="S62" i="1"/>
  <c r="Q62" i="1"/>
  <c r="O62" i="1"/>
  <c r="N62" i="1"/>
  <c r="M62" i="1"/>
  <c r="K62" i="1"/>
  <c r="I62" i="1"/>
  <c r="G62" i="1"/>
  <c r="F62" i="1"/>
  <c r="U62" i="1" s="1"/>
  <c r="E62" i="1"/>
  <c r="D62" i="1"/>
  <c r="U61" i="1"/>
  <c r="T61" i="1"/>
  <c r="R61" i="1"/>
  <c r="P61" i="1"/>
  <c r="N61" i="1"/>
  <c r="L61" i="1"/>
  <c r="J61" i="1"/>
  <c r="H61" i="1"/>
  <c r="U60" i="1"/>
  <c r="T60" i="1"/>
  <c r="R60" i="1"/>
  <c r="P60" i="1"/>
  <c r="N60" i="1"/>
  <c r="L60" i="1"/>
  <c r="J60" i="1"/>
  <c r="H60" i="1"/>
  <c r="U59" i="1"/>
  <c r="T59" i="1"/>
  <c r="R59" i="1"/>
  <c r="P59" i="1"/>
  <c r="N59" i="1"/>
  <c r="L59" i="1"/>
  <c r="J59" i="1"/>
  <c r="H59" i="1"/>
  <c r="U58" i="1"/>
  <c r="T58" i="1"/>
  <c r="R58" i="1"/>
  <c r="R56" i="1" s="1"/>
  <c r="P58" i="1"/>
  <c r="N58" i="1"/>
  <c r="L58" i="1"/>
  <c r="L56" i="1" s="1"/>
  <c r="J58" i="1"/>
  <c r="J56" i="1" s="1"/>
  <c r="H58" i="1"/>
  <c r="K57" i="1"/>
  <c r="M57" i="1" s="1"/>
  <c r="O57" i="1" s="1"/>
  <c r="Q57" i="1" s="1"/>
  <c r="S57" i="1" s="1"/>
  <c r="U57" i="1" s="1"/>
  <c r="I57" i="1"/>
  <c r="G57" i="1"/>
  <c r="T56" i="1"/>
  <c r="S56" i="1"/>
  <c r="U56" i="1" s="1"/>
  <c r="Q56" i="1"/>
  <c r="P56" i="1"/>
  <c r="O56" i="1"/>
  <c r="N56" i="1"/>
  <c r="M56" i="1"/>
  <c r="K56" i="1"/>
  <c r="I56" i="1"/>
  <c r="H56" i="1"/>
  <c r="G56" i="1"/>
  <c r="F56" i="1"/>
  <c r="E56" i="1"/>
  <c r="D56" i="1"/>
  <c r="U55" i="1"/>
  <c r="T55" i="1"/>
  <c r="R55" i="1"/>
  <c r="P55" i="1"/>
  <c r="N55" i="1"/>
  <c r="L55" i="1"/>
  <c r="J55" i="1"/>
  <c r="H55" i="1"/>
  <c r="U54" i="1"/>
  <c r="T54" i="1"/>
  <c r="R54" i="1"/>
  <c r="P54" i="1"/>
  <c r="P53" i="1" s="1"/>
  <c r="N54" i="1"/>
  <c r="N53" i="1" s="1"/>
  <c r="L54" i="1"/>
  <c r="L53" i="1" s="1"/>
  <c r="J54" i="1"/>
  <c r="H54" i="1"/>
  <c r="U53" i="1"/>
  <c r="T53" i="1"/>
  <c r="S53" i="1"/>
  <c r="R53" i="1"/>
  <c r="Q53" i="1"/>
  <c r="O53" i="1"/>
  <c r="M53" i="1"/>
  <c r="K53" i="1"/>
  <c r="J53" i="1"/>
  <c r="I53" i="1"/>
  <c r="I41" i="1" s="1"/>
  <c r="H53" i="1"/>
  <c r="G53" i="1"/>
  <c r="F53" i="1"/>
  <c r="D53" i="1"/>
  <c r="D41" i="1" s="1"/>
  <c r="U52" i="1"/>
  <c r="T52" i="1"/>
  <c r="R52" i="1"/>
  <c r="P52" i="1"/>
  <c r="N52" i="1"/>
  <c r="L52" i="1"/>
  <c r="J52" i="1"/>
  <c r="H52" i="1"/>
  <c r="U51" i="1"/>
  <c r="T51" i="1"/>
  <c r="R51" i="1"/>
  <c r="P51" i="1"/>
  <c r="N51" i="1"/>
  <c r="L51" i="1"/>
  <c r="J51" i="1"/>
  <c r="H51" i="1"/>
  <c r="U50" i="1"/>
  <c r="T50" i="1"/>
  <c r="R50" i="1"/>
  <c r="P50" i="1"/>
  <c r="N50" i="1"/>
  <c r="L50" i="1"/>
  <c r="J50" i="1"/>
  <c r="H50" i="1"/>
  <c r="U49" i="1"/>
  <c r="T49" i="1"/>
  <c r="R49" i="1"/>
  <c r="P49" i="1"/>
  <c r="N49" i="1"/>
  <c r="L49" i="1"/>
  <c r="J49" i="1"/>
  <c r="H49" i="1"/>
  <c r="U48" i="1"/>
  <c r="T48" i="1"/>
  <c r="R48" i="1"/>
  <c r="P48" i="1"/>
  <c r="N48" i="1"/>
  <c r="L48" i="1"/>
  <c r="J48" i="1"/>
  <c r="H48" i="1"/>
  <c r="U47" i="1"/>
  <c r="T47" i="1"/>
  <c r="R47" i="1"/>
  <c r="P47" i="1"/>
  <c r="N47" i="1"/>
  <c r="L47" i="1"/>
  <c r="J47" i="1"/>
  <c r="H47" i="1"/>
  <c r="U46" i="1"/>
  <c r="T46" i="1"/>
  <c r="R46" i="1"/>
  <c r="P46" i="1"/>
  <c r="N46" i="1"/>
  <c r="L46" i="1"/>
  <c r="J46" i="1"/>
  <c r="H46" i="1"/>
  <c r="U45" i="1"/>
  <c r="T45" i="1"/>
  <c r="R45" i="1"/>
  <c r="P45" i="1"/>
  <c r="N45" i="1"/>
  <c r="L45" i="1"/>
  <c r="J45" i="1"/>
  <c r="H45" i="1"/>
  <c r="U44" i="1"/>
  <c r="T44" i="1"/>
  <c r="R44" i="1"/>
  <c r="R43" i="1" s="1"/>
  <c r="P44" i="1"/>
  <c r="P43" i="1" s="1"/>
  <c r="P41" i="1" s="1"/>
  <c r="N44" i="1"/>
  <c r="L44" i="1"/>
  <c r="L43" i="1" s="1"/>
  <c r="J44" i="1"/>
  <c r="H44" i="1"/>
  <c r="H43" i="1" s="1"/>
  <c r="T43" i="1"/>
  <c r="S43" i="1"/>
  <c r="S41" i="1" s="1"/>
  <c r="Q43" i="1"/>
  <c r="O43" i="1"/>
  <c r="O41" i="1" s="1"/>
  <c r="O120" i="1" s="1"/>
  <c r="P120" i="1" s="1"/>
  <c r="N43" i="1"/>
  <c r="M43" i="1"/>
  <c r="K43" i="1"/>
  <c r="K41" i="1" s="1"/>
  <c r="K120" i="1" s="1"/>
  <c r="J43" i="1"/>
  <c r="I43" i="1"/>
  <c r="G43" i="1"/>
  <c r="G41" i="1" s="1"/>
  <c r="F43" i="1"/>
  <c r="E43" i="1"/>
  <c r="D43" i="1"/>
  <c r="U42" i="1"/>
  <c r="M41" i="1"/>
  <c r="M120" i="1" s="1"/>
  <c r="F41" i="1"/>
  <c r="F120" i="1" s="1"/>
  <c r="E41" i="1"/>
  <c r="G39" i="1"/>
  <c r="H39" i="1" s="1"/>
  <c r="G38" i="1"/>
  <c r="I38" i="1" s="1"/>
  <c r="I37" i="1"/>
  <c r="K37" i="1" s="1"/>
  <c r="G37" i="1"/>
  <c r="H37" i="1" s="1"/>
  <c r="I36" i="1"/>
  <c r="K36" i="1" s="1"/>
  <c r="H36" i="1"/>
  <c r="G36" i="1"/>
  <c r="G35" i="1"/>
  <c r="I35" i="1" s="1"/>
  <c r="G34" i="1"/>
  <c r="I34" i="1" s="1"/>
  <c r="F33" i="1"/>
  <c r="F40" i="1" s="1"/>
  <c r="G40" i="1" s="1"/>
  <c r="I40" i="1" s="1"/>
  <c r="K40" i="1" s="1"/>
  <c r="M40" i="1" s="1"/>
  <c r="O40" i="1" s="1"/>
  <c r="Q40" i="1" s="1"/>
  <c r="S40" i="1" s="1"/>
  <c r="U40" i="1" s="1"/>
  <c r="U32" i="1"/>
  <c r="T32" i="1"/>
  <c r="R32" i="1"/>
  <c r="P32" i="1"/>
  <c r="N32" i="1"/>
  <c r="L32" i="1"/>
  <c r="J32" i="1"/>
  <c r="H32" i="1"/>
  <c r="U31" i="1"/>
  <c r="T31" i="1"/>
  <c r="R31" i="1"/>
  <c r="P31" i="1"/>
  <c r="N31" i="1"/>
  <c r="L31" i="1"/>
  <c r="J31" i="1"/>
  <c r="H31" i="1"/>
  <c r="U30" i="1"/>
  <c r="T30" i="1"/>
  <c r="R30" i="1"/>
  <c r="P30" i="1"/>
  <c r="N30" i="1"/>
  <c r="L30" i="1"/>
  <c r="J30" i="1"/>
  <c r="H30" i="1"/>
  <c r="U29" i="1"/>
  <c r="T29" i="1"/>
  <c r="R29" i="1"/>
  <c r="P29" i="1"/>
  <c r="N29" i="1"/>
  <c r="L29" i="1"/>
  <c r="J29" i="1"/>
  <c r="H29" i="1"/>
  <c r="U28" i="1"/>
  <c r="T28" i="1"/>
  <c r="R28" i="1"/>
  <c r="P28" i="1"/>
  <c r="N28" i="1"/>
  <c r="L28" i="1"/>
  <c r="J28" i="1"/>
  <c r="H28" i="1"/>
  <c r="T27" i="1"/>
  <c r="R27" i="1"/>
  <c r="P27" i="1"/>
  <c r="N27" i="1"/>
  <c r="L27" i="1"/>
  <c r="J27" i="1"/>
  <c r="H27" i="1"/>
  <c r="U26" i="1"/>
  <c r="T26" i="1"/>
  <c r="R26" i="1"/>
  <c r="P26" i="1"/>
  <c r="N26" i="1"/>
  <c r="L26" i="1"/>
  <c r="J26" i="1"/>
  <c r="H26" i="1"/>
  <c r="U25" i="1"/>
  <c r="T25" i="1"/>
  <c r="R25" i="1"/>
  <c r="P25" i="1"/>
  <c r="N25" i="1"/>
  <c r="L25" i="1"/>
  <c r="J25" i="1"/>
  <c r="H25" i="1"/>
  <c r="U24" i="1"/>
  <c r="T24" i="1"/>
  <c r="R24" i="1"/>
  <c r="P24" i="1"/>
  <c r="N24" i="1"/>
  <c r="L24" i="1"/>
  <c r="J24" i="1"/>
  <c r="H24" i="1"/>
  <c r="U23" i="1"/>
  <c r="T23" i="1"/>
  <c r="R23" i="1"/>
  <c r="P23" i="1"/>
  <c r="N23" i="1"/>
  <c r="L23" i="1"/>
  <c r="J23" i="1"/>
  <c r="H23" i="1"/>
  <c r="U22" i="1"/>
  <c r="T22" i="1"/>
  <c r="R22" i="1"/>
  <c r="P22" i="1"/>
  <c r="N22" i="1"/>
  <c r="L22" i="1"/>
  <c r="J22" i="1"/>
  <c r="H22" i="1"/>
  <c r="U21" i="1"/>
  <c r="T21" i="1"/>
  <c r="R21" i="1"/>
  <c r="P21" i="1"/>
  <c r="N21" i="1"/>
  <c r="L21" i="1"/>
  <c r="J21" i="1"/>
  <c r="H21" i="1"/>
  <c r="U20" i="1"/>
  <c r="T20" i="1"/>
  <c r="R20" i="1"/>
  <c r="P20" i="1"/>
  <c r="N20" i="1"/>
  <c r="L20" i="1"/>
  <c r="J20" i="1"/>
  <c r="H20" i="1"/>
  <c r="U19" i="1"/>
  <c r="T19" i="1"/>
  <c r="R19" i="1"/>
  <c r="P19" i="1"/>
  <c r="N19" i="1"/>
  <c r="L19" i="1"/>
  <c r="J19" i="1"/>
  <c r="H19" i="1"/>
  <c r="U18" i="1"/>
  <c r="T18" i="1"/>
  <c r="R18" i="1"/>
  <c r="P18" i="1"/>
  <c r="N18" i="1"/>
  <c r="L18" i="1"/>
  <c r="J18" i="1"/>
  <c r="H18" i="1"/>
  <c r="U17" i="1"/>
  <c r="T17" i="1"/>
  <c r="R17" i="1"/>
  <c r="P17" i="1"/>
  <c r="N17" i="1"/>
  <c r="L17" i="1"/>
  <c r="J17" i="1"/>
  <c r="H17" i="1"/>
  <c r="U16" i="1"/>
  <c r="T16" i="1"/>
  <c r="R16" i="1"/>
  <c r="P16" i="1"/>
  <c r="N16" i="1"/>
  <c r="L16" i="1"/>
  <c r="J16" i="1"/>
  <c r="H16" i="1"/>
  <c r="U15" i="1"/>
  <c r="T15" i="1"/>
  <c r="R15" i="1"/>
  <c r="P15" i="1"/>
  <c r="N15" i="1"/>
  <c r="L15" i="1"/>
  <c r="J15" i="1"/>
  <c r="H15" i="1"/>
  <c r="U14" i="1"/>
  <c r="T14" i="1"/>
  <c r="R14" i="1"/>
  <c r="P14" i="1"/>
  <c r="N14" i="1"/>
  <c r="L14" i="1"/>
  <c r="J14" i="1"/>
  <c r="H14" i="1"/>
  <c r="U13" i="1"/>
  <c r="S13" i="1"/>
  <c r="Q13" i="1"/>
  <c r="R13" i="1" s="1"/>
  <c r="O13" i="1"/>
  <c r="M13" i="1"/>
  <c r="P13" i="1" s="1"/>
  <c r="L13" i="1"/>
  <c r="J13" i="1"/>
  <c r="H13" i="1"/>
  <c r="U12" i="1"/>
  <c r="T12" i="1"/>
  <c r="R12" i="1"/>
  <c r="P12" i="1"/>
  <c r="N12" i="1"/>
  <c r="L12" i="1"/>
  <c r="J12" i="1"/>
  <c r="H12" i="1"/>
  <c r="U11" i="1"/>
  <c r="T11" i="1"/>
  <c r="R11" i="1"/>
  <c r="P11" i="1"/>
  <c r="N11" i="1"/>
  <c r="L11" i="1"/>
  <c r="J11" i="1"/>
  <c r="H11" i="1"/>
  <c r="U10" i="1"/>
  <c r="S10" i="1"/>
  <c r="Q10" i="1"/>
  <c r="T10" i="1" s="1"/>
  <c r="O10" i="1"/>
  <c r="P10" i="1" s="1"/>
  <c r="M10" i="1"/>
  <c r="N10" i="1" s="1"/>
  <c r="L10" i="1"/>
  <c r="J10" i="1"/>
  <c r="H10" i="1"/>
  <c r="F9" i="1"/>
  <c r="U7" i="1"/>
  <c r="T7" i="1"/>
  <c r="R7" i="1"/>
  <c r="P7" i="1"/>
  <c r="N7" i="1"/>
  <c r="L7" i="1"/>
  <c r="J7" i="1"/>
  <c r="H7" i="1"/>
  <c r="K38" i="1" l="1"/>
  <c r="J38" i="1"/>
  <c r="U41" i="1"/>
  <c r="S120" i="1"/>
  <c r="T120" i="1" s="1"/>
  <c r="R41" i="1"/>
  <c r="I33" i="1"/>
  <c r="K34" i="1"/>
  <c r="J34" i="1"/>
  <c r="H41" i="1"/>
  <c r="G120" i="1"/>
  <c r="H120" i="1" s="1"/>
  <c r="K35" i="1"/>
  <c r="J35" i="1"/>
  <c r="L120" i="1"/>
  <c r="R120" i="1"/>
  <c r="J41" i="1"/>
  <c r="I120" i="1"/>
  <c r="J120" i="1" s="1"/>
  <c r="N41" i="1"/>
  <c r="L36" i="1"/>
  <c r="M36" i="1"/>
  <c r="L41" i="1"/>
  <c r="M37" i="1"/>
  <c r="L37" i="1"/>
  <c r="N120" i="1"/>
  <c r="T41" i="1"/>
  <c r="H38" i="1"/>
  <c r="I39" i="1"/>
  <c r="F119" i="1"/>
  <c r="T13" i="1"/>
  <c r="U43" i="1"/>
  <c r="R10" i="1"/>
  <c r="N13" i="1"/>
  <c r="H35" i="1"/>
  <c r="J37" i="1"/>
  <c r="G33" i="1"/>
  <c r="H34" i="1"/>
  <c r="J36" i="1"/>
  <c r="M34" i="1" l="1"/>
  <c r="L34" i="1"/>
  <c r="J33" i="1"/>
  <c r="J40" i="1" s="1"/>
  <c r="I119" i="1"/>
  <c r="I9" i="1"/>
  <c r="N37" i="1"/>
  <c r="O37" i="1"/>
  <c r="H33" i="1"/>
  <c r="H40" i="1" s="1"/>
  <c r="O36" i="1"/>
  <c r="N36" i="1"/>
  <c r="M35" i="1"/>
  <c r="L35" i="1"/>
  <c r="U120" i="1"/>
  <c r="G9" i="1"/>
  <c r="H9" i="1" s="1"/>
  <c r="G119" i="1"/>
  <c r="H119" i="1" s="1"/>
  <c r="K39" i="1"/>
  <c r="J39" i="1"/>
  <c r="M38" i="1"/>
  <c r="L38" i="1"/>
  <c r="M39" i="1" l="1"/>
  <c r="M33" i="1" s="1"/>
  <c r="L39" i="1"/>
  <c r="N38" i="1"/>
  <c r="O38" i="1"/>
  <c r="K33" i="1"/>
  <c r="Q37" i="1"/>
  <c r="P37" i="1"/>
  <c r="J9" i="1"/>
  <c r="J119" i="1"/>
  <c r="O35" i="1"/>
  <c r="N35" i="1"/>
  <c r="P36" i="1"/>
  <c r="Q36" i="1"/>
  <c r="N34" i="1"/>
  <c r="O34" i="1"/>
  <c r="M9" i="1" l="1"/>
  <c r="N33" i="1"/>
  <c r="M119" i="1"/>
  <c r="S36" i="1"/>
  <c r="R36" i="1"/>
  <c r="Q38" i="1"/>
  <c r="P38" i="1"/>
  <c r="Q34" i="1"/>
  <c r="P34" i="1"/>
  <c r="S37" i="1"/>
  <c r="R37" i="1"/>
  <c r="K119" i="1"/>
  <c r="L119" i="1" s="1"/>
  <c r="L33" i="1"/>
  <c r="L40" i="1" s="1"/>
  <c r="K9" i="1"/>
  <c r="L9" i="1" s="1"/>
  <c r="Q35" i="1"/>
  <c r="P35" i="1"/>
  <c r="O39" i="1"/>
  <c r="N39" i="1"/>
  <c r="S35" i="1" l="1"/>
  <c r="R35" i="1"/>
  <c r="R38" i="1"/>
  <c r="S38" i="1"/>
  <c r="T36" i="1"/>
  <c r="U36" i="1"/>
  <c r="S34" i="1"/>
  <c r="Q33" i="1"/>
  <c r="R34" i="1"/>
  <c r="U37" i="1"/>
  <c r="T37" i="1"/>
  <c r="N119" i="1"/>
  <c r="Q39" i="1"/>
  <c r="P39" i="1"/>
  <c r="O33" i="1"/>
  <c r="N40" i="1"/>
  <c r="N9" i="1"/>
  <c r="Q119" i="1" l="1"/>
  <c r="R119" i="1" s="1"/>
  <c r="R33" i="1"/>
  <c r="Q9" i="1"/>
  <c r="P33" i="1"/>
  <c r="P40" i="1" s="1"/>
  <c r="O9" i="1"/>
  <c r="P9" i="1" s="1"/>
  <c r="O119" i="1"/>
  <c r="P119" i="1" s="1"/>
  <c r="U34" i="1"/>
  <c r="T34" i="1"/>
  <c r="S33" i="1"/>
  <c r="S39" i="1"/>
  <c r="R39" i="1"/>
  <c r="U38" i="1"/>
  <c r="T38" i="1"/>
  <c r="T35" i="1"/>
  <c r="U35" i="1"/>
  <c r="R9" i="1" l="1"/>
  <c r="S119" i="1"/>
  <c r="T119" i="1" s="1"/>
  <c r="U33" i="1"/>
  <c r="T33" i="1"/>
  <c r="S9" i="1"/>
  <c r="U39" i="1"/>
  <c r="T39" i="1"/>
  <c r="R40" i="1"/>
  <c r="U9" i="1" l="1"/>
  <c r="T9" i="1"/>
  <c r="T40" i="1"/>
</calcChain>
</file>

<file path=xl/sharedStrings.xml><?xml version="1.0" encoding="utf-8"?>
<sst xmlns="http://schemas.openxmlformats.org/spreadsheetml/2006/main" count="317" uniqueCount="174">
  <si>
    <t>Уточнения областного бюджета в 2024 году</t>
  </si>
  <si>
    <t>Закон Липецкой области от 19.12.2023 г. № 423-ОЗ "Об областном бюджете на 2024 год и на плановый период 2025 и 2026 годов"</t>
  </si>
  <si>
    <t>(руб.)</t>
  </si>
  <si>
    <t xml:space="preserve">Наименование </t>
  </si>
  <si>
    <t xml:space="preserve">Закон </t>
  </si>
  <si>
    <t>изменения</t>
  </si>
  <si>
    <t xml:space="preserve">Утвержденный бюджет (Закон Липецкой области от 19.12.2023 г. № 423-ОЗ "Об областном бюджете на 2024 год и на плановый период 2025 и 2026 годов") </t>
  </si>
  <si>
    <t>Закон Липецкой области от 22.02.2024 г. № 454-ОЗ "О внесении изменений в Закон Липецкой области "Об областном бюджете на 2024 год и на плановый период 2025 и 2026 годов"</t>
  </si>
  <si>
    <t>отклонения от предыдущего варианта</t>
  </si>
  <si>
    <t>Закон Липецкой области от 24.04.2024 г. № 470-ОЗ "О внесении изменений в Закон Липецкой области "Об областном бюджете на 2024 год и на плановый период 2025 и 2026 годов"</t>
  </si>
  <si>
    <t>Закон Липецкой области от 30.05.2024 г. № 486-ОЗ "О внесении изменений в Закон Липецкой области "Об областном бюджете на 2024 год и на плановый период 2025 и 2026 годов"</t>
  </si>
  <si>
    <t>Закон Липецкой области от 26.06.2024 г. № 503-ОЗ "О внесении изменений в Закон Липецкой области "Об областном бюджете на 2024 год и на плановый период 2025 и 2026 годов"</t>
  </si>
  <si>
    <t>Закон Липецкой области от 26.09.2024 г. № 517-ОЗ "О внесении изменений в Закон Липецкой области "Об областном бюджете на 2024 год и на плановый период 2025 и 2026 годов"</t>
  </si>
  <si>
    <t>Закон Липецкой области от 08.11.2024 г. № 537-ОЗ "О внесении изменений в Закон Липецкой области "Об областном бюджете на 2024 год и на плановый период 2025 и 2026 годов"</t>
  </si>
  <si>
    <t>Закон Липецкой области от 19.12.2024 г. № 579-ОЗ "О внесении изменений в Закон Липецкой области "Об областном бюджете на 2024 год и на плановый период 2025 и 2026 годов"</t>
  </si>
  <si>
    <t>Справочно:  Дополнительно направлено при уточнениях бюджета в 2024 году</t>
  </si>
  <si>
    <t>ВСЕГО ДОХОДОВ</t>
  </si>
  <si>
    <t>КБК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</si>
  <si>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</si>
  <si>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</si>
  <si>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</si>
  <si>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</si>
  <si>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прибыль организаций</t>
  </si>
  <si>
    <t>00010101000000000110</t>
  </si>
  <si>
    <t>Налог на доходы физических лиц</t>
  </si>
  <si>
    <t>00010102000010000110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</si>
  <si>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</si>
  <si>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</si>
  <si>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</si>
  <si>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</si>
  <si>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 xml:space="preserve">НАЛОГИ НА СОВОКУПНЫЙ ДОХОД
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</si>
  <si>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</si>
  <si>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</si>
  <si>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</si>
  <si>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 на профессиональный доход</t>
  </si>
  <si>
    <t>00010506000010000110</t>
  </si>
  <si>
    <t xml:space="preserve">НАЛОГИ НА ИМУЩЕСТВО
</t>
  </si>
  <si>
    <t>00010600000000000000</t>
  </si>
  <si>
    <t>Налог на имущество организаций</t>
  </si>
  <si>
    <t>00010602000020000110</t>
  </si>
  <si>
    <t>Транспортный налог</t>
  </si>
  <si>
    <t>00010604000020000110</t>
  </si>
  <si>
    <t>Налог на игорный бизнес</t>
  </si>
  <si>
    <t>00010605000020000110</t>
  </si>
  <si>
    <t>НАЛОГИ, СБОРЫ И РЕГУЛЯРНЫЕ ПЛАТЕЖИ ЗА ПОЛЬЗОВАНИЕ ПРИРОДНЫМИ РЕСУРСАМИ</t>
  </si>
  <si>
    <t>00010700000000000000</t>
  </si>
  <si>
    <t xml:space="preserve">Налог на добычу полезных ископаемых
</t>
  </si>
  <si>
    <t>00010701000010000110</t>
  </si>
  <si>
    <t>Сборы за пользование объектами животного мира и за пользование объектами водных биологических ресурсов</t>
  </si>
  <si>
    <t>00010704000010000110</t>
  </si>
  <si>
    <t>ГОСУДАРСТВЕННАЯ ПОШЛИНА</t>
  </si>
  <si>
    <t>00010800000000000000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</si>
  <si>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</si>
  <si>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</si>
  <si>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ПЛАТЕЖИ ПРИ ПОЛЬЗОВАНИИ ПРИРОДНЫМИ РЕСУРСАМИ</t>
  </si>
  <si>
    <t>00011200000000000000</t>
  </si>
  <si>
    <t>ДОХОДЫ ОТ ОКАЗАНИЯ ПЛАТНЫХ УСЛУГ (РАБОТ) И КОМПЕНСАЦИИ ЗАТРАТ ГОСУДАРСТВА</t>
  </si>
  <si>
    <t>00011300000000000000</t>
  </si>
  <si>
    <t>ДОХОДЫ ОТ ПРОДАЖИ МАТЕРИАЛЬНЫХ И НЕМАТЕРИАЛЬНЫХ АКТИВОВ</t>
  </si>
  <si>
    <t>00011400000000000000</t>
  </si>
  <si>
    <t>АДМИНИСТРАТИВНЫЕ ПЛАТЕЖИ И СБОРЫ</t>
  </si>
  <si>
    <t>00011500000000000000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</si>
  <si>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</si>
  <si>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</si>
  <si>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</si>
  <si>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</si>
  <si>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БЕЗВОЗМЕЗДНЫЕ ПОСТУПЛЕНИЯ</t>
  </si>
  <si>
    <t>00020000000000000000</t>
  </si>
  <si>
    <t xml:space="preserve">Дотации  бюджетам субъектов  Российской Федерации и муниципальных образований </t>
  </si>
  <si>
    <t>00020210000000000150</t>
  </si>
  <si>
    <t>Субсидии бюджетам бюджетной системы Российской Федерации (межбюджетные субсидии)</t>
  </si>
  <si>
    <t>00020220000000000150</t>
  </si>
  <si>
    <t>Субвенции бюджетам субъектов Российской Федерации и муниципальных образований</t>
  </si>
  <si>
    <t>00020230000000000150</t>
  </si>
  <si>
    <t>Иные межбюджетные трансферты</t>
  </si>
  <si>
    <t>00020240000000000150</t>
  </si>
  <si>
    <t>Безвозмездные поступления от государственных (муниципальных) организаций в бюджеты субъектов Российской Федерации</t>
  </si>
  <si>
    <t>00020302000020000150</t>
  </si>
  <si>
    <t>Безвозмездные поступления от негосударственных  организаций в бюджеты субъектов Российской Федерации</t>
  </si>
  <si>
    <t>00020402000020000150</t>
  </si>
  <si>
    <t>ВСЕГО РАСХОДОВ</t>
  </si>
  <si>
    <t>Раздел</t>
  </si>
  <si>
    <t>Подраздел</t>
  </si>
  <si>
    <t>ОБЩЕГОСУДАРСТВЕННЫЕ ВОПРОСЫ</t>
  </si>
  <si>
    <t>01</t>
  </si>
  <si>
    <t/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</si>
  <si>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</si>
  <si>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</si>
  <si>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</si>
  <si>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</si>
  <si>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</si>
  <si>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</si>
  <si>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</si>
  <si>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</si>
  <si>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</si>
  <si>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</si>
  <si>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</si>
  <si>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</si>
  <si>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Международные отношения и международное сотрудничество</t>
  </si>
  <si>
    <t>08</t>
  </si>
  <si>
    <t>Резервные фонды</t>
  </si>
  <si>
    <t>11</t>
  </si>
  <si>
    <t>Другие общегосударственные вопросы</t>
  </si>
  <si>
    <t>13</t>
  </si>
  <si>
    <t>НАЦИОНАЛЬНАЯ ОБОРОНА</t>
  </si>
  <si>
    <t>Мобилизационная и вневойсковая подготовка</t>
  </si>
  <si>
    <t>Мобилизационная подготовка экономики</t>
  </si>
  <si>
    <t>НАЦИОНАЛЬНАЯ БЕЗОПАСНОСТЬ И ПРАВООХРАНИТЕЛЬНАЯ ДЕЯТЕЛЬНОСТЬ</t>
  </si>
  <si>
    <t>Органы внутренних дел</t>
  </si>
  <si>
    <t>Органы юстиции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</si>
  <si>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</si>
  <si>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</si>
  <si>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Миграционная политика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</si>
  <si>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</si>
  <si>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</si>
  <si>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</si>
  <si>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Общеэкономические вопросы</t>
  </si>
  <si>
    <t>Воспроизводство минерально-сырьевой базы</t>
  </si>
  <si>
    <t>Сельское хозяйство и рыболовство</t>
  </si>
  <si>
    <t>Водное хозяйство</t>
  </si>
  <si>
    <t>Лесное хозяйство</t>
  </si>
  <si>
    <t>Транспорт</t>
  </si>
  <si>
    <t>Дорожное хозяйство (дорожные фонды)</t>
  </si>
  <si>
    <t>09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</si>
  <si>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</si>
  <si>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</si>
  <si>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</si>
  <si>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</si>
  <si>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</si>
  <si>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</si>
  <si>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</si>
  <si>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</si>
  <si>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</si>
  <si>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</si>
  <si>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Сбор, удаление отходов и очистка сточных вод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</si>
  <si>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</si>
  <si>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</si>
  <si>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</si>
  <si>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</si>
  <si>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</si>
  <si>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</si>
  <si>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</si>
  <si>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</si>
  <si>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</si>
  <si>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 КИНЕМАТОГРАФИЯ</t>
  </si>
  <si>
    <t>Культура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</si>
  <si>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</si>
  <si>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</si>
  <si>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</si>
  <si>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</si>
  <si>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</si>
  <si>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</si>
  <si>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</si>
  <si>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</si>
  <si>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</si>
  <si>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</si>
  <si>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</si>
  <si>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</si>
  <si>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</si>
  <si>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</si>
  <si>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</si>
  <si>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</si>
  <si>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</si>
  <si>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</si>
  <si>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</si>
  <si>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</si>
  <si>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</si>
  <si>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Другие вопросы в области средств массовой информации</t>
  </si>
  <si>
    <t>ОБСЛУЖИВАНИЕ ГОСУДАРСТВЕННОГО И МУНИЦИПАЛЬНОГО ДОЛГА</t>
  </si>
  <si>
    <t>Обслуживание государственного (муниципального) внутреннего долга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</si>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</sst>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_-* #,##0.0_р_._-;\-* #,##0.0_р_._-;_-* &quot;-&quot;??_р_._-;_-@_-"/>
    <numFmt numFmtId="166" formatCode="0.0"/>
    <numFmt numFmtId="167" formatCode="_-* #,##0.00\ _₽_-;\-* #,##0.00\ _₽_-;_-* &quot;-&quot;??\ _₽_-;_-@_-"/>
  </numFmts>
  <fonts count="18" x14ac:knownFonts="1">
    <font>
      <sz val="10"/>
      <name val="Arial Cyr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3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top" wrapText="1"/>
    </xf>
    <xf numFmtId="164" fontId="7" fillId="0" borderId="1" xfId="1" applyFont="1" applyBorder="1" applyAlignment="1">
      <alignment horizontal="center" vertical="center" wrapText="1"/>
    </xf>
    <xf numFmtId="164" fontId="7" fillId="3" borderId="1" xfId="1" applyFont="1" applyFill="1" applyBorder="1" applyAlignment="1">
      <alignment horizontal="center" vertical="center" wrapText="1"/>
    </xf>
    <xf numFmtId="0" fontId="8" fillId="0" borderId="0" xfId="0" applyFont="1"/>
    <xf numFmtId="49" fontId="7" fillId="0" borderId="1" xfId="0" applyNumberFormat="1" applyFont="1" applyBorder="1" applyAlignment="1">
      <alignment vertical="top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164" fontId="9" fillId="0" borderId="1" xfId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vertical="top" wrapText="1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164" fontId="11" fillId="0" borderId="1" xfId="1" applyFont="1" applyBorder="1" applyAlignment="1">
      <alignment horizontal="center" vertical="center" wrapText="1"/>
    </xf>
    <xf numFmtId="164" fontId="10" fillId="0" borderId="1" xfId="1" applyFont="1" applyBorder="1" applyAlignment="1">
      <alignment horizontal="center" vertical="center" wrapText="1"/>
    </xf>
    <xf numFmtId="164" fontId="10" fillId="3" borderId="1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12" fillId="0" borderId="1" xfId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vertical="top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12" fillId="3" borderId="1" xfId="1" applyFont="1" applyFill="1" applyBorder="1" applyAlignment="1">
      <alignment horizontal="center" vertical="center" wrapText="1"/>
    </xf>
    <xf numFmtId="0" fontId="13" fillId="0" borderId="0" xfId="0" applyFont="1"/>
    <xf numFmtId="0" fontId="10" fillId="0" borderId="1" xfId="0" applyFont="1" applyBorder="1" applyAlignment="1">
      <alignment vertical="top" wrapText="1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/>
    </xf>
    <xf numFmtId="4" fontId="3" fillId="0" borderId="0" xfId="0" applyNumberFormat="1" applyFont="1"/>
    <xf numFmtId="4" fontId="10" fillId="0" borderId="0" xfId="0" applyNumberFormat="1" applyFont="1" applyAlignment="1">
      <alignment horizontal="right" vertical="center" inden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top" wrapText="1"/>
    </xf>
    <xf numFmtId="165" fontId="7" fillId="0" borderId="1" xfId="1" applyNumberFormat="1" applyFont="1" applyBorder="1" applyAlignment="1">
      <alignment horizontal="center" vertical="center" wrapText="1"/>
    </xf>
    <xf numFmtId="164" fontId="7" fillId="0" borderId="1" xfId="1" applyFont="1" applyBorder="1" applyAlignment="1">
      <alignment horizontal="center" vertical="top" wrapText="1"/>
    </xf>
    <xf numFmtId="164" fontId="7" fillId="3" borderId="1" xfId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/>
    </xf>
    <xf numFmtId="165" fontId="7" fillId="0" borderId="1" xfId="1" applyNumberFormat="1" applyFont="1" applyBorder="1"/>
    <xf numFmtId="164" fontId="7" fillId="0" borderId="1" xfId="1" applyFont="1" applyBorder="1" applyAlignment="1">
      <alignment vertical="top"/>
    </xf>
    <xf numFmtId="164" fontId="7" fillId="3" borderId="1" xfId="1" applyFont="1" applyFill="1" applyBorder="1" applyAlignment="1">
      <alignment vertical="top"/>
    </xf>
    <xf numFmtId="164" fontId="7" fillId="3" borderId="1" xfId="1" applyFont="1" applyFill="1" applyBorder="1" applyAlignment="1">
      <alignment vertical="center"/>
    </xf>
    <xf numFmtId="164" fontId="7" fillId="0" borderId="1" xfId="1" applyFont="1" applyBorder="1" applyAlignment="1">
      <alignment vertical="center"/>
    </xf>
    <xf numFmtId="0" fontId="14" fillId="0" borderId="4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65" fontId="10" fillId="0" borderId="1" xfId="1" applyNumberFormat="1" applyFont="1" applyBorder="1"/>
    <xf numFmtId="4" fontId="10" fillId="0" borderId="4" xfId="0" applyNumberFormat="1" applyFont="1" applyBorder="1" applyAlignment="1">
      <alignment horizontal="right" vertical="center" wrapText="1" indent="1"/>
    </xf>
    <xf numFmtId="164" fontId="10" fillId="3" borderId="1" xfId="1" applyFont="1" applyFill="1" applyBorder="1" applyAlignment="1">
      <alignment vertical="top"/>
    </xf>
    <xf numFmtId="4" fontId="14" fillId="0" borderId="4" xfId="0" applyNumberFormat="1" applyFont="1" applyBorder="1" applyAlignment="1">
      <alignment horizontal="right" vertical="center" wrapText="1" indent="1"/>
    </xf>
    <xf numFmtId="164" fontId="10" fillId="3" borderId="1" xfId="1" applyFont="1" applyFill="1" applyBorder="1" applyAlignment="1">
      <alignment vertical="center"/>
    </xf>
    <xf numFmtId="4" fontId="14" fillId="0" borderId="4" xfId="0" applyNumberFormat="1" applyFont="1" applyBorder="1" applyAlignment="1">
      <alignment horizontal="right" vertical="center" wrapText="1"/>
    </xf>
    <xf numFmtId="165" fontId="10" fillId="0" borderId="1" xfId="1" applyNumberFormat="1" applyFont="1" applyBorder="1" applyAlignment="1">
      <alignment vertical="center" wrapText="1"/>
    </xf>
    <xf numFmtId="165" fontId="10" fillId="0" borderId="1" xfId="1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65" fontId="10" fillId="0" borderId="1" xfId="1" applyNumberFormat="1" applyFont="1" applyBorder="1" applyAlignment="1">
      <alignment wrapText="1"/>
    </xf>
    <xf numFmtId="165" fontId="10" fillId="0" borderId="1" xfId="1" quotePrefix="1" applyNumberFormat="1" applyFont="1" applyBorder="1" applyAlignment="1">
      <alignment wrapText="1"/>
    </xf>
    <xf numFmtId="165" fontId="7" fillId="0" borderId="1" xfId="1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49" fontId="10" fillId="0" borderId="1" xfId="0" applyNumberFormat="1" applyFont="1" applyBorder="1" applyAlignment="1">
      <alignment horizontal="center" vertical="top"/>
    </xf>
    <xf numFmtId="164" fontId="10" fillId="0" borderId="1" xfId="1" applyFont="1" applyBorder="1" applyAlignment="1">
      <alignment vertical="top" wrapText="1"/>
    </xf>
    <xf numFmtId="164" fontId="10" fillId="3" borderId="1" xfId="1" applyFont="1" applyFill="1" applyBorder="1" applyAlignment="1">
      <alignment vertical="top" wrapText="1"/>
    </xf>
    <xf numFmtId="164" fontId="10" fillId="3" borderId="1" xfId="1" applyFont="1" applyFill="1" applyBorder="1" applyAlignment="1">
      <alignment vertical="center" wrapText="1"/>
    </xf>
    <xf numFmtId="49" fontId="7" fillId="2" borderId="1" xfId="0" applyNumberFormat="1" applyFont="1" applyFill="1" applyBorder="1" applyAlignment="1">
      <alignment vertical="top" wrapText="1"/>
    </xf>
    <xf numFmtId="49" fontId="7" fillId="2" borderId="1" xfId="0" applyNumberFormat="1" applyFont="1" applyFill="1" applyBorder="1" applyAlignment="1">
      <alignment horizontal="center" vertical="top"/>
    </xf>
    <xf numFmtId="164" fontId="7" fillId="3" borderId="1" xfId="1" applyFont="1" applyFill="1" applyBorder="1" applyAlignment="1">
      <alignment horizontal="right" vertical="center"/>
    </xf>
    <xf numFmtId="0" fontId="15" fillId="0" borderId="0" xfId="0" applyFont="1"/>
    <xf numFmtId="166" fontId="8" fillId="0" borderId="0" xfId="0" applyNumberFormat="1" applyFont="1"/>
    <xf numFmtId="0" fontId="10" fillId="0" borderId="0" xfId="0" applyFont="1" applyAlignment="1">
      <alignment vertical="center"/>
    </xf>
    <xf numFmtId="0" fontId="16" fillId="0" borderId="0" xfId="0" applyFont="1"/>
    <xf numFmtId="167" fontId="16" fillId="0" borderId="0" xfId="0" applyNumberFormat="1" applyFont="1" applyAlignment="1">
      <alignment vertical="top"/>
    </xf>
    <xf numFmtId="164" fontId="16" fillId="0" borderId="0" xfId="0" applyNumberFormat="1" applyFont="1" applyAlignment="1">
      <alignment vertical="top"/>
    </xf>
    <xf numFmtId="167" fontId="17" fillId="0" borderId="0" xfId="0" applyNumberFormat="1" applyFont="1" applyAlignment="1">
      <alignment horizontal="justify" vertical="center"/>
    </xf>
    <xf numFmtId="166" fontId="16" fillId="0" borderId="0" xfId="0" applyNumberFormat="1" applyFont="1" applyAlignment="1">
      <alignment vertical="top"/>
    </xf>
    <xf numFmtId="167" fontId="16" fillId="0" borderId="0" xfId="0" applyNumberFormat="1" applyFont="1"/>
    <xf numFmtId="0" fontId="3" fillId="0" borderId="0" xfId="0" applyFont="1" applyAlignment="1">
      <alignment vertical="top"/>
    </xf>
    <xf numFmtId="166" fontId="3" fillId="0" borderId="0" xfId="0" applyNumberFormat="1" applyFont="1" applyAlignment="1">
      <alignment vertical="top"/>
    </xf>
    <xf numFmtId="166" fontId="3" fillId="0" borderId="0" xfId="0" applyNumberFormat="1" applyFont="1" applyAlignment="1">
      <alignment vertical="center"/>
    </xf>
    <xf numFmtId="166" fontId="3" fillId="0" borderId="0" xfId="0" applyNumberFormat="1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DD4F6-4AEB-45C7-9924-80DF0399E269}">
  <sheetPr>
    <pageSetUpPr fitToPage="1"/>
  </sheetPr>
  <dimension ref="A2:W1035"/>
  <sheetViews>
    <sheetView tabSelected="1" view="pageBreakPreview" zoomScale="55" zoomScaleNormal="55" zoomScaleSheetLayoutView="55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A119" sqref="A119:XFD120"/>
    </sheetView>
  </sheetViews>
  <sheetFormatPr defaultRowHeight="12.75" x14ac:dyDescent="0.2"/>
  <cols>
    <col min="1" max="1" width="55.42578125" style="2" customWidth="1"/>
    <col min="2" max="2" width="9.28515625" style="2" customWidth="1"/>
    <col min="3" max="3" width="12.42578125" style="2" customWidth="1"/>
    <col min="4" max="4" width="17.5703125" style="2" hidden="1" customWidth="1"/>
    <col min="5" max="5" width="2.5703125" style="2" hidden="1" customWidth="1"/>
    <col min="6" max="7" width="26" style="2" bestFit="1" customWidth="1"/>
    <col min="8" max="8" width="24.5703125" style="2" bestFit="1" customWidth="1"/>
    <col min="9" max="9" width="26" style="2" bestFit="1" customWidth="1"/>
    <col min="10" max="10" width="24.28515625" style="2" customWidth="1"/>
    <col min="11" max="11" width="25.5703125" style="2" customWidth="1"/>
    <col min="12" max="13" width="25.28515625" style="2" customWidth="1"/>
    <col min="14" max="14" width="24.42578125" style="2" customWidth="1"/>
    <col min="15" max="15" width="25.28515625" style="2" customWidth="1"/>
    <col min="16" max="16" width="24.42578125" style="2" customWidth="1"/>
    <col min="17" max="17" width="25.28515625" style="2" customWidth="1"/>
    <col min="18" max="18" width="24.42578125" style="2" customWidth="1"/>
    <col min="19" max="19" width="25.28515625" style="2" customWidth="1"/>
    <col min="20" max="20" width="24.42578125" style="2" customWidth="1"/>
    <col min="21" max="21" width="23.7109375" style="2" customWidth="1"/>
    <col min="22" max="22" width="18.7109375" style="2" bestFit="1" customWidth="1"/>
    <col min="23" max="16384" width="9.140625" style="2"/>
  </cols>
  <sheetData>
    <row r="2" spans="1:21" ht="22.5" x14ac:dyDescent="0.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30.75" customHeight="1" x14ac:dyDescent="0.3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5.7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  <c r="P4" s="5"/>
      <c r="Q4" s="5"/>
      <c r="R4" s="5"/>
      <c r="S4" s="5"/>
      <c r="T4" s="5"/>
    </row>
    <row r="5" spans="1:21" ht="18.75" x14ac:dyDescent="0.3">
      <c r="H5" s="6"/>
      <c r="J5" s="6"/>
      <c r="L5" s="6"/>
      <c r="M5" s="7"/>
      <c r="N5" s="7"/>
      <c r="O5" s="7"/>
      <c r="P5" s="7"/>
      <c r="Q5" s="7"/>
      <c r="R5" s="7"/>
      <c r="S5" s="7"/>
      <c r="T5" s="7"/>
      <c r="U5" s="8" t="s">
        <v>2</v>
      </c>
    </row>
    <row r="6" spans="1:21" ht="133.5" customHeight="1" x14ac:dyDescent="0.2">
      <c r="A6" s="9" t="s">
        <v>3</v>
      </c>
      <c r="B6" s="10"/>
      <c r="C6" s="11"/>
      <c r="D6" s="9" t="s">
        <v>4</v>
      </c>
      <c r="E6" s="9" t="s">
        <v>5</v>
      </c>
      <c r="F6" s="12" t="s">
        <v>6</v>
      </c>
      <c r="G6" s="12" t="s">
        <v>7</v>
      </c>
      <c r="H6" s="13" t="s">
        <v>8</v>
      </c>
      <c r="I6" s="9" t="s">
        <v>9</v>
      </c>
      <c r="J6" s="13" t="s">
        <v>8</v>
      </c>
      <c r="K6" s="9" t="s">
        <v>10</v>
      </c>
      <c r="L6" s="13" t="s">
        <v>8</v>
      </c>
      <c r="M6" s="9" t="s">
        <v>11</v>
      </c>
      <c r="N6" s="13" t="s">
        <v>8</v>
      </c>
      <c r="O6" s="9" t="s">
        <v>12</v>
      </c>
      <c r="P6" s="13" t="s">
        <v>8</v>
      </c>
      <c r="Q6" s="9" t="s">
        <v>13</v>
      </c>
      <c r="R6" s="13" t="s">
        <v>8</v>
      </c>
      <c r="S6" s="9" t="s">
        <v>14</v>
      </c>
      <c r="T6" s="13" t="s">
        <v>8</v>
      </c>
      <c r="U6" s="13" t="s">
        <v>15</v>
      </c>
    </row>
    <row r="7" spans="1:21" s="17" customFormat="1" ht="22.15" customHeight="1" x14ac:dyDescent="0.2">
      <c r="A7" s="14" t="s">
        <v>16</v>
      </c>
      <c r="B7" s="10"/>
      <c r="C7" s="11"/>
      <c r="D7" s="9"/>
      <c r="E7" s="9"/>
      <c r="F7" s="15">
        <v>103587309161.88</v>
      </c>
      <c r="G7" s="15">
        <v>104180089156.88</v>
      </c>
      <c r="H7" s="16">
        <f>G7-F7</f>
        <v>592779995</v>
      </c>
      <c r="I7" s="15">
        <v>104386915563.88</v>
      </c>
      <c r="J7" s="16">
        <f>I7-G7</f>
        <v>206826407</v>
      </c>
      <c r="K7" s="15">
        <v>105996806586.88</v>
      </c>
      <c r="L7" s="16">
        <f>K7-I7</f>
        <v>1609891023</v>
      </c>
      <c r="M7" s="15">
        <v>110237748936.88</v>
      </c>
      <c r="N7" s="16">
        <f>M7-K7</f>
        <v>4240942350</v>
      </c>
      <c r="O7" s="15">
        <v>111389208934.88</v>
      </c>
      <c r="P7" s="16">
        <f>O7-M7</f>
        <v>1151459998</v>
      </c>
      <c r="Q7" s="15">
        <v>111743441096.88</v>
      </c>
      <c r="R7" s="16">
        <f>Q7-O7</f>
        <v>354232162</v>
      </c>
      <c r="S7" s="15">
        <v>111982430396.88</v>
      </c>
      <c r="T7" s="16">
        <f>S7-Q7</f>
        <v>238989300</v>
      </c>
      <c r="U7" s="16">
        <f>S7-F7</f>
        <v>8395121235</v>
      </c>
    </row>
    <row r="8" spans="1:21" s="17" customFormat="1" ht="22.15" customHeight="1" x14ac:dyDescent="0.2">
      <c r="A8" s="14"/>
      <c r="B8" s="10" t="s">
        <v>17</v>
      </c>
      <c r="C8" s="11"/>
      <c r="D8" s="9"/>
      <c r="E8" s="9"/>
      <c r="F8" s="15"/>
      <c r="G8" s="15"/>
      <c r="H8" s="16"/>
      <c r="I8" s="15"/>
      <c r="J8" s="16"/>
      <c r="K8" s="15"/>
      <c r="L8" s="16"/>
      <c r="M8" s="15"/>
      <c r="N8" s="16"/>
      <c r="O8" s="15"/>
      <c r="P8" s="16"/>
      <c r="Q8" s="15"/>
      <c r="R8" s="16"/>
      <c r="S8" s="15"/>
      <c r="T8" s="16"/>
      <c r="U8" s="16"/>
    </row>
    <row r="9" spans="1:21" s="17" customFormat="1" ht="18.600000000000001" customHeight="1" x14ac:dyDescent="0.2">
      <c r="A9" s="18" t="s">
        <v>18</v>
      </c>
      <c r="B9" s="19" t="s">
        <v>19</v>
      </c>
      <c r="C9" s="20"/>
      <c r="D9" s="9"/>
      <c r="E9" s="9"/>
      <c r="F9" s="21">
        <f>+F7-F33</f>
        <v>79869363181.880005</v>
      </c>
      <c r="G9" s="21">
        <f>+G7-G33</f>
        <v>79869363181.880005</v>
      </c>
      <c r="H9" s="16">
        <f t="shared" ref="H9:H32" si="0">G9-F9</f>
        <v>0</v>
      </c>
      <c r="I9" s="21">
        <f>+I7-I33</f>
        <v>79869363181.880005</v>
      </c>
      <c r="J9" s="16">
        <f>I9-G9</f>
        <v>0</v>
      </c>
      <c r="K9" s="21">
        <f>+K7-K33</f>
        <v>81369363181.880005</v>
      </c>
      <c r="L9" s="16">
        <f t="shared" ref="L9:L39" si="1">K9-I9</f>
        <v>1500000000</v>
      </c>
      <c r="M9" s="21">
        <f>+M7-M33</f>
        <v>85369363181.880005</v>
      </c>
      <c r="N9" s="16">
        <f t="shared" ref="N9:T39" si="2">M9-K9</f>
        <v>4000000000</v>
      </c>
      <c r="O9" s="21">
        <f>+O7-O33</f>
        <v>85873213481.880005</v>
      </c>
      <c r="P9" s="16">
        <f t="shared" si="2"/>
        <v>503850300</v>
      </c>
      <c r="Q9" s="21">
        <f>+Q7-Q33</f>
        <v>85873213481.880005</v>
      </c>
      <c r="R9" s="16">
        <f t="shared" si="2"/>
        <v>0</v>
      </c>
      <c r="S9" s="21">
        <f>+S7-S33</f>
        <v>85873213481.880005</v>
      </c>
      <c r="T9" s="16">
        <f>S9-Q9</f>
        <v>0</v>
      </c>
      <c r="U9" s="16">
        <f>S9-F9</f>
        <v>6003850300</v>
      </c>
    </row>
    <row r="10" spans="1:21" s="17" customFormat="1" ht="18.600000000000001" customHeight="1" x14ac:dyDescent="0.2">
      <c r="A10" s="18" t="s">
        <v>20</v>
      </c>
      <c r="B10" s="19" t="s">
        <v>21</v>
      </c>
      <c r="C10" s="20"/>
      <c r="D10" s="9"/>
      <c r="E10" s="9"/>
      <c r="F10" s="21">
        <v>53090126392</v>
      </c>
      <c r="G10" s="21">
        <v>53090126392</v>
      </c>
      <c r="H10" s="16">
        <f t="shared" si="0"/>
        <v>0</v>
      </c>
      <c r="I10" s="21">
        <v>53090126392</v>
      </c>
      <c r="J10" s="16">
        <f t="shared" ref="J10:J32" si="3">I10-G10</f>
        <v>0</v>
      </c>
      <c r="K10" s="21">
        <v>53090126392</v>
      </c>
      <c r="L10" s="16">
        <f t="shared" si="1"/>
        <v>0</v>
      </c>
      <c r="M10" s="21">
        <f>+M11+M12</f>
        <v>54790126392</v>
      </c>
      <c r="N10" s="16">
        <f t="shared" si="2"/>
        <v>1700000000</v>
      </c>
      <c r="O10" s="21">
        <f>+O11+O12</f>
        <v>54790126392</v>
      </c>
      <c r="P10" s="16">
        <f t="shared" si="2"/>
        <v>0</v>
      </c>
      <c r="Q10" s="21">
        <f>+Q11+Q12</f>
        <v>54790126392</v>
      </c>
      <c r="R10" s="16">
        <f t="shared" si="2"/>
        <v>0</v>
      </c>
      <c r="S10" s="21">
        <f>+S11+S12</f>
        <v>54790126392</v>
      </c>
      <c r="T10" s="16">
        <f t="shared" ref="T10:T32" si="4">S10-Q10</f>
        <v>0</v>
      </c>
      <c r="U10" s="16">
        <f t="shared" ref="U10:U73" si="5">S10-F10</f>
        <v>1700000000</v>
      </c>
    </row>
    <row r="11" spans="1:21" s="17" customFormat="1" ht="18.600000000000001" customHeight="1" x14ac:dyDescent="0.2">
      <c r="A11" s="22" t="s">
        <v>22</v>
      </c>
      <c r="B11" s="23" t="s">
        <v>23</v>
      </c>
      <c r="C11" s="24"/>
      <c r="D11" s="9"/>
      <c r="E11" s="9"/>
      <c r="F11" s="25">
        <v>36300000000</v>
      </c>
      <c r="G11" s="25">
        <v>36300000000</v>
      </c>
      <c r="H11" s="16">
        <f t="shared" si="0"/>
        <v>0</v>
      </c>
      <c r="I11" s="25">
        <v>36300000000</v>
      </c>
      <c r="J11" s="16">
        <f t="shared" si="3"/>
        <v>0</v>
      </c>
      <c r="K11" s="25">
        <v>36300000000</v>
      </c>
      <c r="L11" s="16">
        <f t="shared" si="1"/>
        <v>0</v>
      </c>
      <c r="M11" s="25">
        <v>36300000000</v>
      </c>
      <c r="N11" s="16">
        <f t="shared" si="2"/>
        <v>0</v>
      </c>
      <c r="O11" s="25">
        <v>36300000000</v>
      </c>
      <c r="P11" s="16">
        <f t="shared" si="2"/>
        <v>0</v>
      </c>
      <c r="Q11" s="25">
        <v>36300000000</v>
      </c>
      <c r="R11" s="16">
        <f t="shared" si="2"/>
        <v>0</v>
      </c>
      <c r="S11" s="25">
        <v>36300000000</v>
      </c>
      <c r="T11" s="16">
        <f t="shared" si="4"/>
        <v>0</v>
      </c>
      <c r="U11" s="16">
        <f t="shared" si="5"/>
        <v>0</v>
      </c>
    </row>
    <row r="12" spans="1:21" s="17" customFormat="1" ht="18.600000000000001" customHeight="1" x14ac:dyDescent="0.2">
      <c r="A12" s="22" t="s">
        <v>24</v>
      </c>
      <c r="B12" s="23" t="s">
        <v>25</v>
      </c>
      <c r="C12" s="24"/>
      <c r="D12" s="9"/>
      <c r="E12" s="9"/>
      <c r="F12" s="25">
        <v>16790126392</v>
      </c>
      <c r="G12" s="25">
        <v>16790126392</v>
      </c>
      <c r="H12" s="16">
        <f t="shared" si="0"/>
        <v>0</v>
      </c>
      <c r="I12" s="25">
        <v>16790126392</v>
      </c>
      <c r="J12" s="16">
        <f t="shared" si="3"/>
        <v>0</v>
      </c>
      <c r="K12" s="25">
        <v>16790126392</v>
      </c>
      <c r="L12" s="16">
        <f t="shared" si="1"/>
        <v>0</v>
      </c>
      <c r="M12" s="26">
        <v>18490126392</v>
      </c>
      <c r="N12" s="27">
        <f t="shared" si="2"/>
        <v>1700000000</v>
      </c>
      <c r="O12" s="26">
        <v>18490126392</v>
      </c>
      <c r="P12" s="16">
        <f t="shared" si="2"/>
        <v>0</v>
      </c>
      <c r="Q12" s="26">
        <v>18490126392</v>
      </c>
      <c r="R12" s="16">
        <f t="shared" si="2"/>
        <v>0</v>
      </c>
      <c r="S12" s="26">
        <v>18490126392</v>
      </c>
      <c r="T12" s="16">
        <f t="shared" si="4"/>
        <v>0</v>
      </c>
      <c r="U12" s="27">
        <f t="shared" si="5"/>
        <v>1700000000</v>
      </c>
    </row>
    <row r="13" spans="1:21" s="17" customFormat="1" ht="42.75" x14ac:dyDescent="0.2">
      <c r="A13" s="18" t="s">
        <v>26</v>
      </c>
      <c r="B13" s="19" t="s">
        <v>27</v>
      </c>
      <c r="C13" s="20"/>
      <c r="D13" s="9"/>
      <c r="E13" s="9"/>
      <c r="F13" s="21">
        <v>13401790920</v>
      </c>
      <c r="G13" s="21">
        <v>13401790920</v>
      </c>
      <c r="H13" s="16">
        <f t="shared" si="0"/>
        <v>0</v>
      </c>
      <c r="I13" s="21">
        <v>13401790920</v>
      </c>
      <c r="J13" s="16">
        <f t="shared" si="3"/>
        <v>0</v>
      </c>
      <c r="K13" s="21">
        <v>13401790920</v>
      </c>
      <c r="L13" s="16">
        <f t="shared" si="1"/>
        <v>0</v>
      </c>
      <c r="M13" s="21">
        <f>+M14</f>
        <v>14001790920</v>
      </c>
      <c r="N13" s="16">
        <f t="shared" si="2"/>
        <v>600000000</v>
      </c>
      <c r="O13" s="21">
        <f>+O14</f>
        <v>14001790920</v>
      </c>
      <c r="P13" s="16">
        <f t="shared" si="2"/>
        <v>0</v>
      </c>
      <c r="Q13" s="21">
        <f>+Q14</f>
        <v>14001790920</v>
      </c>
      <c r="R13" s="16">
        <f t="shared" si="2"/>
        <v>0</v>
      </c>
      <c r="S13" s="21">
        <f>+S14</f>
        <v>14001790920</v>
      </c>
      <c r="T13" s="16">
        <f t="shared" si="4"/>
        <v>0</v>
      </c>
      <c r="U13" s="16">
        <f t="shared" si="5"/>
        <v>600000000</v>
      </c>
    </row>
    <row r="14" spans="1:21" s="17" customFormat="1" ht="30" x14ac:dyDescent="0.2">
      <c r="A14" s="22" t="s">
        <v>28</v>
      </c>
      <c r="B14" s="23" t="s">
        <v>29</v>
      </c>
      <c r="C14" s="24"/>
      <c r="D14" s="9"/>
      <c r="E14" s="9"/>
      <c r="F14" s="25">
        <v>13401790920</v>
      </c>
      <c r="G14" s="25">
        <v>13401790920</v>
      </c>
      <c r="H14" s="16">
        <f t="shared" si="0"/>
        <v>0</v>
      </c>
      <c r="I14" s="25">
        <v>13401790920</v>
      </c>
      <c r="J14" s="16">
        <f t="shared" si="3"/>
        <v>0</v>
      </c>
      <c r="K14" s="25">
        <v>13401790920</v>
      </c>
      <c r="L14" s="16">
        <f t="shared" si="1"/>
        <v>0</v>
      </c>
      <c r="M14" s="26">
        <v>14001790920</v>
      </c>
      <c r="N14" s="27">
        <f t="shared" si="2"/>
        <v>600000000</v>
      </c>
      <c r="O14" s="26">
        <v>14001790920</v>
      </c>
      <c r="P14" s="16">
        <f t="shared" si="2"/>
        <v>0</v>
      </c>
      <c r="Q14" s="26">
        <v>14001790920</v>
      </c>
      <c r="R14" s="16">
        <f t="shared" si="2"/>
        <v>0</v>
      </c>
      <c r="S14" s="26">
        <v>14001790920</v>
      </c>
      <c r="T14" s="16">
        <f t="shared" si="4"/>
        <v>0</v>
      </c>
      <c r="U14" s="27">
        <f t="shared" si="5"/>
        <v>600000000</v>
      </c>
    </row>
    <row r="15" spans="1:21" s="17" customFormat="1" ht="18.600000000000001" customHeight="1" x14ac:dyDescent="0.2">
      <c r="A15" s="18" t="s">
        <v>30</v>
      </c>
      <c r="B15" s="19" t="s">
        <v>31</v>
      </c>
      <c r="C15" s="20"/>
      <c r="D15" s="9"/>
      <c r="E15" s="9"/>
      <c r="F15" s="21">
        <v>2864000000</v>
      </c>
      <c r="G15" s="21">
        <v>2864000000</v>
      </c>
      <c r="H15" s="16">
        <f t="shared" si="0"/>
        <v>0</v>
      </c>
      <c r="I15" s="21">
        <v>2864000000</v>
      </c>
      <c r="J15" s="16">
        <f t="shared" si="3"/>
        <v>0</v>
      </c>
      <c r="K15" s="21">
        <v>2864000000</v>
      </c>
      <c r="L15" s="16">
        <f t="shared" si="1"/>
        <v>0</v>
      </c>
      <c r="M15" s="21">
        <v>2864000000</v>
      </c>
      <c r="N15" s="16">
        <f t="shared" si="2"/>
        <v>0</v>
      </c>
      <c r="O15" s="21">
        <v>2864000000</v>
      </c>
      <c r="P15" s="16">
        <f t="shared" si="2"/>
        <v>0</v>
      </c>
      <c r="Q15" s="21">
        <v>2864000000</v>
      </c>
      <c r="R15" s="16">
        <f t="shared" si="2"/>
        <v>0</v>
      </c>
      <c r="S15" s="21">
        <v>2864000000</v>
      </c>
      <c r="T15" s="16">
        <f t="shared" si="4"/>
        <v>0</v>
      </c>
      <c r="U15" s="16">
        <f t="shared" si="5"/>
        <v>0</v>
      </c>
    </row>
    <row r="16" spans="1:21" ht="30" x14ac:dyDescent="0.2">
      <c r="A16" s="22" t="s">
        <v>32</v>
      </c>
      <c r="B16" s="23" t="s">
        <v>33</v>
      </c>
      <c r="C16" s="24"/>
      <c r="D16" s="28"/>
      <c r="E16" s="28"/>
      <c r="F16" s="25">
        <v>2737000000</v>
      </c>
      <c r="G16" s="25">
        <v>2737000000</v>
      </c>
      <c r="H16" s="16">
        <f t="shared" si="0"/>
        <v>0</v>
      </c>
      <c r="I16" s="25">
        <v>2737000000</v>
      </c>
      <c r="J16" s="16">
        <f t="shared" si="3"/>
        <v>0</v>
      </c>
      <c r="K16" s="25">
        <v>2737000000</v>
      </c>
      <c r="L16" s="16">
        <f t="shared" si="1"/>
        <v>0</v>
      </c>
      <c r="M16" s="25">
        <v>2737000000</v>
      </c>
      <c r="N16" s="16">
        <f t="shared" si="2"/>
        <v>0</v>
      </c>
      <c r="O16" s="25">
        <v>2737000000</v>
      </c>
      <c r="P16" s="16">
        <f t="shared" si="2"/>
        <v>0</v>
      </c>
      <c r="Q16" s="25">
        <v>2737000000</v>
      </c>
      <c r="R16" s="16">
        <f t="shared" si="2"/>
        <v>0</v>
      </c>
      <c r="S16" s="25">
        <v>2737000000</v>
      </c>
      <c r="T16" s="16">
        <f t="shared" si="4"/>
        <v>0</v>
      </c>
      <c r="U16" s="16">
        <f t="shared" si="5"/>
        <v>0</v>
      </c>
    </row>
    <row r="17" spans="1:21" ht="15" x14ac:dyDescent="0.2">
      <c r="A17" s="22" t="s">
        <v>34</v>
      </c>
      <c r="B17" s="23" t="s">
        <v>35</v>
      </c>
      <c r="C17" s="24"/>
      <c r="D17" s="28"/>
      <c r="E17" s="28"/>
      <c r="F17" s="25">
        <v>127000000</v>
      </c>
      <c r="G17" s="25">
        <v>127000000</v>
      </c>
      <c r="H17" s="16">
        <f t="shared" si="0"/>
        <v>0</v>
      </c>
      <c r="I17" s="25">
        <v>127000000</v>
      </c>
      <c r="J17" s="16">
        <f t="shared" si="3"/>
        <v>0</v>
      </c>
      <c r="K17" s="25">
        <v>127000000</v>
      </c>
      <c r="L17" s="16">
        <f t="shared" si="1"/>
        <v>0</v>
      </c>
      <c r="M17" s="25">
        <v>127000000</v>
      </c>
      <c r="N17" s="16">
        <f t="shared" si="2"/>
        <v>0</v>
      </c>
      <c r="O17" s="25">
        <v>127000000</v>
      </c>
      <c r="P17" s="16">
        <f t="shared" si="2"/>
        <v>0</v>
      </c>
      <c r="Q17" s="25">
        <v>127000000</v>
      </c>
      <c r="R17" s="16">
        <f t="shared" si="2"/>
        <v>0</v>
      </c>
      <c r="S17" s="25">
        <v>127000000</v>
      </c>
      <c r="T17" s="16">
        <f t="shared" si="4"/>
        <v>0</v>
      </c>
      <c r="U17" s="16">
        <f t="shared" si="5"/>
        <v>0</v>
      </c>
    </row>
    <row r="18" spans="1:21" s="17" customFormat="1" ht="18.600000000000001" customHeight="1" x14ac:dyDescent="0.2">
      <c r="A18" s="18" t="s">
        <v>36</v>
      </c>
      <c r="B18" s="19" t="s">
        <v>37</v>
      </c>
      <c r="C18" s="20"/>
      <c r="D18" s="9"/>
      <c r="E18" s="9"/>
      <c r="F18" s="21">
        <v>8239000000</v>
      </c>
      <c r="G18" s="21">
        <v>8239000000</v>
      </c>
      <c r="H18" s="16">
        <f t="shared" si="0"/>
        <v>0</v>
      </c>
      <c r="I18" s="21">
        <v>8239000000</v>
      </c>
      <c r="J18" s="16">
        <f t="shared" si="3"/>
        <v>0</v>
      </c>
      <c r="K18" s="21">
        <v>8239000000</v>
      </c>
      <c r="L18" s="16">
        <f t="shared" si="1"/>
        <v>0</v>
      </c>
      <c r="M18" s="21">
        <v>8239000000</v>
      </c>
      <c r="N18" s="16">
        <f t="shared" si="2"/>
        <v>0</v>
      </c>
      <c r="O18" s="21">
        <v>8239000000</v>
      </c>
      <c r="P18" s="16">
        <f t="shared" si="2"/>
        <v>0</v>
      </c>
      <c r="Q18" s="21">
        <v>8239000000</v>
      </c>
      <c r="R18" s="16">
        <f t="shared" si="2"/>
        <v>0</v>
      </c>
      <c r="S18" s="21">
        <v>8239000000</v>
      </c>
      <c r="T18" s="16">
        <f t="shared" si="4"/>
        <v>0</v>
      </c>
      <c r="U18" s="16">
        <f t="shared" si="5"/>
        <v>0</v>
      </c>
    </row>
    <row r="19" spans="1:21" ht="18.600000000000001" customHeight="1" x14ac:dyDescent="0.2">
      <c r="A19" s="22" t="s">
        <v>38</v>
      </c>
      <c r="B19" s="23" t="s">
        <v>39</v>
      </c>
      <c r="C19" s="24"/>
      <c r="D19" s="28"/>
      <c r="E19" s="28"/>
      <c r="F19" s="25">
        <v>6800000000</v>
      </c>
      <c r="G19" s="25">
        <v>6800000000</v>
      </c>
      <c r="H19" s="16">
        <f t="shared" si="0"/>
        <v>0</v>
      </c>
      <c r="I19" s="25">
        <v>6800000000</v>
      </c>
      <c r="J19" s="16">
        <f t="shared" si="3"/>
        <v>0</v>
      </c>
      <c r="K19" s="25">
        <v>6800000000</v>
      </c>
      <c r="L19" s="16">
        <f t="shared" si="1"/>
        <v>0</v>
      </c>
      <c r="M19" s="25">
        <v>6800000000</v>
      </c>
      <c r="N19" s="16">
        <f t="shared" si="2"/>
        <v>0</v>
      </c>
      <c r="O19" s="25">
        <v>6800000000</v>
      </c>
      <c r="P19" s="16">
        <f t="shared" si="2"/>
        <v>0</v>
      </c>
      <c r="Q19" s="25">
        <v>6800000000</v>
      </c>
      <c r="R19" s="16">
        <f t="shared" si="2"/>
        <v>0</v>
      </c>
      <c r="S19" s="25">
        <v>6800000000</v>
      </c>
      <c r="T19" s="16">
        <f t="shared" si="4"/>
        <v>0</v>
      </c>
      <c r="U19" s="16">
        <f t="shared" si="5"/>
        <v>0</v>
      </c>
    </row>
    <row r="20" spans="1:21" ht="18.600000000000001" customHeight="1" x14ac:dyDescent="0.2">
      <c r="A20" s="22" t="s">
        <v>40</v>
      </c>
      <c r="B20" s="23" t="s">
        <v>41</v>
      </c>
      <c r="C20" s="20"/>
      <c r="D20" s="28"/>
      <c r="E20" s="28"/>
      <c r="F20" s="25">
        <v>1400000000</v>
      </c>
      <c r="G20" s="25">
        <v>1400000000</v>
      </c>
      <c r="H20" s="16">
        <f t="shared" si="0"/>
        <v>0</v>
      </c>
      <c r="I20" s="25">
        <v>1400000000</v>
      </c>
      <c r="J20" s="16">
        <f t="shared" si="3"/>
        <v>0</v>
      </c>
      <c r="K20" s="25">
        <v>1400000000</v>
      </c>
      <c r="L20" s="16">
        <f t="shared" si="1"/>
        <v>0</v>
      </c>
      <c r="M20" s="25">
        <v>1400000000</v>
      </c>
      <c r="N20" s="16">
        <f t="shared" si="2"/>
        <v>0</v>
      </c>
      <c r="O20" s="25">
        <v>1400000000</v>
      </c>
      <c r="P20" s="16">
        <f t="shared" si="2"/>
        <v>0</v>
      </c>
      <c r="Q20" s="25">
        <v>1400000000</v>
      </c>
      <c r="R20" s="16">
        <f t="shared" si="2"/>
        <v>0</v>
      </c>
      <c r="S20" s="25">
        <v>1400000000</v>
      </c>
      <c r="T20" s="16">
        <f t="shared" si="4"/>
        <v>0</v>
      </c>
      <c r="U20" s="16">
        <f t="shared" si="5"/>
        <v>0</v>
      </c>
    </row>
    <row r="21" spans="1:21" ht="18.600000000000001" customHeight="1" x14ac:dyDescent="0.2">
      <c r="A21" s="22" t="s">
        <v>42</v>
      </c>
      <c r="B21" s="23" t="s">
        <v>43</v>
      </c>
      <c r="C21" s="20"/>
      <c r="D21" s="28"/>
      <c r="E21" s="28"/>
      <c r="F21" s="25">
        <v>39000000</v>
      </c>
      <c r="G21" s="25">
        <v>39000000</v>
      </c>
      <c r="H21" s="16">
        <f t="shared" si="0"/>
        <v>0</v>
      </c>
      <c r="I21" s="25">
        <v>39000000</v>
      </c>
      <c r="J21" s="16">
        <f t="shared" si="3"/>
        <v>0</v>
      </c>
      <c r="K21" s="25">
        <v>39000000</v>
      </c>
      <c r="L21" s="16">
        <f t="shared" si="1"/>
        <v>0</v>
      </c>
      <c r="M21" s="25">
        <v>39000000</v>
      </c>
      <c r="N21" s="16">
        <f t="shared" si="2"/>
        <v>0</v>
      </c>
      <c r="O21" s="25">
        <v>39000000</v>
      </c>
      <c r="P21" s="16">
        <f t="shared" si="2"/>
        <v>0</v>
      </c>
      <c r="Q21" s="25">
        <v>39000000</v>
      </c>
      <c r="R21" s="16">
        <f t="shared" si="2"/>
        <v>0</v>
      </c>
      <c r="S21" s="25">
        <v>39000000</v>
      </c>
      <c r="T21" s="16">
        <f t="shared" si="4"/>
        <v>0</v>
      </c>
      <c r="U21" s="16">
        <f t="shared" si="5"/>
        <v>0</v>
      </c>
    </row>
    <row r="22" spans="1:21" s="17" customFormat="1" ht="32.25" customHeight="1" x14ac:dyDescent="0.2">
      <c r="A22" s="18" t="s">
        <v>44</v>
      </c>
      <c r="B22" s="19" t="s">
        <v>45</v>
      </c>
      <c r="C22" s="20"/>
      <c r="D22" s="9"/>
      <c r="E22" s="9"/>
      <c r="F22" s="21">
        <v>127255500</v>
      </c>
      <c r="G22" s="21">
        <v>127255500</v>
      </c>
      <c r="H22" s="16">
        <f t="shared" si="0"/>
        <v>0</v>
      </c>
      <c r="I22" s="21">
        <v>127255500</v>
      </c>
      <c r="J22" s="16">
        <f t="shared" si="3"/>
        <v>0</v>
      </c>
      <c r="K22" s="21">
        <v>127255500</v>
      </c>
      <c r="L22" s="16">
        <f t="shared" si="1"/>
        <v>0</v>
      </c>
      <c r="M22" s="21">
        <v>127255500</v>
      </c>
      <c r="N22" s="16">
        <f t="shared" si="2"/>
        <v>0</v>
      </c>
      <c r="O22" s="21">
        <v>127255500</v>
      </c>
      <c r="P22" s="16">
        <f t="shared" si="2"/>
        <v>0</v>
      </c>
      <c r="Q22" s="21">
        <v>127255500</v>
      </c>
      <c r="R22" s="16">
        <f t="shared" si="2"/>
        <v>0</v>
      </c>
      <c r="S22" s="21">
        <v>127255500</v>
      </c>
      <c r="T22" s="16">
        <f t="shared" si="4"/>
        <v>0</v>
      </c>
      <c r="U22" s="16">
        <f t="shared" si="5"/>
        <v>0</v>
      </c>
    </row>
    <row r="23" spans="1:21" ht="18.600000000000001" customHeight="1" x14ac:dyDescent="0.2">
      <c r="A23" s="22" t="s">
        <v>46</v>
      </c>
      <c r="B23" s="23" t="s">
        <v>47</v>
      </c>
      <c r="C23" s="24"/>
      <c r="D23" s="28"/>
      <c r="E23" s="28"/>
      <c r="F23" s="25">
        <v>127130500</v>
      </c>
      <c r="G23" s="25">
        <v>127130500</v>
      </c>
      <c r="H23" s="16">
        <f t="shared" si="0"/>
        <v>0</v>
      </c>
      <c r="I23" s="25">
        <v>127130500</v>
      </c>
      <c r="J23" s="16">
        <f t="shared" si="3"/>
        <v>0</v>
      </c>
      <c r="K23" s="25">
        <v>127130500</v>
      </c>
      <c r="L23" s="16">
        <f t="shared" si="1"/>
        <v>0</v>
      </c>
      <c r="M23" s="25">
        <v>127130500</v>
      </c>
      <c r="N23" s="16">
        <f t="shared" si="2"/>
        <v>0</v>
      </c>
      <c r="O23" s="25">
        <v>127130500</v>
      </c>
      <c r="P23" s="16">
        <f t="shared" si="2"/>
        <v>0</v>
      </c>
      <c r="Q23" s="25">
        <v>127130500</v>
      </c>
      <c r="R23" s="16">
        <f t="shared" si="2"/>
        <v>0</v>
      </c>
      <c r="S23" s="25">
        <v>127130500</v>
      </c>
      <c r="T23" s="16">
        <f t="shared" si="4"/>
        <v>0</v>
      </c>
      <c r="U23" s="16">
        <f t="shared" si="5"/>
        <v>0</v>
      </c>
    </row>
    <row r="24" spans="1:21" ht="30" x14ac:dyDescent="0.2">
      <c r="A24" s="22" t="s">
        <v>48</v>
      </c>
      <c r="B24" s="23" t="s">
        <v>49</v>
      </c>
      <c r="C24" s="24"/>
      <c r="D24" s="28"/>
      <c r="E24" s="28"/>
      <c r="F24" s="25">
        <v>125000</v>
      </c>
      <c r="G24" s="25">
        <v>125000</v>
      </c>
      <c r="H24" s="16">
        <f t="shared" si="0"/>
        <v>0</v>
      </c>
      <c r="I24" s="25">
        <v>125000</v>
      </c>
      <c r="J24" s="16">
        <f t="shared" si="3"/>
        <v>0</v>
      </c>
      <c r="K24" s="25">
        <v>125000</v>
      </c>
      <c r="L24" s="16">
        <f t="shared" si="1"/>
        <v>0</v>
      </c>
      <c r="M24" s="25">
        <v>125000</v>
      </c>
      <c r="N24" s="16">
        <f t="shared" si="2"/>
        <v>0</v>
      </c>
      <c r="O24" s="25">
        <v>125000</v>
      </c>
      <c r="P24" s="16">
        <f t="shared" si="2"/>
        <v>0</v>
      </c>
      <c r="Q24" s="25">
        <v>125000</v>
      </c>
      <c r="R24" s="16">
        <f t="shared" si="2"/>
        <v>0</v>
      </c>
      <c r="S24" s="25">
        <v>125000</v>
      </c>
      <c r="T24" s="16">
        <f t="shared" si="4"/>
        <v>0</v>
      </c>
      <c r="U24" s="16">
        <f t="shared" si="5"/>
        <v>0</v>
      </c>
    </row>
    <row r="25" spans="1:21" s="17" customFormat="1" ht="18.600000000000001" customHeight="1" x14ac:dyDescent="0.2">
      <c r="A25" s="18" t="s">
        <v>50</v>
      </c>
      <c r="B25" s="19" t="s">
        <v>51</v>
      </c>
      <c r="C25" s="20"/>
      <c r="D25" s="9"/>
      <c r="E25" s="9"/>
      <c r="F25" s="29">
        <v>133000000</v>
      </c>
      <c r="G25" s="29">
        <v>133000000</v>
      </c>
      <c r="H25" s="16">
        <f t="shared" si="0"/>
        <v>0</v>
      </c>
      <c r="I25" s="29">
        <v>133000000</v>
      </c>
      <c r="J25" s="16">
        <f t="shared" si="3"/>
        <v>0</v>
      </c>
      <c r="K25" s="29">
        <v>133000000</v>
      </c>
      <c r="L25" s="16">
        <f t="shared" si="1"/>
        <v>0</v>
      </c>
      <c r="M25" s="29">
        <v>133000000</v>
      </c>
      <c r="N25" s="16">
        <f t="shared" si="2"/>
        <v>0</v>
      </c>
      <c r="O25" s="29">
        <v>133000000</v>
      </c>
      <c r="P25" s="16">
        <f t="shared" si="2"/>
        <v>0</v>
      </c>
      <c r="Q25" s="29">
        <v>133000000</v>
      </c>
      <c r="R25" s="16">
        <f t="shared" si="2"/>
        <v>0</v>
      </c>
      <c r="S25" s="29">
        <v>133000000</v>
      </c>
      <c r="T25" s="16">
        <f t="shared" si="4"/>
        <v>0</v>
      </c>
      <c r="U25" s="16">
        <f t="shared" si="5"/>
        <v>0</v>
      </c>
    </row>
    <row r="26" spans="1:21" s="35" customFormat="1" ht="42.75" x14ac:dyDescent="0.2">
      <c r="A26" s="30" t="s">
        <v>52</v>
      </c>
      <c r="B26" s="31" t="s">
        <v>53</v>
      </c>
      <c r="C26" s="32"/>
      <c r="D26" s="33"/>
      <c r="E26" s="33"/>
      <c r="F26" s="29">
        <v>1456037590</v>
      </c>
      <c r="G26" s="29">
        <v>1456037590</v>
      </c>
      <c r="H26" s="34">
        <f t="shared" si="0"/>
        <v>0</v>
      </c>
      <c r="I26" s="29">
        <v>1456037590</v>
      </c>
      <c r="J26" s="34">
        <f t="shared" si="3"/>
        <v>0</v>
      </c>
      <c r="K26" s="29">
        <v>2956037590</v>
      </c>
      <c r="L26" s="34">
        <f t="shared" si="1"/>
        <v>1500000000</v>
      </c>
      <c r="M26" s="29">
        <v>4656037590</v>
      </c>
      <c r="N26" s="34">
        <f t="shared" si="2"/>
        <v>1700000000</v>
      </c>
      <c r="O26" s="29">
        <v>5156037590</v>
      </c>
      <c r="P26" s="34">
        <f t="shared" si="2"/>
        <v>500000000</v>
      </c>
      <c r="Q26" s="29">
        <v>5156037590</v>
      </c>
      <c r="R26" s="34">
        <f t="shared" si="2"/>
        <v>0</v>
      </c>
      <c r="S26" s="29">
        <v>5156037590</v>
      </c>
      <c r="T26" s="34">
        <f t="shared" si="4"/>
        <v>0</v>
      </c>
      <c r="U26" s="34">
        <f>S26-F26</f>
        <v>3700000000</v>
      </c>
    </row>
    <row r="27" spans="1:21" s="35" customFormat="1" ht="28.5" x14ac:dyDescent="0.2">
      <c r="A27" s="30" t="s">
        <v>54</v>
      </c>
      <c r="B27" s="31" t="s">
        <v>55</v>
      </c>
      <c r="C27" s="32"/>
      <c r="D27" s="33"/>
      <c r="E27" s="33"/>
      <c r="F27" s="29">
        <v>4962000</v>
      </c>
      <c r="G27" s="29">
        <v>4962000</v>
      </c>
      <c r="H27" s="34">
        <f t="shared" si="0"/>
        <v>0</v>
      </c>
      <c r="I27" s="29">
        <v>4962000</v>
      </c>
      <c r="J27" s="34">
        <f t="shared" si="3"/>
        <v>0</v>
      </c>
      <c r="K27" s="29">
        <v>4962000</v>
      </c>
      <c r="L27" s="34">
        <f t="shared" si="1"/>
        <v>0</v>
      </c>
      <c r="M27" s="29">
        <v>4962000</v>
      </c>
      <c r="N27" s="34">
        <f t="shared" si="2"/>
        <v>0</v>
      </c>
      <c r="O27" s="29">
        <v>4962000</v>
      </c>
      <c r="P27" s="34">
        <f t="shared" si="2"/>
        <v>0</v>
      </c>
      <c r="Q27" s="29">
        <v>4962000</v>
      </c>
      <c r="R27" s="34">
        <f t="shared" si="2"/>
        <v>0</v>
      </c>
      <c r="S27" s="29">
        <v>4962000</v>
      </c>
      <c r="T27" s="34">
        <f>S27-Q27</f>
        <v>0</v>
      </c>
      <c r="U27" s="34">
        <f>S27-F27</f>
        <v>0</v>
      </c>
    </row>
    <row r="28" spans="1:21" s="35" customFormat="1" ht="42.75" x14ac:dyDescent="0.2">
      <c r="A28" s="30" t="s">
        <v>56</v>
      </c>
      <c r="B28" s="31" t="s">
        <v>57</v>
      </c>
      <c r="C28" s="32"/>
      <c r="D28" s="33"/>
      <c r="E28" s="33"/>
      <c r="F28" s="29">
        <v>100269908.93000001</v>
      </c>
      <c r="G28" s="29">
        <v>100269908.93000001</v>
      </c>
      <c r="H28" s="34">
        <f t="shared" si="0"/>
        <v>0</v>
      </c>
      <c r="I28" s="29">
        <v>100269908.93000001</v>
      </c>
      <c r="J28" s="34">
        <f t="shared" si="3"/>
        <v>0</v>
      </c>
      <c r="K28" s="29">
        <v>100269908.93000001</v>
      </c>
      <c r="L28" s="34">
        <f t="shared" si="1"/>
        <v>0</v>
      </c>
      <c r="M28" s="29">
        <v>100269908.93000001</v>
      </c>
      <c r="N28" s="34">
        <f t="shared" si="2"/>
        <v>0</v>
      </c>
      <c r="O28" s="29">
        <v>104120208.93000001</v>
      </c>
      <c r="P28" s="34">
        <f t="shared" si="2"/>
        <v>3850300</v>
      </c>
      <c r="Q28" s="29">
        <v>104120208.93000001</v>
      </c>
      <c r="R28" s="34">
        <f t="shared" si="2"/>
        <v>0</v>
      </c>
      <c r="S28" s="29">
        <v>104120208.93000001</v>
      </c>
      <c r="T28" s="34">
        <f t="shared" si="4"/>
        <v>0</v>
      </c>
      <c r="U28" s="34">
        <f>S28-F28</f>
        <v>3850300</v>
      </c>
    </row>
    <row r="29" spans="1:21" s="35" customFormat="1" ht="28.5" x14ac:dyDescent="0.2">
      <c r="A29" s="30" t="s">
        <v>58</v>
      </c>
      <c r="B29" s="31" t="s">
        <v>59</v>
      </c>
      <c r="C29" s="32"/>
      <c r="D29" s="33"/>
      <c r="E29" s="33"/>
      <c r="F29" s="29">
        <v>52994464</v>
      </c>
      <c r="G29" s="29">
        <v>52994464</v>
      </c>
      <c r="H29" s="34">
        <f t="shared" si="0"/>
        <v>0</v>
      </c>
      <c r="I29" s="29">
        <v>52994464</v>
      </c>
      <c r="J29" s="34">
        <f t="shared" si="3"/>
        <v>0</v>
      </c>
      <c r="K29" s="29">
        <v>52994464</v>
      </c>
      <c r="L29" s="34">
        <f t="shared" si="1"/>
        <v>0</v>
      </c>
      <c r="M29" s="29">
        <v>52994464</v>
      </c>
      <c r="N29" s="34">
        <f t="shared" si="2"/>
        <v>0</v>
      </c>
      <c r="O29" s="29">
        <v>52994464</v>
      </c>
      <c r="P29" s="34">
        <f t="shared" si="2"/>
        <v>0</v>
      </c>
      <c r="Q29" s="29">
        <v>52994464</v>
      </c>
      <c r="R29" s="34">
        <f t="shared" si="2"/>
        <v>0</v>
      </c>
      <c r="S29" s="29">
        <v>52994464</v>
      </c>
      <c r="T29" s="34">
        <f t="shared" si="4"/>
        <v>0</v>
      </c>
      <c r="U29" s="34">
        <f t="shared" si="5"/>
        <v>0</v>
      </c>
    </row>
    <row r="30" spans="1:21" s="35" customFormat="1" ht="18.600000000000001" customHeight="1" x14ac:dyDescent="0.2">
      <c r="A30" s="30" t="s">
        <v>60</v>
      </c>
      <c r="B30" s="31" t="s">
        <v>61</v>
      </c>
      <c r="C30" s="32"/>
      <c r="D30" s="33"/>
      <c r="E30" s="33"/>
      <c r="F30" s="29">
        <v>6924600</v>
      </c>
      <c r="G30" s="29">
        <v>6924600</v>
      </c>
      <c r="H30" s="34">
        <f t="shared" si="0"/>
        <v>0</v>
      </c>
      <c r="I30" s="29">
        <v>6924600</v>
      </c>
      <c r="J30" s="34">
        <f t="shared" si="3"/>
        <v>0</v>
      </c>
      <c r="K30" s="29">
        <v>6924600</v>
      </c>
      <c r="L30" s="34">
        <f t="shared" si="1"/>
        <v>0</v>
      </c>
      <c r="M30" s="29">
        <v>6924600</v>
      </c>
      <c r="N30" s="34">
        <f t="shared" si="2"/>
        <v>0</v>
      </c>
      <c r="O30" s="29">
        <v>6924600</v>
      </c>
      <c r="P30" s="34">
        <f t="shared" si="2"/>
        <v>0</v>
      </c>
      <c r="Q30" s="29">
        <v>6924600</v>
      </c>
      <c r="R30" s="34">
        <f t="shared" si="2"/>
        <v>0</v>
      </c>
      <c r="S30" s="29">
        <v>6924600</v>
      </c>
      <c r="T30" s="34">
        <f t="shared" si="4"/>
        <v>0</v>
      </c>
      <c r="U30" s="34">
        <f t="shared" si="5"/>
        <v>0</v>
      </c>
    </row>
    <row r="31" spans="1:21" s="35" customFormat="1" ht="18.600000000000001" customHeight="1" x14ac:dyDescent="0.2">
      <c r="A31" s="30" t="s">
        <v>62</v>
      </c>
      <c r="B31" s="31" t="s">
        <v>63</v>
      </c>
      <c r="C31" s="32"/>
      <c r="D31" s="33"/>
      <c r="E31" s="33"/>
      <c r="F31" s="29">
        <v>392379006.94999999</v>
      </c>
      <c r="G31" s="29">
        <v>392379006.94999999</v>
      </c>
      <c r="H31" s="34">
        <f t="shared" si="0"/>
        <v>0</v>
      </c>
      <c r="I31" s="29">
        <v>392379006.94999999</v>
      </c>
      <c r="J31" s="34">
        <f t="shared" si="3"/>
        <v>0</v>
      </c>
      <c r="K31" s="29">
        <v>392379006.94999999</v>
      </c>
      <c r="L31" s="34">
        <f t="shared" si="1"/>
        <v>0</v>
      </c>
      <c r="M31" s="29">
        <v>392379006.94999999</v>
      </c>
      <c r="N31" s="34">
        <f t="shared" si="2"/>
        <v>0</v>
      </c>
      <c r="O31" s="29">
        <v>392379006.94999999</v>
      </c>
      <c r="P31" s="34">
        <f t="shared" si="2"/>
        <v>0</v>
      </c>
      <c r="Q31" s="29">
        <v>392379006.94999999</v>
      </c>
      <c r="R31" s="34">
        <f t="shared" si="2"/>
        <v>0</v>
      </c>
      <c r="S31" s="29">
        <v>392379006.94999999</v>
      </c>
      <c r="T31" s="34">
        <f t="shared" si="4"/>
        <v>0</v>
      </c>
      <c r="U31" s="34">
        <f t="shared" si="5"/>
        <v>0</v>
      </c>
    </row>
    <row r="32" spans="1:21" s="35" customFormat="1" ht="18.600000000000001" customHeight="1" x14ac:dyDescent="0.2">
      <c r="A32" s="30" t="s">
        <v>64</v>
      </c>
      <c r="B32" s="31" t="s">
        <v>65</v>
      </c>
      <c r="C32" s="32"/>
      <c r="D32" s="33"/>
      <c r="E32" s="33"/>
      <c r="F32" s="29">
        <v>622800</v>
      </c>
      <c r="G32" s="29">
        <v>622800</v>
      </c>
      <c r="H32" s="34">
        <f t="shared" si="0"/>
        <v>0</v>
      </c>
      <c r="I32" s="29">
        <v>622800</v>
      </c>
      <c r="J32" s="34">
        <f t="shared" si="3"/>
        <v>0</v>
      </c>
      <c r="K32" s="29">
        <v>622800</v>
      </c>
      <c r="L32" s="34">
        <f t="shared" si="1"/>
        <v>0</v>
      </c>
      <c r="M32" s="29">
        <v>622800</v>
      </c>
      <c r="N32" s="34">
        <f t="shared" si="2"/>
        <v>0</v>
      </c>
      <c r="O32" s="29">
        <v>622800</v>
      </c>
      <c r="P32" s="34">
        <f t="shared" si="2"/>
        <v>0</v>
      </c>
      <c r="Q32" s="29">
        <v>622800</v>
      </c>
      <c r="R32" s="34">
        <f t="shared" si="2"/>
        <v>0</v>
      </c>
      <c r="S32" s="29">
        <v>622800</v>
      </c>
      <c r="T32" s="34">
        <f t="shared" si="4"/>
        <v>0</v>
      </c>
      <c r="U32" s="34">
        <f t="shared" si="5"/>
        <v>0</v>
      </c>
    </row>
    <row r="33" spans="1:22" s="17" customFormat="1" ht="25.15" customHeight="1" x14ac:dyDescent="0.2">
      <c r="A33" s="18" t="s">
        <v>66</v>
      </c>
      <c r="B33" s="31" t="s">
        <v>67</v>
      </c>
      <c r="C33" s="32"/>
      <c r="D33" s="9"/>
      <c r="E33" s="9"/>
      <c r="F33" s="21">
        <f>SUM(F34:F39)</f>
        <v>23717945980</v>
      </c>
      <c r="G33" s="21">
        <f>SUM(G34:G39)</f>
        <v>24310725975</v>
      </c>
      <c r="H33" s="16">
        <f>SUM(H34:H39)</f>
        <v>592779995</v>
      </c>
      <c r="I33" s="21">
        <f>SUM(I34:I39)</f>
        <v>24517552382</v>
      </c>
      <c r="J33" s="16">
        <f>I33-G33</f>
        <v>206826407</v>
      </c>
      <c r="K33" s="21">
        <f>SUM(K34:K39)</f>
        <v>24627443405</v>
      </c>
      <c r="L33" s="16">
        <f>K33-I33</f>
        <v>109891023</v>
      </c>
      <c r="M33" s="21">
        <f>SUM(M34:M39)</f>
        <v>24868385755</v>
      </c>
      <c r="N33" s="16">
        <f>M33-K33</f>
        <v>240942350</v>
      </c>
      <c r="O33" s="21">
        <f>SUM(O34:O39)</f>
        <v>25515995453</v>
      </c>
      <c r="P33" s="16">
        <f>O33-M33</f>
        <v>647609698</v>
      </c>
      <c r="Q33" s="21">
        <f>SUM(Q34:Q39)</f>
        <v>25870227615</v>
      </c>
      <c r="R33" s="16">
        <f>Q33-O33</f>
        <v>354232162</v>
      </c>
      <c r="S33" s="21">
        <f>SUM(S34:S39)</f>
        <v>26109216915</v>
      </c>
      <c r="T33" s="16">
        <f>S33-Q33</f>
        <v>238989300</v>
      </c>
      <c r="U33" s="16">
        <f t="shared" si="5"/>
        <v>2391270935</v>
      </c>
    </row>
    <row r="34" spans="1:22" ht="34.15" customHeight="1" x14ac:dyDescent="0.2">
      <c r="A34" s="36" t="s">
        <v>68</v>
      </c>
      <c r="B34" s="37" t="s">
        <v>69</v>
      </c>
      <c r="C34" s="38"/>
      <c r="D34" s="28"/>
      <c r="E34" s="28"/>
      <c r="F34" s="39"/>
      <c r="G34" s="26">
        <f>+F34+237489900</f>
        <v>237489900</v>
      </c>
      <c r="H34" s="27">
        <f>G34-F34</f>
        <v>237489900</v>
      </c>
      <c r="I34" s="26">
        <f>+G34</f>
        <v>237489900</v>
      </c>
      <c r="J34" s="27">
        <f>I34-G34</f>
        <v>0</v>
      </c>
      <c r="K34" s="26">
        <f>+I34</f>
        <v>237489900</v>
      </c>
      <c r="L34" s="27">
        <f>K34-I34</f>
        <v>0</v>
      </c>
      <c r="M34" s="26">
        <f>+K34+154729900</f>
        <v>392219800</v>
      </c>
      <c r="N34" s="27">
        <f t="shared" si="2"/>
        <v>154729900</v>
      </c>
      <c r="O34" s="26">
        <f>+M34</f>
        <v>392219800</v>
      </c>
      <c r="P34" s="27">
        <f t="shared" si="2"/>
        <v>0</v>
      </c>
      <c r="Q34" s="26">
        <f>+O34</f>
        <v>392219800</v>
      </c>
      <c r="R34" s="27">
        <f t="shared" si="2"/>
        <v>0</v>
      </c>
      <c r="S34" s="26">
        <f>+Q34+37000000</f>
        <v>429219800</v>
      </c>
      <c r="T34" s="27">
        <f t="shared" si="2"/>
        <v>37000000</v>
      </c>
      <c r="U34" s="16">
        <f t="shared" si="5"/>
        <v>429219800</v>
      </c>
      <c r="V34" s="40"/>
    </row>
    <row r="35" spans="1:22" ht="37.15" customHeight="1" x14ac:dyDescent="0.2">
      <c r="A35" s="36" t="s">
        <v>70</v>
      </c>
      <c r="B35" s="37" t="s">
        <v>71</v>
      </c>
      <c r="C35" s="38"/>
      <c r="D35" s="28"/>
      <c r="E35" s="28"/>
      <c r="F35" s="26">
        <v>21037479000</v>
      </c>
      <c r="G35" s="26">
        <f>+F35</f>
        <v>21037479000</v>
      </c>
      <c r="H35" s="27">
        <f t="shared" ref="H35:H39" si="6">G35-F35</f>
        <v>0</v>
      </c>
      <c r="I35" s="26">
        <f>+G35+64118300</f>
        <v>21101597300</v>
      </c>
      <c r="J35" s="27">
        <f t="shared" ref="J35:J39" si="7">I35-G35</f>
        <v>64118300</v>
      </c>
      <c r="K35" s="26">
        <f>+I35+25119400</f>
        <v>21126716700</v>
      </c>
      <c r="L35" s="27">
        <f>K35-I35</f>
        <v>25119400</v>
      </c>
      <c r="M35" s="26">
        <f>+K35</f>
        <v>21126716700</v>
      </c>
      <c r="N35" s="27">
        <f t="shared" si="2"/>
        <v>0</v>
      </c>
      <c r="O35" s="26">
        <f>+M35+379814800</f>
        <v>21506531500</v>
      </c>
      <c r="P35" s="27">
        <f t="shared" si="2"/>
        <v>379814800</v>
      </c>
      <c r="Q35" s="26">
        <f>+O35+390059100</f>
        <v>21896590600</v>
      </c>
      <c r="R35" s="27">
        <f t="shared" si="2"/>
        <v>390059100</v>
      </c>
      <c r="S35" s="26">
        <f>+Q35+199913600</f>
        <v>22096504200</v>
      </c>
      <c r="T35" s="27">
        <f>S35-Q35</f>
        <v>199913600</v>
      </c>
      <c r="U35" s="16">
        <f t="shared" si="5"/>
        <v>1059025200</v>
      </c>
      <c r="V35" s="40"/>
    </row>
    <row r="36" spans="1:22" ht="37.9" customHeight="1" x14ac:dyDescent="0.2">
      <c r="A36" s="36" t="s">
        <v>72</v>
      </c>
      <c r="B36" s="37" t="s">
        <v>73</v>
      </c>
      <c r="C36" s="38"/>
      <c r="D36" s="28"/>
      <c r="E36" s="28"/>
      <c r="F36" s="26">
        <v>2013428900</v>
      </c>
      <c r="G36" s="26">
        <f>+F36</f>
        <v>2013428900</v>
      </c>
      <c r="H36" s="27">
        <f t="shared" si="6"/>
        <v>0</v>
      </c>
      <c r="I36" s="26">
        <f>+G36</f>
        <v>2013428900</v>
      </c>
      <c r="J36" s="27">
        <f t="shared" si="7"/>
        <v>0</v>
      </c>
      <c r="K36" s="26">
        <f>+I36</f>
        <v>2013428900</v>
      </c>
      <c r="L36" s="27">
        <f t="shared" si="1"/>
        <v>0</v>
      </c>
      <c r="M36" s="26">
        <f t="shared" ref="M36:S57" si="8">+K36</f>
        <v>2013428900</v>
      </c>
      <c r="N36" s="27">
        <f t="shared" si="2"/>
        <v>0</v>
      </c>
      <c r="O36" s="26">
        <f>+M36-24255900</f>
        <v>1989173000</v>
      </c>
      <c r="P36" s="27">
        <f t="shared" si="2"/>
        <v>-24255900</v>
      </c>
      <c r="Q36" s="26">
        <f>+O36-36028000</f>
        <v>1953145000</v>
      </c>
      <c r="R36" s="27">
        <f t="shared" si="2"/>
        <v>-36028000</v>
      </c>
      <c r="S36" s="26">
        <f>+Q36</f>
        <v>1953145000</v>
      </c>
      <c r="T36" s="27">
        <f t="shared" si="2"/>
        <v>0</v>
      </c>
      <c r="U36" s="16">
        <f t="shared" si="5"/>
        <v>-60283900</v>
      </c>
    </row>
    <row r="37" spans="1:22" ht="15" x14ac:dyDescent="0.2">
      <c r="A37" s="36" t="s">
        <v>74</v>
      </c>
      <c r="B37" s="37" t="s">
        <v>75</v>
      </c>
      <c r="C37" s="38"/>
      <c r="D37" s="28"/>
      <c r="E37" s="28"/>
      <c r="F37" s="26">
        <v>667038080</v>
      </c>
      <c r="G37" s="26">
        <f>+F37-30000</f>
        <v>667008080</v>
      </c>
      <c r="H37" s="27">
        <f>G37-F37</f>
        <v>-30000</v>
      </c>
      <c r="I37" s="26">
        <f>+G37+64065866</f>
        <v>731073946</v>
      </c>
      <c r="J37" s="27">
        <f t="shared" si="7"/>
        <v>64065866</v>
      </c>
      <c r="K37" s="26">
        <f>+I37+20063966</f>
        <v>751137912</v>
      </c>
      <c r="L37" s="27">
        <f t="shared" si="1"/>
        <v>20063966</v>
      </c>
      <c r="M37" s="26">
        <f>+K37+74499166</f>
        <v>825637078</v>
      </c>
      <c r="N37" s="27">
        <f t="shared" si="2"/>
        <v>74499166</v>
      </c>
      <c r="O37" s="26">
        <f>+M37+292050798</f>
        <v>1117687876</v>
      </c>
      <c r="P37" s="27">
        <f t="shared" si="2"/>
        <v>292050798</v>
      </c>
      <c r="Q37" s="26">
        <f>+O37+201062</f>
        <v>1117888938</v>
      </c>
      <c r="R37" s="27">
        <f t="shared" si="2"/>
        <v>201062</v>
      </c>
      <c r="S37" s="26">
        <f>+Q37+2075700</f>
        <v>1119964638</v>
      </c>
      <c r="T37" s="27">
        <f t="shared" si="2"/>
        <v>2075700</v>
      </c>
      <c r="U37" s="16">
        <f t="shared" si="5"/>
        <v>452926558</v>
      </c>
    </row>
    <row r="38" spans="1:22" ht="52.5" customHeight="1" x14ac:dyDescent="0.2">
      <c r="A38" s="36" t="s">
        <v>76</v>
      </c>
      <c r="B38" s="23" t="s">
        <v>77</v>
      </c>
      <c r="C38" s="24"/>
      <c r="D38" s="28"/>
      <c r="E38" s="28"/>
      <c r="F38" s="41"/>
      <c r="G38" s="26">
        <f>+F38+335941000+19379095</f>
        <v>355320095</v>
      </c>
      <c r="H38" s="27">
        <f t="shared" si="6"/>
        <v>355320095</v>
      </c>
      <c r="I38" s="26">
        <f>+G38+64346959</f>
        <v>419667054</v>
      </c>
      <c r="J38" s="27">
        <f t="shared" si="7"/>
        <v>64346959</v>
      </c>
      <c r="K38" s="26">
        <f>+I38+26948657+37759000</f>
        <v>484374711</v>
      </c>
      <c r="L38" s="27">
        <f t="shared" si="1"/>
        <v>64707657</v>
      </c>
      <c r="M38" s="26">
        <f>+K38+11713284</f>
        <v>496087995</v>
      </c>
      <c r="N38" s="27">
        <f t="shared" si="2"/>
        <v>11713284</v>
      </c>
      <c r="O38" s="26">
        <f>+M38</f>
        <v>496087995</v>
      </c>
      <c r="P38" s="27">
        <f t="shared" si="2"/>
        <v>0</v>
      </c>
      <c r="Q38" s="26">
        <f>+O38</f>
        <v>496087995</v>
      </c>
      <c r="R38" s="27">
        <f t="shared" si="2"/>
        <v>0</v>
      </c>
      <c r="S38" s="26">
        <f>+Q38</f>
        <v>496087995</v>
      </c>
      <c r="T38" s="27">
        <f t="shared" si="2"/>
        <v>0</v>
      </c>
      <c r="U38" s="16">
        <f t="shared" si="5"/>
        <v>496087995</v>
      </c>
    </row>
    <row r="39" spans="1:22" ht="47.25" customHeight="1" x14ac:dyDescent="0.2">
      <c r="A39" s="36" t="s">
        <v>78</v>
      </c>
      <c r="B39" s="23" t="s">
        <v>79</v>
      </c>
      <c r="C39" s="24"/>
      <c r="D39" s="28"/>
      <c r="E39" s="28"/>
      <c r="F39" s="26"/>
      <c r="G39" s="26">
        <f t="shared" ref="G39:G57" si="9">+F39</f>
        <v>0</v>
      </c>
      <c r="H39" s="27">
        <f t="shared" si="6"/>
        <v>0</v>
      </c>
      <c r="I39" s="26">
        <f>+G39+14295282</f>
        <v>14295282</v>
      </c>
      <c r="J39" s="27">
        <f t="shared" si="7"/>
        <v>14295282</v>
      </c>
      <c r="K39" s="26">
        <f t="shared" ref="K39:K57" si="10">+I39</f>
        <v>14295282</v>
      </c>
      <c r="L39" s="27">
        <f t="shared" si="1"/>
        <v>0</v>
      </c>
      <c r="M39" s="26">
        <f>+K39</f>
        <v>14295282</v>
      </c>
      <c r="N39" s="27">
        <f t="shared" si="2"/>
        <v>0</v>
      </c>
      <c r="O39" s="26">
        <f>+M39</f>
        <v>14295282</v>
      </c>
      <c r="P39" s="27">
        <f t="shared" si="2"/>
        <v>0</v>
      </c>
      <c r="Q39" s="26">
        <f t="shared" si="8"/>
        <v>14295282</v>
      </c>
      <c r="R39" s="27">
        <f t="shared" si="2"/>
        <v>0</v>
      </c>
      <c r="S39" s="26">
        <f t="shared" si="8"/>
        <v>14295282</v>
      </c>
      <c r="T39" s="27">
        <f t="shared" si="2"/>
        <v>0</v>
      </c>
      <c r="U39" s="16">
        <f t="shared" si="5"/>
        <v>14295282</v>
      </c>
    </row>
    <row r="40" spans="1:22" ht="38.25" hidden="1" customHeight="1" x14ac:dyDescent="0.2">
      <c r="A40" s="36"/>
      <c r="B40" s="42"/>
      <c r="C40" s="43"/>
      <c r="D40" s="9"/>
      <c r="E40" s="9"/>
      <c r="F40" s="26">
        <f>F33-F34-F35-F36-F37-F38</f>
        <v>0</v>
      </c>
      <c r="G40" s="15">
        <f t="shared" si="9"/>
        <v>0</v>
      </c>
      <c r="H40" s="26">
        <f t="shared" ref="H40:N40" si="11">H33-H34-H35-H36-H37-H38-H39</f>
        <v>0</v>
      </c>
      <c r="I40" s="15">
        <f t="shared" ref="I40:I57" si="12">+G40</f>
        <v>0</v>
      </c>
      <c r="J40" s="26">
        <f t="shared" si="11"/>
        <v>0</v>
      </c>
      <c r="K40" s="15">
        <f t="shared" si="10"/>
        <v>0</v>
      </c>
      <c r="L40" s="26">
        <f t="shared" si="11"/>
        <v>0</v>
      </c>
      <c r="M40" s="15">
        <f t="shared" si="8"/>
        <v>0</v>
      </c>
      <c r="N40" s="26">
        <f t="shared" si="11"/>
        <v>0</v>
      </c>
      <c r="O40" s="15">
        <f t="shared" si="8"/>
        <v>0</v>
      </c>
      <c r="P40" s="26">
        <f t="shared" ref="P40:R40" si="13">P33-P34-P35-P36-P37-P38-P39</f>
        <v>0</v>
      </c>
      <c r="Q40" s="15">
        <f t="shared" si="8"/>
        <v>0</v>
      </c>
      <c r="R40" s="26">
        <f t="shared" si="13"/>
        <v>0</v>
      </c>
      <c r="S40" s="15">
        <f t="shared" si="8"/>
        <v>0</v>
      </c>
      <c r="T40" s="26">
        <f t="shared" ref="T40" si="14">T33-T34-T35-T36-T37-T38-T39</f>
        <v>0</v>
      </c>
      <c r="U40" s="16">
        <f t="shared" si="5"/>
        <v>0</v>
      </c>
      <c r="V40" s="6"/>
    </row>
    <row r="41" spans="1:22" s="17" customFormat="1" ht="14.25" x14ac:dyDescent="0.2">
      <c r="A41" s="14" t="s">
        <v>80</v>
      </c>
      <c r="B41" s="44"/>
      <c r="C41" s="45"/>
      <c r="D41" s="46">
        <f>D43+D53+D56+D62+D73+D78+D81+D89+D92+D99+D105+D109+D113+D115</f>
        <v>0</v>
      </c>
      <c r="E41" s="46">
        <f>E43+E53+E56+E62+E73+E78+E81+E89+E92+E99+E105+E109+E113+E115</f>
        <v>0</v>
      </c>
      <c r="F41" s="47">
        <f>F43+F53+F56+F62+F73+F78+F81+F89+F92+F99+F105+F109+F113+F115</f>
        <v>119428166733.99998</v>
      </c>
      <c r="G41" s="47">
        <f>G43+G53+G56+G62+G73+G78+G81+G89+G92+G99+G105+G109+G113+G115</f>
        <v>129638391907.20999</v>
      </c>
      <c r="H41" s="16">
        <f>G41-F41</f>
        <v>10210225173.210007</v>
      </c>
      <c r="I41" s="47">
        <f>I43+I53+I56+I62+I73+I78+I81+I89+I92+I99+I105+I109+I113+I115</f>
        <v>136418055125.93001</v>
      </c>
      <c r="J41" s="16">
        <f>I41-G41</f>
        <v>6779663218.7200165</v>
      </c>
      <c r="K41" s="15">
        <f t="shared" ref="K41:T41" si="15">K43+K53+K56+K62+K73+K78+K81+K89+K92+K99+K105+K109+K113+K115</f>
        <v>138063133821.44</v>
      </c>
      <c r="L41" s="16">
        <f t="shared" si="15"/>
        <v>1645078695.5099978</v>
      </c>
      <c r="M41" s="15">
        <f t="shared" si="15"/>
        <v>142304076171.43997</v>
      </c>
      <c r="N41" s="16">
        <f t="shared" si="15"/>
        <v>4240942350.000001</v>
      </c>
      <c r="O41" s="15">
        <f t="shared" si="15"/>
        <v>143455536169.44</v>
      </c>
      <c r="P41" s="16">
        <f t="shared" si="15"/>
        <v>1151459997.9999998</v>
      </c>
      <c r="Q41" s="15">
        <f t="shared" si="15"/>
        <v>143809768331.44</v>
      </c>
      <c r="R41" s="16">
        <f t="shared" si="15"/>
        <v>354232161.99999976</v>
      </c>
      <c r="S41" s="15">
        <f t="shared" si="15"/>
        <v>144048757631.44</v>
      </c>
      <c r="T41" s="16">
        <f t="shared" si="15"/>
        <v>238989300.00000191</v>
      </c>
      <c r="U41" s="16">
        <f t="shared" si="5"/>
        <v>24620590897.440018</v>
      </c>
    </row>
    <row r="42" spans="1:22" s="17" customFormat="1" ht="14.25" x14ac:dyDescent="0.2">
      <c r="A42" s="14"/>
      <c r="B42" s="9" t="s">
        <v>81</v>
      </c>
      <c r="C42" s="9" t="s">
        <v>82</v>
      </c>
      <c r="D42" s="46"/>
      <c r="E42" s="46"/>
      <c r="F42" s="47"/>
      <c r="G42" s="15"/>
      <c r="H42" s="48"/>
      <c r="I42" s="15"/>
      <c r="J42" s="16"/>
      <c r="K42" s="15"/>
      <c r="L42" s="16"/>
      <c r="M42" s="15"/>
      <c r="N42" s="16"/>
      <c r="O42" s="15"/>
      <c r="P42" s="16"/>
      <c r="Q42" s="15"/>
      <c r="R42" s="16"/>
      <c r="S42" s="15"/>
      <c r="T42" s="16"/>
      <c r="U42" s="16">
        <f t="shared" si="5"/>
        <v>0</v>
      </c>
    </row>
    <row r="43" spans="1:22" s="17" customFormat="1" ht="18" customHeight="1" x14ac:dyDescent="0.2">
      <c r="A43" s="18" t="s">
        <v>83</v>
      </c>
      <c r="B43" s="49" t="s">
        <v>84</v>
      </c>
      <c r="C43" s="49" t="s">
        <v>85</v>
      </c>
      <c r="D43" s="50">
        <f t="shared" ref="D43:N43" si="16">SUM(D44:D52)</f>
        <v>0</v>
      </c>
      <c r="E43" s="50">
        <f t="shared" si="16"/>
        <v>0</v>
      </c>
      <c r="F43" s="51">
        <f t="shared" si="16"/>
        <v>9601983559.1199989</v>
      </c>
      <c r="G43" s="51">
        <f t="shared" si="16"/>
        <v>10784614535.299999</v>
      </c>
      <c r="H43" s="52">
        <f>SUM(H44:H52)</f>
        <v>1182630976.1800003</v>
      </c>
      <c r="I43" s="51">
        <f>SUM(I44:I52)</f>
        <v>11411487349.529999</v>
      </c>
      <c r="J43" s="53">
        <f>SUM(J44:J52)</f>
        <v>626872814.22999883</v>
      </c>
      <c r="K43" s="54">
        <f>SUM(K44:K52)</f>
        <v>10493339284.9</v>
      </c>
      <c r="L43" s="53">
        <f>SUM(L44:L52)</f>
        <v>-918148064.62999916</v>
      </c>
      <c r="M43" s="54">
        <f t="shared" si="16"/>
        <v>10694009332.700001</v>
      </c>
      <c r="N43" s="53">
        <f t="shared" si="16"/>
        <v>200670047.80000055</v>
      </c>
      <c r="O43" s="54">
        <f t="shared" ref="O43:T43" si="17">SUM(O44:O52)</f>
        <v>9273988434.9899998</v>
      </c>
      <c r="P43" s="53">
        <f t="shared" si="17"/>
        <v>-1420020897.7100008</v>
      </c>
      <c r="Q43" s="54">
        <f t="shared" si="17"/>
        <v>9328285593.9599991</v>
      </c>
      <c r="R43" s="53">
        <f t="shared" si="17"/>
        <v>54297158.970000446</v>
      </c>
      <c r="S43" s="54">
        <f t="shared" si="17"/>
        <v>10174494454.709999</v>
      </c>
      <c r="T43" s="53">
        <f t="shared" si="17"/>
        <v>846208860.75</v>
      </c>
      <c r="U43" s="16">
        <f t="shared" si="5"/>
        <v>572510895.59000015</v>
      </c>
    </row>
    <row r="44" spans="1:22" ht="30" x14ac:dyDescent="0.25">
      <c r="A44" s="55" t="s">
        <v>86</v>
      </c>
      <c r="B44" s="56" t="s">
        <v>84</v>
      </c>
      <c r="C44" s="56" t="s">
        <v>87</v>
      </c>
      <c r="D44" s="57"/>
      <c r="E44" s="57"/>
      <c r="F44" s="58">
        <v>6382649</v>
      </c>
      <c r="G44" s="58">
        <v>6382649</v>
      </c>
      <c r="H44" s="59">
        <f>G44-F44</f>
        <v>0</v>
      </c>
      <c r="I44" s="60">
        <v>6382649</v>
      </c>
      <c r="J44" s="61">
        <f>I44-G44</f>
        <v>0</v>
      </c>
      <c r="K44" s="62">
        <v>6540644</v>
      </c>
      <c r="L44" s="61">
        <f>K44-I44</f>
        <v>157995</v>
      </c>
      <c r="M44" s="62">
        <v>6540644</v>
      </c>
      <c r="N44" s="61">
        <f>M44-K44</f>
        <v>0</v>
      </c>
      <c r="O44" s="62">
        <v>7806855.7400000002</v>
      </c>
      <c r="P44" s="61">
        <f>O44-M44</f>
        <v>1266211.7400000002</v>
      </c>
      <c r="Q44" s="62">
        <v>7806855.7400000002</v>
      </c>
      <c r="R44" s="61">
        <f>Q44-O44</f>
        <v>0</v>
      </c>
      <c r="S44" s="62">
        <v>7806855.7400000002</v>
      </c>
      <c r="T44" s="61">
        <f>S44-Q44</f>
        <v>0</v>
      </c>
      <c r="U44" s="27">
        <f t="shared" si="5"/>
        <v>1424206.7400000002</v>
      </c>
    </row>
    <row r="45" spans="1:22" s="65" customFormat="1" ht="45" x14ac:dyDescent="0.2">
      <c r="A45" s="55" t="s">
        <v>88</v>
      </c>
      <c r="B45" s="56" t="s">
        <v>84</v>
      </c>
      <c r="C45" s="56" t="s">
        <v>89</v>
      </c>
      <c r="D45" s="63"/>
      <c r="E45" s="64"/>
      <c r="F45" s="58">
        <v>120960680</v>
      </c>
      <c r="G45" s="58">
        <v>120960680</v>
      </c>
      <c r="H45" s="59">
        <f t="shared" ref="H45:H52" si="18">G45-F45</f>
        <v>0</v>
      </c>
      <c r="I45" s="60">
        <v>124608867.70999999</v>
      </c>
      <c r="J45" s="61">
        <f t="shared" ref="J45:J52" si="19">I45-G45</f>
        <v>3648187.7099999934</v>
      </c>
      <c r="K45" s="62">
        <v>125553557.70999999</v>
      </c>
      <c r="L45" s="61">
        <f t="shared" ref="L45:L52" si="20">K45-I45</f>
        <v>944690</v>
      </c>
      <c r="M45" s="62">
        <v>126301110.58</v>
      </c>
      <c r="N45" s="61">
        <f t="shared" ref="N45:T52" si="21">M45-K45</f>
        <v>747552.87000000477</v>
      </c>
      <c r="O45" s="62">
        <v>132001001.58</v>
      </c>
      <c r="P45" s="61">
        <f t="shared" si="21"/>
        <v>5699891</v>
      </c>
      <c r="Q45" s="62">
        <v>132001001.58</v>
      </c>
      <c r="R45" s="61">
        <f t="shared" si="21"/>
        <v>0</v>
      </c>
      <c r="S45" s="62">
        <v>132001001.58</v>
      </c>
      <c r="T45" s="61">
        <f t="shared" si="21"/>
        <v>0</v>
      </c>
      <c r="U45" s="27">
        <f t="shared" si="5"/>
        <v>11040321.579999998</v>
      </c>
    </row>
    <row r="46" spans="1:22" s="65" customFormat="1" ht="51.75" customHeight="1" x14ac:dyDescent="0.2">
      <c r="A46" s="55" t="s">
        <v>90</v>
      </c>
      <c r="B46" s="56" t="s">
        <v>84</v>
      </c>
      <c r="C46" s="56" t="s">
        <v>91</v>
      </c>
      <c r="D46" s="63"/>
      <c r="E46" s="64"/>
      <c r="F46" s="58">
        <v>310819296.62</v>
      </c>
      <c r="G46" s="58">
        <v>311898865.88999999</v>
      </c>
      <c r="H46" s="59">
        <f t="shared" si="18"/>
        <v>1079569.2699999809</v>
      </c>
      <c r="I46" s="60">
        <v>321488923.63999999</v>
      </c>
      <c r="J46" s="61">
        <f t="shared" si="19"/>
        <v>9590057.75</v>
      </c>
      <c r="K46" s="62">
        <v>323451789.13999999</v>
      </c>
      <c r="L46" s="61">
        <f t="shared" si="20"/>
        <v>1962865.5</v>
      </c>
      <c r="M46" s="62">
        <v>323451789.13999999</v>
      </c>
      <c r="N46" s="61">
        <f t="shared" si="21"/>
        <v>0</v>
      </c>
      <c r="O46" s="62">
        <v>342320995.79000002</v>
      </c>
      <c r="P46" s="61">
        <f t="shared" si="21"/>
        <v>18869206.650000036</v>
      </c>
      <c r="Q46" s="62">
        <v>344320995.79000002</v>
      </c>
      <c r="R46" s="61">
        <f t="shared" si="21"/>
        <v>2000000</v>
      </c>
      <c r="S46" s="62">
        <v>346382795.79000002</v>
      </c>
      <c r="T46" s="61">
        <f t="shared" si="21"/>
        <v>2061800</v>
      </c>
      <c r="U46" s="27">
        <f t="shared" si="5"/>
        <v>35563499.170000017</v>
      </c>
    </row>
    <row r="47" spans="1:22" ht="15" x14ac:dyDescent="0.25">
      <c r="A47" s="55" t="s">
        <v>92</v>
      </c>
      <c r="B47" s="56" t="s">
        <v>84</v>
      </c>
      <c r="C47" s="56" t="s">
        <v>93</v>
      </c>
      <c r="D47" s="66"/>
      <c r="E47" s="57"/>
      <c r="F47" s="58">
        <v>63100</v>
      </c>
      <c r="G47" s="58">
        <v>63100</v>
      </c>
      <c r="H47" s="59">
        <f t="shared" si="18"/>
        <v>0</v>
      </c>
      <c r="I47" s="60">
        <v>63100</v>
      </c>
      <c r="J47" s="61">
        <f t="shared" si="19"/>
        <v>0</v>
      </c>
      <c r="K47" s="62">
        <v>63100</v>
      </c>
      <c r="L47" s="61">
        <f t="shared" si="20"/>
        <v>0</v>
      </c>
      <c r="M47" s="62">
        <v>63100</v>
      </c>
      <c r="N47" s="61">
        <f t="shared" si="21"/>
        <v>0</v>
      </c>
      <c r="O47" s="62">
        <v>63100</v>
      </c>
      <c r="P47" s="61">
        <f t="shared" si="21"/>
        <v>0</v>
      </c>
      <c r="Q47" s="62">
        <v>63100</v>
      </c>
      <c r="R47" s="61">
        <f t="shared" si="21"/>
        <v>0</v>
      </c>
      <c r="S47" s="62">
        <v>63100</v>
      </c>
      <c r="T47" s="61">
        <f t="shared" si="21"/>
        <v>0</v>
      </c>
      <c r="U47" s="27">
        <f t="shared" si="5"/>
        <v>0</v>
      </c>
    </row>
    <row r="48" spans="1:22" s="65" customFormat="1" ht="45" x14ac:dyDescent="0.2">
      <c r="A48" s="55" t="s">
        <v>94</v>
      </c>
      <c r="B48" s="56" t="s">
        <v>84</v>
      </c>
      <c r="C48" s="56" t="s">
        <v>95</v>
      </c>
      <c r="D48" s="63"/>
      <c r="E48" s="64"/>
      <c r="F48" s="58">
        <v>157692400</v>
      </c>
      <c r="G48" s="58">
        <v>158029687.69</v>
      </c>
      <c r="H48" s="59">
        <f t="shared" si="18"/>
        <v>337287.68999999762</v>
      </c>
      <c r="I48" s="60">
        <v>171154880.59999999</v>
      </c>
      <c r="J48" s="61">
        <f t="shared" si="19"/>
        <v>13125192.909999996</v>
      </c>
      <c r="K48" s="62">
        <v>171522345.59999999</v>
      </c>
      <c r="L48" s="61">
        <f t="shared" si="20"/>
        <v>367465</v>
      </c>
      <c r="M48" s="62">
        <v>171522345.59999999</v>
      </c>
      <c r="N48" s="61">
        <f t="shared" si="21"/>
        <v>0</v>
      </c>
      <c r="O48" s="62">
        <v>181976012.05000001</v>
      </c>
      <c r="P48" s="61">
        <f t="shared" si="21"/>
        <v>10453666.450000018</v>
      </c>
      <c r="Q48" s="62">
        <v>181976012.05000001</v>
      </c>
      <c r="R48" s="61">
        <f t="shared" si="21"/>
        <v>0</v>
      </c>
      <c r="S48" s="62">
        <v>180676012.05000001</v>
      </c>
      <c r="T48" s="61">
        <f t="shared" si="21"/>
        <v>-1300000</v>
      </c>
      <c r="U48" s="27">
        <f t="shared" si="5"/>
        <v>22983612.050000012</v>
      </c>
    </row>
    <row r="49" spans="1:21" ht="15" x14ac:dyDescent="0.25">
      <c r="A49" s="55" t="s">
        <v>96</v>
      </c>
      <c r="B49" s="56" t="s">
        <v>84</v>
      </c>
      <c r="C49" s="56" t="s">
        <v>97</v>
      </c>
      <c r="D49" s="66"/>
      <c r="E49" s="57"/>
      <c r="F49" s="58">
        <v>364741700</v>
      </c>
      <c r="G49" s="58">
        <v>364741700</v>
      </c>
      <c r="H49" s="59">
        <f t="shared" si="18"/>
        <v>0</v>
      </c>
      <c r="I49" s="60">
        <v>366609228.37</v>
      </c>
      <c r="J49" s="61">
        <f t="shared" si="19"/>
        <v>1867528.3700000048</v>
      </c>
      <c r="K49" s="62">
        <v>366965928.37</v>
      </c>
      <c r="L49" s="61">
        <f t="shared" si="20"/>
        <v>356700</v>
      </c>
      <c r="M49" s="62">
        <v>367700643.11000001</v>
      </c>
      <c r="N49" s="61">
        <f t="shared" si="21"/>
        <v>734714.74000000954</v>
      </c>
      <c r="O49" s="62">
        <v>371250450.72000003</v>
      </c>
      <c r="P49" s="61">
        <f t="shared" si="21"/>
        <v>3549807.6100000143</v>
      </c>
      <c r="Q49" s="62">
        <v>371670472.67000002</v>
      </c>
      <c r="R49" s="61">
        <f t="shared" si="21"/>
        <v>420021.94999998808</v>
      </c>
      <c r="S49" s="62">
        <v>371670472.67000002</v>
      </c>
      <c r="T49" s="61">
        <f t="shared" si="21"/>
        <v>0</v>
      </c>
      <c r="U49" s="27">
        <f t="shared" si="5"/>
        <v>6928772.6700000167</v>
      </c>
    </row>
    <row r="50" spans="1:21" ht="30" x14ac:dyDescent="0.25">
      <c r="A50" s="55" t="s">
        <v>98</v>
      </c>
      <c r="B50" s="56" t="s">
        <v>84</v>
      </c>
      <c r="C50" s="56" t="s">
        <v>99</v>
      </c>
      <c r="D50" s="66"/>
      <c r="E50" s="57"/>
      <c r="F50" s="58"/>
      <c r="G50" s="58">
        <v>15602683</v>
      </c>
      <c r="H50" s="59">
        <f t="shared" si="18"/>
        <v>15602683</v>
      </c>
      <c r="I50" s="60">
        <v>15602683</v>
      </c>
      <c r="J50" s="61">
        <f t="shared" si="19"/>
        <v>0</v>
      </c>
      <c r="K50" s="62">
        <v>15602683</v>
      </c>
      <c r="L50" s="61">
        <f t="shared" si="20"/>
        <v>0</v>
      </c>
      <c r="M50" s="62">
        <v>15602683</v>
      </c>
      <c r="N50" s="61">
        <f t="shared" si="21"/>
        <v>0</v>
      </c>
      <c r="O50" s="62">
        <v>15602683</v>
      </c>
      <c r="P50" s="61">
        <f t="shared" si="21"/>
        <v>0</v>
      </c>
      <c r="Q50" s="62">
        <v>15602683</v>
      </c>
      <c r="R50" s="61">
        <f t="shared" si="21"/>
        <v>0</v>
      </c>
      <c r="S50" s="62">
        <v>15602683</v>
      </c>
      <c r="T50" s="61">
        <f t="shared" si="21"/>
        <v>0</v>
      </c>
      <c r="U50" s="27">
        <f t="shared" si="5"/>
        <v>15602683</v>
      </c>
    </row>
    <row r="51" spans="1:21" ht="15" x14ac:dyDescent="0.25">
      <c r="A51" s="55" t="s">
        <v>100</v>
      </c>
      <c r="B51" s="56" t="s">
        <v>84</v>
      </c>
      <c r="C51" s="56" t="s">
        <v>101</v>
      </c>
      <c r="D51" s="66"/>
      <c r="E51" s="57"/>
      <c r="F51" s="58">
        <v>1000000000</v>
      </c>
      <c r="G51" s="58">
        <v>1750000000</v>
      </c>
      <c r="H51" s="59">
        <f t="shared" si="18"/>
        <v>750000000</v>
      </c>
      <c r="I51" s="60">
        <v>1750000000</v>
      </c>
      <c r="J51" s="61">
        <f t="shared" si="19"/>
        <v>0</v>
      </c>
      <c r="K51" s="62">
        <v>1750000000</v>
      </c>
      <c r="L51" s="61">
        <f t="shared" si="20"/>
        <v>0</v>
      </c>
      <c r="M51" s="62">
        <v>1750000000</v>
      </c>
      <c r="N51" s="61">
        <f t="shared" si="21"/>
        <v>0</v>
      </c>
      <c r="O51" s="62">
        <v>1750000000</v>
      </c>
      <c r="P51" s="61">
        <f t="shared" si="21"/>
        <v>0</v>
      </c>
      <c r="Q51" s="62">
        <v>2000000000</v>
      </c>
      <c r="R51" s="61">
        <f t="shared" si="21"/>
        <v>250000000</v>
      </c>
      <c r="S51" s="62">
        <v>2000000000</v>
      </c>
      <c r="T51" s="61">
        <f t="shared" si="21"/>
        <v>0</v>
      </c>
      <c r="U51" s="27">
        <f t="shared" si="5"/>
        <v>1000000000</v>
      </c>
    </row>
    <row r="52" spans="1:21" ht="15" x14ac:dyDescent="0.25">
      <c r="A52" s="55" t="s">
        <v>102</v>
      </c>
      <c r="B52" s="56" t="s">
        <v>84</v>
      </c>
      <c r="C52" s="56" t="s">
        <v>103</v>
      </c>
      <c r="D52" s="66"/>
      <c r="E52" s="57"/>
      <c r="F52" s="58">
        <v>7641323733.5</v>
      </c>
      <c r="G52" s="58">
        <v>8056935169.7200003</v>
      </c>
      <c r="H52" s="59">
        <f t="shared" si="18"/>
        <v>415611436.22000027</v>
      </c>
      <c r="I52" s="60">
        <v>8655577017.2099991</v>
      </c>
      <c r="J52" s="61">
        <f t="shared" si="19"/>
        <v>598641847.48999882</v>
      </c>
      <c r="K52" s="62">
        <v>7733639237.0799999</v>
      </c>
      <c r="L52" s="61">
        <f t="shared" si="20"/>
        <v>-921937780.12999916</v>
      </c>
      <c r="M52" s="62">
        <v>7932827017.2700005</v>
      </c>
      <c r="N52" s="61">
        <f t="shared" si="21"/>
        <v>199187780.19000053</v>
      </c>
      <c r="O52" s="62">
        <v>6472967336.1099997</v>
      </c>
      <c r="P52" s="61">
        <f t="shared" si="21"/>
        <v>-1459859681.1600008</v>
      </c>
      <c r="Q52" s="62">
        <v>6274844473.1300001</v>
      </c>
      <c r="R52" s="61">
        <f t="shared" si="21"/>
        <v>-198122862.97999954</v>
      </c>
      <c r="S52" s="62">
        <v>7120291533.8800001</v>
      </c>
      <c r="T52" s="61">
        <f t="shared" si="21"/>
        <v>845447060.75</v>
      </c>
      <c r="U52" s="27">
        <f t="shared" si="5"/>
        <v>-521032199.61999989</v>
      </c>
    </row>
    <row r="53" spans="1:21" s="17" customFormat="1" ht="18" customHeight="1" x14ac:dyDescent="0.2">
      <c r="A53" s="18" t="s">
        <v>104</v>
      </c>
      <c r="B53" s="49" t="s">
        <v>87</v>
      </c>
      <c r="C53" s="49" t="s">
        <v>85</v>
      </c>
      <c r="D53" s="50">
        <f>SUM(D54:D55)</f>
        <v>0</v>
      </c>
      <c r="E53" s="50"/>
      <c r="F53" s="51">
        <f t="shared" ref="F53:T53" si="22">SUM(F54:F55)</f>
        <v>51870800</v>
      </c>
      <c r="G53" s="51">
        <f t="shared" si="22"/>
        <v>53975144</v>
      </c>
      <c r="H53" s="52">
        <f>SUM(H54:H55)</f>
        <v>2104344</v>
      </c>
      <c r="I53" s="51">
        <f>SUM(I54:I55)</f>
        <v>53975144</v>
      </c>
      <c r="J53" s="53">
        <f t="shared" si="22"/>
        <v>0</v>
      </c>
      <c r="K53" s="54">
        <f>SUM(K54:K55)</f>
        <v>56790664</v>
      </c>
      <c r="L53" s="53">
        <f t="shared" si="22"/>
        <v>2815520</v>
      </c>
      <c r="M53" s="54">
        <f t="shared" si="22"/>
        <v>56790664</v>
      </c>
      <c r="N53" s="53">
        <f t="shared" si="22"/>
        <v>0</v>
      </c>
      <c r="O53" s="54">
        <f t="shared" si="22"/>
        <v>56845164</v>
      </c>
      <c r="P53" s="53">
        <f t="shared" si="22"/>
        <v>54500</v>
      </c>
      <c r="Q53" s="54">
        <f t="shared" si="22"/>
        <v>56845164</v>
      </c>
      <c r="R53" s="53">
        <f t="shared" si="22"/>
        <v>0</v>
      </c>
      <c r="S53" s="54">
        <f t="shared" si="22"/>
        <v>57570437</v>
      </c>
      <c r="T53" s="53">
        <f t="shared" si="22"/>
        <v>725273</v>
      </c>
      <c r="U53" s="16">
        <f t="shared" si="5"/>
        <v>5699637</v>
      </c>
    </row>
    <row r="54" spans="1:21" ht="15" x14ac:dyDescent="0.25">
      <c r="A54" s="55" t="s">
        <v>105</v>
      </c>
      <c r="B54" s="56" t="s">
        <v>87</v>
      </c>
      <c r="C54" s="56" t="s">
        <v>89</v>
      </c>
      <c r="D54" s="67"/>
      <c r="E54" s="57"/>
      <c r="F54" s="58">
        <v>46452800</v>
      </c>
      <c r="G54" s="58">
        <v>46452800</v>
      </c>
      <c r="H54" s="59">
        <f>G54-F54</f>
        <v>0</v>
      </c>
      <c r="I54" s="60">
        <v>46452800</v>
      </c>
      <c r="J54" s="61">
        <f>I54-G54</f>
        <v>0</v>
      </c>
      <c r="K54" s="62">
        <v>46452800</v>
      </c>
      <c r="L54" s="61">
        <f>K54-I54</f>
        <v>0</v>
      </c>
      <c r="M54" s="62">
        <v>46452800</v>
      </c>
      <c r="N54" s="61">
        <f>M54-K54</f>
        <v>0</v>
      </c>
      <c r="O54" s="62">
        <v>46507300</v>
      </c>
      <c r="P54" s="61">
        <f>O54-M54</f>
        <v>54500</v>
      </c>
      <c r="Q54" s="62">
        <v>46507300</v>
      </c>
      <c r="R54" s="61">
        <f>Q54-O54</f>
        <v>0</v>
      </c>
      <c r="S54" s="62">
        <v>46507300</v>
      </c>
      <c r="T54" s="61">
        <f>S54-Q54</f>
        <v>0</v>
      </c>
      <c r="U54" s="27">
        <f t="shared" si="5"/>
        <v>54500</v>
      </c>
    </row>
    <row r="55" spans="1:21" ht="15" x14ac:dyDescent="0.25">
      <c r="A55" s="55" t="s">
        <v>106</v>
      </c>
      <c r="B55" s="56" t="s">
        <v>87</v>
      </c>
      <c r="C55" s="56" t="s">
        <v>91</v>
      </c>
      <c r="D55" s="66"/>
      <c r="E55" s="57"/>
      <c r="F55" s="58">
        <v>5418000</v>
      </c>
      <c r="G55" s="58">
        <v>7522344</v>
      </c>
      <c r="H55" s="59">
        <f>G55-F55</f>
        <v>2104344</v>
      </c>
      <c r="I55" s="60">
        <v>7522344</v>
      </c>
      <c r="J55" s="61">
        <f>I55-G55</f>
        <v>0</v>
      </c>
      <c r="K55" s="62">
        <v>10337864</v>
      </c>
      <c r="L55" s="61">
        <f>K55-I55</f>
        <v>2815520</v>
      </c>
      <c r="M55" s="62">
        <v>10337864</v>
      </c>
      <c r="N55" s="61">
        <f>M55-K55</f>
        <v>0</v>
      </c>
      <c r="O55" s="62">
        <v>10337864</v>
      </c>
      <c r="P55" s="61">
        <f>O55-M55</f>
        <v>0</v>
      </c>
      <c r="Q55" s="62">
        <v>10337864</v>
      </c>
      <c r="R55" s="61">
        <f>Q55-O55</f>
        <v>0</v>
      </c>
      <c r="S55" s="62">
        <v>11063137</v>
      </c>
      <c r="T55" s="61">
        <f>S55-Q55</f>
        <v>725273</v>
      </c>
      <c r="U55" s="27">
        <f t="shared" si="5"/>
        <v>5645137</v>
      </c>
    </row>
    <row r="56" spans="1:21" s="69" customFormat="1" ht="28.5" x14ac:dyDescent="0.2">
      <c r="A56" s="18" t="s">
        <v>107</v>
      </c>
      <c r="B56" s="49" t="s">
        <v>89</v>
      </c>
      <c r="C56" s="49" t="s">
        <v>85</v>
      </c>
      <c r="D56" s="68">
        <f>SUM(D57:D61)</f>
        <v>0</v>
      </c>
      <c r="E56" s="68">
        <f>SUM(E57:E61)</f>
        <v>0</v>
      </c>
      <c r="F56" s="51">
        <f t="shared" ref="F56:M56" si="23">F58+F59+F60+F61</f>
        <v>1204185213</v>
      </c>
      <c r="G56" s="51">
        <f t="shared" si="23"/>
        <v>1487507147</v>
      </c>
      <c r="H56" s="52">
        <f>H58+H59+H60+H61</f>
        <v>283321934</v>
      </c>
      <c r="I56" s="51">
        <f>SUM(I58:I61)</f>
        <v>1579682759.3099999</v>
      </c>
      <c r="J56" s="53">
        <f t="shared" si="23"/>
        <v>92175612.310000002</v>
      </c>
      <c r="K56" s="54">
        <f>SUM(K58:K61)</f>
        <v>1585127349.0999999</v>
      </c>
      <c r="L56" s="53">
        <f t="shared" si="23"/>
        <v>5444589.7899999917</v>
      </c>
      <c r="M56" s="54">
        <f t="shared" si="23"/>
        <v>1623741439.0999999</v>
      </c>
      <c r="N56" s="53">
        <f>SUM(N57:N61)</f>
        <v>38614090</v>
      </c>
      <c r="O56" s="54">
        <f t="shared" ref="O56:Q56" si="24">O58+O59+O60+O61</f>
        <v>1665850134.0799999</v>
      </c>
      <c r="P56" s="53">
        <f>SUM(P57:P61)</f>
        <v>42108694.979999974</v>
      </c>
      <c r="Q56" s="54">
        <f t="shared" si="24"/>
        <v>1666448825.3</v>
      </c>
      <c r="R56" s="53">
        <f>SUM(R57:R61)</f>
        <v>598691.21999999881</v>
      </c>
      <c r="S56" s="54">
        <f t="shared" ref="S56" si="25">S58+S59+S60+S61</f>
        <v>1462157463.3400002</v>
      </c>
      <c r="T56" s="53">
        <f>SUM(T57:T61)</f>
        <v>-204291361.95999995</v>
      </c>
      <c r="U56" s="16">
        <f t="shared" si="5"/>
        <v>257972250.34000015</v>
      </c>
    </row>
    <row r="57" spans="1:21" ht="15" hidden="1" customHeight="1" x14ac:dyDescent="0.25">
      <c r="A57" s="22" t="s">
        <v>108</v>
      </c>
      <c r="B57" s="70" t="s">
        <v>89</v>
      </c>
      <c r="C57" s="70" t="s">
        <v>87</v>
      </c>
      <c r="D57" s="66"/>
      <c r="E57" s="57"/>
      <c r="F57" s="71"/>
      <c r="G57" s="15">
        <f t="shared" si="9"/>
        <v>0</v>
      </c>
      <c r="H57" s="72"/>
      <c r="I57" s="15">
        <f t="shared" si="12"/>
        <v>0</v>
      </c>
      <c r="J57" s="73"/>
      <c r="K57" s="15">
        <f t="shared" si="10"/>
        <v>0</v>
      </c>
      <c r="L57" s="73"/>
      <c r="M57" s="15">
        <f t="shared" si="8"/>
        <v>0</v>
      </c>
      <c r="N57" s="73"/>
      <c r="O57" s="15">
        <f t="shared" si="8"/>
        <v>0</v>
      </c>
      <c r="P57" s="73"/>
      <c r="Q57" s="15">
        <f t="shared" si="8"/>
        <v>0</v>
      </c>
      <c r="R57" s="73"/>
      <c r="S57" s="15">
        <f t="shared" si="8"/>
        <v>0</v>
      </c>
      <c r="T57" s="73"/>
      <c r="U57" s="16">
        <f t="shared" si="5"/>
        <v>0</v>
      </c>
    </row>
    <row r="58" spans="1:21" ht="15" x14ac:dyDescent="0.25">
      <c r="A58" s="55" t="s">
        <v>109</v>
      </c>
      <c r="B58" s="56" t="s">
        <v>89</v>
      </c>
      <c r="C58" s="56" t="s">
        <v>91</v>
      </c>
      <c r="D58" s="66"/>
      <c r="E58" s="57"/>
      <c r="F58" s="58">
        <v>98236524</v>
      </c>
      <c r="G58" s="58">
        <v>98386524</v>
      </c>
      <c r="H58" s="59">
        <f t="shared" ref="H58:H60" si="26">G58-F58</f>
        <v>150000</v>
      </c>
      <c r="I58" s="60">
        <v>104556354.31</v>
      </c>
      <c r="J58" s="61">
        <f>I58-G58</f>
        <v>6169830.3100000024</v>
      </c>
      <c r="K58" s="62">
        <v>104556354.31</v>
      </c>
      <c r="L58" s="61">
        <f>K58-I58</f>
        <v>0</v>
      </c>
      <c r="M58" s="62">
        <v>106443354.31</v>
      </c>
      <c r="N58" s="61">
        <f t="shared" ref="N58:T61" si="27">M58-K58</f>
        <v>1887000</v>
      </c>
      <c r="O58" s="62">
        <v>108628060.92</v>
      </c>
      <c r="P58" s="61">
        <f t="shared" si="27"/>
        <v>2184706.6099999994</v>
      </c>
      <c r="Q58" s="62">
        <v>109226752.14</v>
      </c>
      <c r="R58" s="61">
        <f t="shared" si="27"/>
        <v>598691.21999999881</v>
      </c>
      <c r="S58" s="62">
        <v>109196859.54000001</v>
      </c>
      <c r="T58" s="61">
        <f t="shared" si="27"/>
        <v>-29892.59999999404</v>
      </c>
      <c r="U58" s="27">
        <f t="shared" si="5"/>
        <v>10960335.540000007</v>
      </c>
    </row>
    <row r="59" spans="1:21" ht="45" x14ac:dyDescent="0.25">
      <c r="A59" s="55" t="s">
        <v>110</v>
      </c>
      <c r="B59" s="56" t="s">
        <v>89</v>
      </c>
      <c r="C59" s="56" t="s">
        <v>111</v>
      </c>
      <c r="D59" s="66"/>
      <c r="E59" s="57"/>
      <c r="F59" s="58">
        <v>886384540</v>
      </c>
      <c r="G59" s="58">
        <v>892037075</v>
      </c>
      <c r="H59" s="59">
        <f t="shared" si="26"/>
        <v>5652535</v>
      </c>
      <c r="I59" s="60">
        <v>942539425</v>
      </c>
      <c r="J59" s="61">
        <f>I59-G59</f>
        <v>50502350</v>
      </c>
      <c r="K59" s="62">
        <v>942539425</v>
      </c>
      <c r="L59" s="61">
        <f>K59-I59</f>
        <v>0</v>
      </c>
      <c r="M59" s="62">
        <v>974373375</v>
      </c>
      <c r="N59" s="61">
        <f t="shared" si="27"/>
        <v>31833950</v>
      </c>
      <c r="O59" s="62">
        <v>987335038.13999999</v>
      </c>
      <c r="P59" s="61">
        <f t="shared" si="27"/>
        <v>12961663.139999986</v>
      </c>
      <c r="Q59" s="62">
        <v>987335038.13999999</v>
      </c>
      <c r="R59" s="61">
        <f t="shared" si="27"/>
        <v>0</v>
      </c>
      <c r="S59" s="62">
        <v>986023171.11000001</v>
      </c>
      <c r="T59" s="61">
        <f t="shared" si="27"/>
        <v>-1311867.0299999714</v>
      </c>
      <c r="U59" s="27">
        <f t="shared" si="5"/>
        <v>99638631.110000014</v>
      </c>
    </row>
    <row r="60" spans="1:21" ht="15" x14ac:dyDescent="0.25">
      <c r="A60" s="55" t="s">
        <v>112</v>
      </c>
      <c r="B60" s="56" t="s">
        <v>89</v>
      </c>
      <c r="C60" s="56" t="s">
        <v>101</v>
      </c>
      <c r="D60" s="66"/>
      <c r="E60" s="57"/>
      <c r="F60" s="58">
        <v>139451973</v>
      </c>
      <c r="G60" s="58">
        <v>216940678</v>
      </c>
      <c r="H60" s="59">
        <f t="shared" si="26"/>
        <v>77488705</v>
      </c>
      <c r="I60" s="60">
        <v>232725090</v>
      </c>
      <c r="J60" s="61">
        <f>I60-G60</f>
        <v>15784412</v>
      </c>
      <c r="K60" s="62">
        <v>238169679.78999999</v>
      </c>
      <c r="L60" s="61">
        <f>K60-I60</f>
        <v>5444589.7899999917</v>
      </c>
      <c r="M60" s="62">
        <v>243239329.78999999</v>
      </c>
      <c r="N60" s="61">
        <f t="shared" si="27"/>
        <v>5069650</v>
      </c>
      <c r="O60" s="62">
        <v>270201655.01999998</v>
      </c>
      <c r="P60" s="61">
        <f t="shared" si="27"/>
        <v>26962325.229999989</v>
      </c>
      <c r="Q60" s="62">
        <v>270201655.01999998</v>
      </c>
      <c r="R60" s="61">
        <f t="shared" si="27"/>
        <v>0</v>
      </c>
      <c r="S60" s="62">
        <v>267252052.69</v>
      </c>
      <c r="T60" s="61">
        <f t="shared" si="27"/>
        <v>-2949602.3299999833</v>
      </c>
      <c r="U60" s="27">
        <f t="shared" si="5"/>
        <v>127800079.69</v>
      </c>
    </row>
    <row r="61" spans="1:21" s="65" customFormat="1" ht="30" x14ac:dyDescent="0.2">
      <c r="A61" s="55" t="s">
        <v>113</v>
      </c>
      <c r="B61" s="56" t="s">
        <v>89</v>
      </c>
      <c r="C61" s="56" t="s">
        <v>114</v>
      </c>
      <c r="D61" s="63"/>
      <c r="E61" s="64"/>
      <c r="F61" s="58">
        <v>80112176</v>
      </c>
      <c r="G61" s="58">
        <v>280142870</v>
      </c>
      <c r="H61" s="59">
        <f>G61-F61</f>
        <v>200030694</v>
      </c>
      <c r="I61" s="60">
        <v>299861890</v>
      </c>
      <c r="J61" s="61">
        <f>I61-G61</f>
        <v>19719020</v>
      </c>
      <c r="K61" s="62">
        <v>299861890</v>
      </c>
      <c r="L61" s="61">
        <f>K61-I61</f>
        <v>0</v>
      </c>
      <c r="M61" s="62">
        <v>299685380</v>
      </c>
      <c r="N61" s="61">
        <f t="shared" si="27"/>
        <v>-176510</v>
      </c>
      <c r="O61" s="62">
        <v>299685380</v>
      </c>
      <c r="P61" s="61">
        <f t="shared" si="27"/>
        <v>0</v>
      </c>
      <c r="Q61" s="62">
        <v>299685380</v>
      </c>
      <c r="R61" s="61">
        <f t="shared" si="27"/>
        <v>0</v>
      </c>
      <c r="S61" s="62">
        <v>99685380</v>
      </c>
      <c r="T61" s="61">
        <f t="shared" si="27"/>
        <v>-200000000</v>
      </c>
      <c r="U61" s="27">
        <f t="shared" si="5"/>
        <v>19573204</v>
      </c>
    </row>
    <row r="62" spans="1:21" s="17" customFormat="1" ht="19.5" customHeight="1" x14ac:dyDescent="0.2">
      <c r="A62" s="74" t="s">
        <v>115</v>
      </c>
      <c r="B62" s="75" t="s">
        <v>91</v>
      </c>
      <c r="C62" s="49" t="s">
        <v>85</v>
      </c>
      <c r="D62" s="50">
        <f t="shared" ref="D62:T62" si="28">SUM(D63:D72)</f>
        <v>0</v>
      </c>
      <c r="E62" s="50">
        <f t="shared" si="28"/>
        <v>0</v>
      </c>
      <c r="F62" s="51">
        <f t="shared" si="28"/>
        <v>27916089623.009998</v>
      </c>
      <c r="G62" s="51">
        <f t="shared" si="28"/>
        <v>30916282583.700005</v>
      </c>
      <c r="H62" s="52">
        <f t="shared" si="28"/>
        <v>3000192960.690001</v>
      </c>
      <c r="I62" s="51">
        <f>SUM(I63:I72)</f>
        <v>31360299274.25</v>
      </c>
      <c r="J62" s="53">
        <f t="shared" si="28"/>
        <v>444016690.55000025</v>
      </c>
      <c r="K62" s="54">
        <f t="shared" si="28"/>
        <v>32080914421.619999</v>
      </c>
      <c r="L62" s="76">
        <f t="shared" si="28"/>
        <v>720615147.36999965</v>
      </c>
      <c r="M62" s="54">
        <f t="shared" si="28"/>
        <v>32459212418.790001</v>
      </c>
      <c r="N62" s="53">
        <f t="shared" si="28"/>
        <v>378297997.1700002</v>
      </c>
      <c r="O62" s="54">
        <f t="shared" si="28"/>
        <v>32441934651.640003</v>
      </c>
      <c r="P62" s="53">
        <f t="shared" si="28"/>
        <v>-17277767.149999857</v>
      </c>
      <c r="Q62" s="54">
        <f t="shared" si="28"/>
        <v>32737281059.839996</v>
      </c>
      <c r="R62" s="53">
        <f t="shared" si="28"/>
        <v>295346408.19999999</v>
      </c>
      <c r="S62" s="54">
        <f t="shared" si="28"/>
        <v>32400069283.420002</v>
      </c>
      <c r="T62" s="53">
        <f t="shared" si="28"/>
        <v>-337211776.42000008</v>
      </c>
      <c r="U62" s="16">
        <f t="shared" si="5"/>
        <v>4483979660.4100037</v>
      </c>
    </row>
    <row r="63" spans="1:21" ht="15" x14ac:dyDescent="0.25">
      <c r="A63" s="55" t="s">
        <v>116</v>
      </c>
      <c r="B63" s="56" t="s">
        <v>91</v>
      </c>
      <c r="C63" s="56" t="s">
        <v>84</v>
      </c>
      <c r="D63" s="67"/>
      <c r="E63" s="57"/>
      <c r="F63" s="58">
        <v>452694574</v>
      </c>
      <c r="G63" s="58">
        <v>455043691.94999999</v>
      </c>
      <c r="H63" s="59">
        <f>G63-F63</f>
        <v>2349117.9499999881</v>
      </c>
      <c r="I63" s="60">
        <v>468356807.51999998</v>
      </c>
      <c r="J63" s="61">
        <f>I63-G63</f>
        <v>13313115.569999993</v>
      </c>
      <c r="K63" s="62">
        <v>469242675.89999998</v>
      </c>
      <c r="L63" s="61">
        <f>K63-I63</f>
        <v>885868.37999999523</v>
      </c>
      <c r="M63" s="62">
        <v>481263055.01999998</v>
      </c>
      <c r="N63" s="61">
        <f>M63-K63</f>
        <v>12020379.120000005</v>
      </c>
      <c r="O63" s="62">
        <v>490683164.98000002</v>
      </c>
      <c r="P63" s="61">
        <f>O63-M63</f>
        <v>9420109.9600000381</v>
      </c>
      <c r="Q63" s="62">
        <v>487671907.44999999</v>
      </c>
      <c r="R63" s="61">
        <f>Q63-O63</f>
        <v>-3011257.530000031</v>
      </c>
      <c r="S63" s="62">
        <v>487671907.44999999</v>
      </c>
      <c r="T63" s="61">
        <f>S63-Q63</f>
        <v>0</v>
      </c>
      <c r="U63" s="27">
        <f t="shared" si="5"/>
        <v>34977333.449999988</v>
      </c>
    </row>
    <row r="64" spans="1:21" ht="15" x14ac:dyDescent="0.25">
      <c r="A64" s="55" t="s">
        <v>117</v>
      </c>
      <c r="B64" s="56" t="s">
        <v>91</v>
      </c>
      <c r="C64" s="56" t="s">
        <v>91</v>
      </c>
      <c r="D64" s="66"/>
      <c r="E64" s="57"/>
      <c r="F64" s="58">
        <v>4572000</v>
      </c>
      <c r="G64" s="58">
        <v>4572000</v>
      </c>
      <c r="H64" s="59">
        <f t="shared" ref="H64:H72" si="29">G64-F64</f>
        <v>0</v>
      </c>
      <c r="I64" s="60">
        <v>4572000</v>
      </c>
      <c r="J64" s="61">
        <f t="shared" ref="J64:J72" si="30">I64-G64</f>
        <v>0</v>
      </c>
      <c r="K64" s="62">
        <v>4572000</v>
      </c>
      <c r="L64" s="61">
        <f t="shared" ref="L64:L72" si="31">K64-I64</f>
        <v>0</v>
      </c>
      <c r="M64" s="62">
        <v>4572000</v>
      </c>
      <c r="N64" s="61">
        <f t="shared" ref="N64:T72" si="32">M64-K64</f>
        <v>0</v>
      </c>
      <c r="O64" s="62">
        <v>2915000</v>
      </c>
      <c r="P64" s="61">
        <f t="shared" si="32"/>
        <v>-1657000</v>
      </c>
      <c r="Q64" s="62">
        <v>2915000</v>
      </c>
      <c r="R64" s="61">
        <f t="shared" si="32"/>
        <v>0</v>
      </c>
      <c r="S64" s="62">
        <v>2915000</v>
      </c>
      <c r="T64" s="61">
        <f t="shared" si="32"/>
        <v>0</v>
      </c>
      <c r="U64" s="27">
        <f t="shared" si="5"/>
        <v>-1657000</v>
      </c>
    </row>
    <row r="65" spans="1:21" ht="15" x14ac:dyDescent="0.25">
      <c r="A65" s="55" t="s">
        <v>118</v>
      </c>
      <c r="B65" s="56" t="s">
        <v>91</v>
      </c>
      <c r="C65" s="56" t="s">
        <v>93</v>
      </c>
      <c r="D65" s="66"/>
      <c r="E65" s="57"/>
      <c r="F65" s="58">
        <v>3462515362.0500002</v>
      </c>
      <c r="G65" s="58">
        <v>3463144665.9099998</v>
      </c>
      <c r="H65" s="59">
        <f t="shared" si="29"/>
        <v>629303.85999965668</v>
      </c>
      <c r="I65" s="60">
        <v>3752389439.6900001</v>
      </c>
      <c r="J65" s="61">
        <f t="shared" si="30"/>
        <v>289244773.78000021</v>
      </c>
      <c r="K65" s="62">
        <v>3752920678.1799998</v>
      </c>
      <c r="L65" s="61">
        <f t="shared" si="31"/>
        <v>531238.48999977112</v>
      </c>
      <c r="M65" s="62">
        <v>4027334569.0500002</v>
      </c>
      <c r="N65" s="61">
        <f t="shared" si="32"/>
        <v>274413890.87000036</v>
      </c>
      <c r="O65" s="62">
        <v>3924526962.48</v>
      </c>
      <c r="P65" s="61">
        <f t="shared" si="32"/>
        <v>-102807606.57000017</v>
      </c>
      <c r="Q65" s="62">
        <v>4172452335.21</v>
      </c>
      <c r="R65" s="61">
        <f t="shared" si="32"/>
        <v>247925372.73000002</v>
      </c>
      <c r="S65" s="62">
        <v>3834800166.27</v>
      </c>
      <c r="T65" s="61">
        <f t="shared" si="32"/>
        <v>-337652168.94000006</v>
      </c>
      <c r="U65" s="27">
        <f t="shared" si="5"/>
        <v>372284804.21999979</v>
      </c>
    </row>
    <row r="66" spans="1:21" ht="15" x14ac:dyDescent="0.25">
      <c r="A66" s="55" t="s">
        <v>119</v>
      </c>
      <c r="B66" s="56" t="s">
        <v>91</v>
      </c>
      <c r="C66" s="56" t="s">
        <v>95</v>
      </c>
      <c r="D66" s="66"/>
      <c r="E66" s="57"/>
      <c r="F66" s="58">
        <v>191017165</v>
      </c>
      <c r="G66" s="58">
        <v>197157613.30000001</v>
      </c>
      <c r="H66" s="59">
        <f t="shared" si="29"/>
        <v>6140448.3000000119</v>
      </c>
      <c r="I66" s="60">
        <v>167326573.30000001</v>
      </c>
      <c r="J66" s="61">
        <f t="shared" si="30"/>
        <v>-29831040</v>
      </c>
      <c r="K66" s="62">
        <v>167326573.30000001</v>
      </c>
      <c r="L66" s="61">
        <f t="shared" si="31"/>
        <v>0</v>
      </c>
      <c r="M66" s="62">
        <v>170240373.30000001</v>
      </c>
      <c r="N66" s="61">
        <f t="shared" si="32"/>
        <v>2913800</v>
      </c>
      <c r="O66" s="62">
        <v>163893703.30000001</v>
      </c>
      <c r="P66" s="61">
        <f t="shared" si="32"/>
        <v>-6346670</v>
      </c>
      <c r="Q66" s="62">
        <v>162893703.30000001</v>
      </c>
      <c r="R66" s="61">
        <f t="shared" si="32"/>
        <v>-1000000</v>
      </c>
      <c r="S66" s="62">
        <v>162893703.30000001</v>
      </c>
      <c r="T66" s="61">
        <f t="shared" si="32"/>
        <v>0</v>
      </c>
      <c r="U66" s="27">
        <f t="shared" si="5"/>
        <v>-28123461.699999988</v>
      </c>
    </row>
    <row r="67" spans="1:21" ht="15" x14ac:dyDescent="0.25">
      <c r="A67" s="55" t="s">
        <v>120</v>
      </c>
      <c r="B67" s="56" t="s">
        <v>91</v>
      </c>
      <c r="C67" s="56" t="s">
        <v>97</v>
      </c>
      <c r="D67" s="66"/>
      <c r="E67" s="57"/>
      <c r="F67" s="58">
        <v>659587201.15999997</v>
      </c>
      <c r="G67" s="58">
        <v>664581349.13</v>
      </c>
      <c r="H67" s="59">
        <f t="shared" si="29"/>
        <v>4994147.9700000286</v>
      </c>
      <c r="I67" s="60">
        <v>681311735.88999999</v>
      </c>
      <c r="J67" s="61">
        <f t="shared" si="30"/>
        <v>16730386.75999999</v>
      </c>
      <c r="K67" s="62">
        <v>694399954.48000002</v>
      </c>
      <c r="L67" s="61">
        <f t="shared" si="31"/>
        <v>13088218.590000033</v>
      </c>
      <c r="M67" s="62">
        <v>721269714.48000002</v>
      </c>
      <c r="N67" s="61">
        <f t="shared" si="32"/>
        <v>26869760</v>
      </c>
      <c r="O67" s="62">
        <v>733198284.74000001</v>
      </c>
      <c r="P67" s="61">
        <f t="shared" si="32"/>
        <v>11928570.25999999</v>
      </c>
      <c r="Q67" s="62">
        <v>733318284.74000001</v>
      </c>
      <c r="R67" s="61">
        <f t="shared" si="32"/>
        <v>120000</v>
      </c>
      <c r="S67" s="62">
        <v>733318284.74000001</v>
      </c>
      <c r="T67" s="61">
        <f t="shared" si="32"/>
        <v>0</v>
      </c>
      <c r="U67" s="27">
        <f t="shared" si="5"/>
        <v>73731083.580000043</v>
      </c>
    </row>
    <row r="68" spans="1:21" ht="15" x14ac:dyDescent="0.25">
      <c r="A68" s="55" t="s">
        <v>121</v>
      </c>
      <c r="B68" s="56" t="s">
        <v>91</v>
      </c>
      <c r="C68" s="56" t="s">
        <v>99</v>
      </c>
      <c r="D68" s="66"/>
      <c r="E68" s="57"/>
      <c r="F68" s="58">
        <v>2783559626</v>
      </c>
      <c r="G68" s="58">
        <v>2951660848.5</v>
      </c>
      <c r="H68" s="59">
        <f t="shared" si="29"/>
        <v>168101222.5</v>
      </c>
      <c r="I68" s="60">
        <v>2955429365.2600002</v>
      </c>
      <c r="J68" s="61">
        <f t="shared" si="30"/>
        <v>3768516.7600002289</v>
      </c>
      <c r="K68" s="62">
        <v>2955429365.2600002</v>
      </c>
      <c r="L68" s="61">
        <f t="shared" si="31"/>
        <v>0</v>
      </c>
      <c r="M68" s="62">
        <v>2933678106.1199999</v>
      </c>
      <c r="N68" s="61">
        <f t="shared" si="32"/>
        <v>-21751259.140000343</v>
      </c>
      <c r="O68" s="62">
        <v>2935410162.3800001</v>
      </c>
      <c r="P68" s="61">
        <f t="shared" si="32"/>
        <v>1732056.2600002289</v>
      </c>
      <c r="Q68" s="62">
        <v>2925648566.5100002</v>
      </c>
      <c r="R68" s="61">
        <f t="shared" si="32"/>
        <v>-9761595.8699998856</v>
      </c>
      <c r="S68" s="62">
        <v>2925648566.5100002</v>
      </c>
      <c r="T68" s="61">
        <f t="shared" si="32"/>
        <v>0</v>
      </c>
      <c r="U68" s="27">
        <f t="shared" si="5"/>
        <v>142088940.51000023</v>
      </c>
    </row>
    <row r="69" spans="1:21" ht="15" x14ac:dyDescent="0.25">
      <c r="A69" s="55" t="s">
        <v>122</v>
      </c>
      <c r="B69" s="56" t="s">
        <v>91</v>
      </c>
      <c r="C69" s="56" t="s">
        <v>123</v>
      </c>
      <c r="D69" s="66"/>
      <c r="E69" s="57"/>
      <c r="F69" s="58">
        <v>15486283711.5</v>
      </c>
      <c r="G69" s="58">
        <v>18739851837.130001</v>
      </c>
      <c r="H69" s="59">
        <f t="shared" si="29"/>
        <v>3253568125.6300011</v>
      </c>
      <c r="I69" s="60">
        <v>18739851837.130001</v>
      </c>
      <c r="J69" s="61">
        <f t="shared" si="30"/>
        <v>0</v>
      </c>
      <c r="K69" s="62">
        <v>18823843737.130001</v>
      </c>
      <c r="L69" s="61">
        <f t="shared" si="31"/>
        <v>83991900</v>
      </c>
      <c r="M69" s="62">
        <v>18829068137.130001</v>
      </c>
      <c r="N69" s="61">
        <f t="shared" si="32"/>
        <v>5224400</v>
      </c>
      <c r="O69" s="62">
        <v>18829068137.130001</v>
      </c>
      <c r="P69" s="61">
        <f t="shared" si="32"/>
        <v>0</v>
      </c>
      <c r="Q69" s="62">
        <v>18829068137.130001</v>
      </c>
      <c r="R69" s="61">
        <f t="shared" si="32"/>
        <v>0</v>
      </c>
      <c r="S69" s="62">
        <v>18829068137.130001</v>
      </c>
      <c r="T69" s="61">
        <f t="shared" si="32"/>
        <v>0</v>
      </c>
      <c r="U69" s="27">
        <f t="shared" si="5"/>
        <v>3342784425.6300011</v>
      </c>
    </row>
    <row r="70" spans="1:21" ht="15" x14ac:dyDescent="0.25">
      <c r="A70" s="55" t="s">
        <v>124</v>
      </c>
      <c r="B70" s="56" t="s">
        <v>91</v>
      </c>
      <c r="C70" s="56" t="s">
        <v>111</v>
      </c>
      <c r="D70" s="66"/>
      <c r="E70" s="57"/>
      <c r="F70" s="58">
        <v>1350996487</v>
      </c>
      <c r="G70" s="58">
        <v>1434072363.02</v>
      </c>
      <c r="H70" s="59">
        <f t="shared" si="29"/>
        <v>83075876.019999981</v>
      </c>
      <c r="I70" s="60">
        <v>1552763774.8499999</v>
      </c>
      <c r="J70" s="61">
        <f t="shared" si="30"/>
        <v>118691411.82999992</v>
      </c>
      <c r="K70" s="62">
        <v>2117220621.8499999</v>
      </c>
      <c r="L70" s="61">
        <f t="shared" si="31"/>
        <v>564456847</v>
      </c>
      <c r="M70" s="62">
        <v>2131540931.8499999</v>
      </c>
      <c r="N70" s="61">
        <f t="shared" si="32"/>
        <v>14320310</v>
      </c>
      <c r="O70" s="62">
        <v>2155663558.5799999</v>
      </c>
      <c r="P70" s="61">
        <f t="shared" si="32"/>
        <v>24122626.730000019</v>
      </c>
      <c r="Q70" s="62">
        <v>2130899238.5799999</v>
      </c>
      <c r="R70" s="61">
        <f t="shared" si="32"/>
        <v>-24764320</v>
      </c>
      <c r="S70" s="62">
        <v>2130899238.5799999</v>
      </c>
      <c r="T70" s="61">
        <f t="shared" si="32"/>
        <v>0</v>
      </c>
      <c r="U70" s="27">
        <f t="shared" si="5"/>
        <v>779902751.57999992</v>
      </c>
    </row>
    <row r="71" spans="1:21" ht="30" x14ac:dyDescent="0.25">
      <c r="A71" s="55" t="s">
        <v>125</v>
      </c>
      <c r="B71" s="56" t="s">
        <v>91</v>
      </c>
      <c r="C71" s="56" t="s">
        <v>101</v>
      </c>
      <c r="D71" s="66"/>
      <c r="E71" s="57"/>
      <c r="F71" s="58">
        <v>23300000</v>
      </c>
      <c r="G71" s="58">
        <v>23300000</v>
      </c>
      <c r="H71" s="59">
        <f t="shared" si="29"/>
        <v>0</v>
      </c>
      <c r="I71" s="60">
        <v>23300000</v>
      </c>
      <c r="J71" s="61"/>
      <c r="K71" s="62">
        <v>23300000</v>
      </c>
      <c r="L71" s="61"/>
      <c r="M71" s="62">
        <v>23300000</v>
      </c>
      <c r="N71" s="61">
        <f t="shared" si="32"/>
        <v>0</v>
      </c>
      <c r="O71" s="62">
        <v>23300000</v>
      </c>
      <c r="P71" s="61">
        <f t="shared" si="32"/>
        <v>0</v>
      </c>
      <c r="Q71" s="62">
        <v>23300000</v>
      </c>
      <c r="R71" s="61">
        <f t="shared" si="32"/>
        <v>0</v>
      </c>
      <c r="S71" s="62">
        <v>23300000</v>
      </c>
      <c r="T71" s="61">
        <f t="shared" si="32"/>
        <v>0</v>
      </c>
      <c r="U71" s="27">
        <f t="shared" si="5"/>
        <v>0</v>
      </c>
    </row>
    <row r="72" spans="1:21" s="65" customFormat="1" ht="15" x14ac:dyDescent="0.2">
      <c r="A72" s="55" t="s">
        <v>126</v>
      </c>
      <c r="B72" s="56" t="s">
        <v>91</v>
      </c>
      <c r="C72" s="56" t="s">
        <v>127</v>
      </c>
      <c r="D72" s="63"/>
      <c r="E72" s="64"/>
      <c r="F72" s="58">
        <v>3501563496.3000002</v>
      </c>
      <c r="G72" s="58">
        <v>2982898214.7600002</v>
      </c>
      <c r="H72" s="59">
        <f t="shared" si="29"/>
        <v>-518665281.53999996</v>
      </c>
      <c r="I72" s="60">
        <v>3014997740.6100001</v>
      </c>
      <c r="J72" s="61">
        <f t="shared" si="30"/>
        <v>32099525.849999905</v>
      </c>
      <c r="K72" s="62">
        <v>3072658815.52</v>
      </c>
      <c r="L72" s="61">
        <f t="shared" si="31"/>
        <v>57661074.909999847</v>
      </c>
      <c r="M72" s="62">
        <v>3136945531.8400002</v>
      </c>
      <c r="N72" s="61">
        <f t="shared" si="32"/>
        <v>64286716.320000172</v>
      </c>
      <c r="O72" s="62">
        <v>3183275678.0500002</v>
      </c>
      <c r="P72" s="61">
        <f t="shared" si="32"/>
        <v>46330146.210000038</v>
      </c>
      <c r="Q72" s="62">
        <v>3269113886.9200001</v>
      </c>
      <c r="R72" s="61">
        <f t="shared" si="32"/>
        <v>85838208.869999886</v>
      </c>
      <c r="S72" s="62">
        <v>3269554279.4400001</v>
      </c>
      <c r="T72" s="61">
        <f t="shared" si="32"/>
        <v>440392.51999998093</v>
      </c>
      <c r="U72" s="27">
        <f t="shared" si="5"/>
        <v>-232009216.86000013</v>
      </c>
    </row>
    <row r="73" spans="1:21" s="17" customFormat="1" ht="14.25" x14ac:dyDescent="0.2">
      <c r="A73" s="18" t="s">
        <v>128</v>
      </c>
      <c r="B73" s="49" t="s">
        <v>93</v>
      </c>
      <c r="C73" s="49" t="s">
        <v>85</v>
      </c>
      <c r="D73" s="50">
        <f t="shared" ref="D73:T73" si="33">SUM(D74:D77)</f>
        <v>0</v>
      </c>
      <c r="E73" s="50">
        <f t="shared" si="33"/>
        <v>0</v>
      </c>
      <c r="F73" s="51">
        <f t="shared" si="33"/>
        <v>4599851087.25</v>
      </c>
      <c r="G73" s="51">
        <f t="shared" si="33"/>
        <v>6083759883.1199999</v>
      </c>
      <c r="H73" s="52">
        <f t="shared" si="33"/>
        <v>1483908795.8700004</v>
      </c>
      <c r="I73" s="51">
        <f t="shared" si="33"/>
        <v>7954761569.8900003</v>
      </c>
      <c r="J73" s="53">
        <f t="shared" si="33"/>
        <v>1871001686.7700002</v>
      </c>
      <c r="K73" s="54">
        <f t="shared" si="33"/>
        <v>7949531944.3499994</v>
      </c>
      <c r="L73" s="53">
        <f t="shared" si="33"/>
        <v>-5229625.5400005579</v>
      </c>
      <c r="M73" s="54">
        <f t="shared" si="33"/>
        <v>7981898868.4899988</v>
      </c>
      <c r="N73" s="53">
        <f t="shared" si="33"/>
        <v>32366924.139999986</v>
      </c>
      <c r="O73" s="54">
        <f t="shared" si="33"/>
        <v>8274444715.6499987</v>
      </c>
      <c r="P73" s="53">
        <f t="shared" si="33"/>
        <v>292545847.15999997</v>
      </c>
      <c r="Q73" s="54">
        <f t="shared" si="33"/>
        <v>8265880497.579999</v>
      </c>
      <c r="R73" s="53">
        <f t="shared" si="33"/>
        <v>-8564218.0699996948</v>
      </c>
      <c r="S73" s="54">
        <f t="shared" si="33"/>
        <v>8266601203.3999996</v>
      </c>
      <c r="T73" s="53">
        <f t="shared" si="33"/>
        <v>720705.81999999285</v>
      </c>
      <c r="U73" s="16">
        <f t="shared" si="5"/>
        <v>3666750116.1499996</v>
      </c>
    </row>
    <row r="74" spans="1:21" ht="15" x14ac:dyDescent="0.25">
      <c r="A74" s="55" t="s">
        <v>129</v>
      </c>
      <c r="B74" s="56" t="s">
        <v>93</v>
      </c>
      <c r="C74" s="56" t="s">
        <v>84</v>
      </c>
      <c r="D74" s="57"/>
      <c r="E74" s="57"/>
      <c r="F74" s="58">
        <v>746051157.88999999</v>
      </c>
      <c r="G74" s="58">
        <v>746051157.88999999</v>
      </c>
      <c r="H74" s="59">
        <f>G74-F74</f>
        <v>0</v>
      </c>
      <c r="I74" s="60">
        <v>1750304631.5699999</v>
      </c>
      <c r="J74" s="61">
        <f>I74-G74</f>
        <v>1004253473.6799999</v>
      </c>
      <c r="K74" s="62">
        <v>1750304631.5699999</v>
      </c>
      <c r="L74" s="61">
        <f>K74-I74</f>
        <v>0</v>
      </c>
      <c r="M74" s="62">
        <v>1750304631.5699999</v>
      </c>
      <c r="N74" s="61">
        <f>M74-K74</f>
        <v>0</v>
      </c>
      <c r="O74" s="62">
        <v>1831120631.5699999</v>
      </c>
      <c r="P74" s="61">
        <f>O74-M74</f>
        <v>80816000</v>
      </c>
      <c r="Q74" s="62">
        <v>1831120631.5699999</v>
      </c>
      <c r="R74" s="61">
        <f>Q74-O74</f>
        <v>0</v>
      </c>
      <c r="S74" s="62">
        <v>1831120631.5699999</v>
      </c>
      <c r="T74" s="61">
        <f>S74-Q74</f>
        <v>0</v>
      </c>
      <c r="U74" s="27">
        <f t="shared" ref="U74:U136" si="34">S74-F74</f>
        <v>1085069473.6799998</v>
      </c>
    </row>
    <row r="75" spans="1:21" ht="15" x14ac:dyDescent="0.25">
      <c r="A75" s="55" t="s">
        <v>130</v>
      </c>
      <c r="B75" s="56" t="s">
        <v>93</v>
      </c>
      <c r="C75" s="56" t="s">
        <v>87</v>
      </c>
      <c r="D75" s="67"/>
      <c r="E75" s="57"/>
      <c r="F75" s="58">
        <v>2469505624.6799998</v>
      </c>
      <c r="G75" s="58">
        <v>3758254856.9499998</v>
      </c>
      <c r="H75" s="59">
        <f t="shared" ref="H75:H77" si="35">G75-F75</f>
        <v>1288749232.27</v>
      </c>
      <c r="I75" s="60">
        <v>4617209252.6300001</v>
      </c>
      <c r="J75" s="61">
        <f>I75-G75</f>
        <v>858954395.68000031</v>
      </c>
      <c r="K75" s="62">
        <v>4566854831.5299997</v>
      </c>
      <c r="L75" s="61">
        <f>K75-I75</f>
        <v>-50354421.100000381</v>
      </c>
      <c r="M75" s="62">
        <v>4578460799.0699997</v>
      </c>
      <c r="N75" s="61">
        <f>M75-K75</f>
        <v>11605967.539999962</v>
      </c>
      <c r="O75" s="62">
        <v>4760460799.0699997</v>
      </c>
      <c r="P75" s="61">
        <f>O75-M75</f>
        <v>182000000</v>
      </c>
      <c r="Q75" s="62">
        <v>4750546231.75</v>
      </c>
      <c r="R75" s="61">
        <f>Q75-O75</f>
        <v>-9914567.3199996948</v>
      </c>
      <c r="S75" s="62">
        <v>4750546231.75</v>
      </c>
      <c r="T75" s="61">
        <f>S75-Q75</f>
        <v>0</v>
      </c>
      <c r="U75" s="27">
        <f t="shared" si="34"/>
        <v>2281040607.0700002</v>
      </c>
    </row>
    <row r="76" spans="1:21" ht="15" x14ac:dyDescent="0.25">
      <c r="A76" s="55" t="s">
        <v>131</v>
      </c>
      <c r="B76" s="56" t="s">
        <v>93</v>
      </c>
      <c r="C76" s="56" t="s">
        <v>89</v>
      </c>
      <c r="D76" s="66"/>
      <c r="E76" s="57"/>
      <c r="F76" s="58">
        <v>1003882744.6799999</v>
      </c>
      <c r="G76" s="58">
        <v>1195733734.9000001</v>
      </c>
      <c r="H76" s="59">
        <f t="shared" si="35"/>
        <v>191850990.22000015</v>
      </c>
      <c r="I76" s="60">
        <v>1195733734.9000001</v>
      </c>
      <c r="J76" s="61">
        <f>I76-G76</f>
        <v>0</v>
      </c>
      <c r="K76" s="62">
        <v>1239752086.5599999</v>
      </c>
      <c r="L76" s="61">
        <f>K76-I76</f>
        <v>44018351.659999847</v>
      </c>
      <c r="M76" s="62">
        <v>1239752086.5599999</v>
      </c>
      <c r="N76" s="61">
        <f>M76-K76</f>
        <v>0</v>
      </c>
      <c r="O76" s="62">
        <v>1239752086.5599999</v>
      </c>
      <c r="P76" s="61">
        <f>O76-M76</f>
        <v>0</v>
      </c>
      <c r="Q76" s="62">
        <v>1239752086.5599999</v>
      </c>
      <c r="R76" s="61">
        <f>Q76-O76</f>
        <v>0</v>
      </c>
      <c r="S76" s="62">
        <v>1239752086.5599999</v>
      </c>
      <c r="T76" s="61">
        <f>S76-Q76</f>
        <v>0</v>
      </c>
      <c r="U76" s="27">
        <f t="shared" si="34"/>
        <v>235869341.88</v>
      </c>
    </row>
    <row r="77" spans="1:21" s="65" customFormat="1" ht="30" x14ac:dyDescent="0.2">
      <c r="A77" s="55" t="s">
        <v>132</v>
      </c>
      <c r="B77" s="56" t="s">
        <v>93</v>
      </c>
      <c r="C77" s="56" t="s">
        <v>93</v>
      </c>
      <c r="D77" s="63"/>
      <c r="E77" s="64"/>
      <c r="F77" s="58">
        <v>380411560</v>
      </c>
      <c r="G77" s="58">
        <v>383720133.38</v>
      </c>
      <c r="H77" s="59">
        <f t="shared" si="35"/>
        <v>3308573.3799999952</v>
      </c>
      <c r="I77" s="60">
        <v>391513950.79000002</v>
      </c>
      <c r="J77" s="61">
        <f>I77-G77</f>
        <v>7793817.4100000262</v>
      </c>
      <c r="K77" s="62">
        <v>392620394.69</v>
      </c>
      <c r="L77" s="61">
        <f>K77-I77</f>
        <v>1106443.8999999762</v>
      </c>
      <c r="M77" s="62">
        <v>413381351.29000002</v>
      </c>
      <c r="N77" s="61">
        <f>M77-K77</f>
        <v>20760956.600000024</v>
      </c>
      <c r="O77" s="62">
        <v>443111198.44999999</v>
      </c>
      <c r="P77" s="61">
        <f>O77-M77</f>
        <v>29729847.159999967</v>
      </c>
      <c r="Q77" s="62">
        <v>444461547.69999999</v>
      </c>
      <c r="R77" s="61">
        <f>Q77-O77</f>
        <v>1350349.25</v>
      </c>
      <c r="S77" s="62">
        <v>445182253.51999998</v>
      </c>
      <c r="T77" s="61">
        <f>S77-Q77</f>
        <v>720705.81999999285</v>
      </c>
      <c r="U77" s="27">
        <f t="shared" si="34"/>
        <v>64770693.519999981</v>
      </c>
    </row>
    <row r="78" spans="1:21" s="17" customFormat="1" ht="14.25" x14ac:dyDescent="0.2">
      <c r="A78" s="18" t="s">
        <v>133</v>
      </c>
      <c r="B78" s="49" t="s">
        <v>95</v>
      </c>
      <c r="C78" s="49" t="s">
        <v>85</v>
      </c>
      <c r="D78" s="50">
        <f t="shared" ref="D78:T78" si="36">SUM(D79:D80)</f>
        <v>0</v>
      </c>
      <c r="E78" s="50">
        <f t="shared" si="36"/>
        <v>0</v>
      </c>
      <c r="F78" s="51">
        <f t="shared" si="36"/>
        <v>296190400</v>
      </c>
      <c r="G78" s="51">
        <f t="shared" si="36"/>
        <v>297084165.14999998</v>
      </c>
      <c r="H78" s="52">
        <f t="shared" si="36"/>
        <v>893765.14999997616</v>
      </c>
      <c r="I78" s="51">
        <f t="shared" si="36"/>
        <v>334454278.88</v>
      </c>
      <c r="J78" s="53">
        <f t="shared" si="36"/>
        <v>37370113.730000019</v>
      </c>
      <c r="K78" s="54">
        <f t="shared" si="36"/>
        <v>334454278.88</v>
      </c>
      <c r="L78" s="53">
        <f t="shared" si="36"/>
        <v>0</v>
      </c>
      <c r="M78" s="54">
        <f t="shared" si="36"/>
        <v>324921450.25</v>
      </c>
      <c r="N78" s="53">
        <f t="shared" si="36"/>
        <v>-9532828.6299999952</v>
      </c>
      <c r="O78" s="54">
        <f t="shared" si="36"/>
        <v>330314557.49000001</v>
      </c>
      <c r="P78" s="53">
        <f t="shared" si="36"/>
        <v>5393107.2400000095</v>
      </c>
      <c r="Q78" s="54">
        <f t="shared" si="36"/>
        <v>394335516.69</v>
      </c>
      <c r="R78" s="53">
        <f t="shared" si="36"/>
        <v>64020959.199999988</v>
      </c>
      <c r="S78" s="54">
        <f t="shared" si="36"/>
        <v>394335516.69</v>
      </c>
      <c r="T78" s="53">
        <f t="shared" si="36"/>
        <v>0</v>
      </c>
      <c r="U78" s="16">
        <f t="shared" si="34"/>
        <v>98145116.689999998</v>
      </c>
    </row>
    <row r="79" spans="1:21" ht="15" x14ac:dyDescent="0.25">
      <c r="A79" s="55" t="s">
        <v>134</v>
      </c>
      <c r="B79" s="56" t="s">
        <v>95</v>
      </c>
      <c r="C79" s="56" t="s">
        <v>87</v>
      </c>
      <c r="D79" s="57"/>
      <c r="E79" s="57"/>
      <c r="F79" s="58">
        <v>6600000</v>
      </c>
      <c r="G79" s="58">
        <v>6600000</v>
      </c>
      <c r="H79" s="59">
        <f>G79-F79</f>
        <v>0</v>
      </c>
      <c r="I79" s="60">
        <v>6600000</v>
      </c>
      <c r="J79" s="61">
        <f>I79-G79</f>
        <v>0</v>
      </c>
      <c r="K79" s="62">
        <v>6600000</v>
      </c>
      <c r="L79" s="61">
        <f>K79-I79</f>
        <v>0</v>
      </c>
      <c r="M79" s="62">
        <v>6600000</v>
      </c>
      <c r="N79" s="61">
        <f>M79-K79</f>
        <v>0</v>
      </c>
      <c r="O79" s="62">
        <v>1528000</v>
      </c>
      <c r="P79" s="61">
        <f>O79-M79</f>
        <v>-5072000</v>
      </c>
      <c r="Q79" s="62">
        <v>1528000</v>
      </c>
      <c r="R79" s="61">
        <f>Q79-O79</f>
        <v>0</v>
      </c>
      <c r="S79" s="62">
        <v>1528000</v>
      </c>
      <c r="T79" s="61">
        <f>S79-Q79</f>
        <v>0</v>
      </c>
      <c r="U79" s="27">
        <f t="shared" si="34"/>
        <v>-5072000</v>
      </c>
    </row>
    <row r="80" spans="1:21" ht="15" x14ac:dyDescent="0.25">
      <c r="A80" s="55" t="s">
        <v>135</v>
      </c>
      <c r="B80" s="56" t="s">
        <v>95</v>
      </c>
      <c r="C80" s="56" t="s">
        <v>93</v>
      </c>
      <c r="D80" s="66"/>
      <c r="E80" s="57"/>
      <c r="F80" s="58">
        <v>289590400</v>
      </c>
      <c r="G80" s="58">
        <v>290484165.14999998</v>
      </c>
      <c r="H80" s="59">
        <f>G80-F80</f>
        <v>893765.14999997616</v>
      </c>
      <c r="I80" s="60">
        <v>327854278.88</v>
      </c>
      <c r="J80" s="61">
        <f>I80-G80</f>
        <v>37370113.730000019</v>
      </c>
      <c r="K80" s="62">
        <v>327854278.88</v>
      </c>
      <c r="L80" s="61">
        <f>K80-I80</f>
        <v>0</v>
      </c>
      <c r="M80" s="62">
        <v>318321450.25</v>
      </c>
      <c r="N80" s="61">
        <f>M80-K80</f>
        <v>-9532828.6299999952</v>
      </c>
      <c r="O80" s="62">
        <v>328786557.49000001</v>
      </c>
      <c r="P80" s="61">
        <f>O80-M80</f>
        <v>10465107.24000001</v>
      </c>
      <c r="Q80" s="62">
        <v>392807516.69</v>
      </c>
      <c r="R80" s="61">
        <f>Q80-O80</f>
        <v>64020959.199999988</v>
      </c>
      <c r="S80" s="62">
        <v>392807516.69</v>
      </c>
      <c r="T80" s="61">
        <f>S80-Q80</f>
        <v>0</v>
      </c>
      <c r="U80" s="27">
        <f t="shared" si="34"/>
        <v>103217116.69</v>
      </c>
    </row>
    <row r="81" spans="1:21" s="17" customFormat="1" ht="14.25" x14ac:dyDescent="0.2">
      <c r="A81" s="18" t="s">
        <v>136</v>
      </c>
      <c r="B81" s="49" t="s">
        <v>97</v>
      </c>
      <c r="C81" s="49" t="s">
        <v>85</v>
      </c>
      <c r="D81" s="50">
        <f t="shared" ref="D81:N81" si="37">SUM(D82:D88)</f>
        <v>0</v>
      </c>
      <c r="E81" s="50">
        <f t="shared" si="37"/>
        <v>0</v>
      </c>
      <c r="F81" s="51">
        <f t="shared" si="37"/>
        <v>25772767200.18</v>
      </c>
      <c r="G81" s="51">
        <f t="shared" si="37"/>
        <v>26584328598.789997</v>
      </c>
      <c r="H81" s="52">
        <f>SUM(H82:H88)</f>
        <v>811561398.6099987</v>
      </c>
      <c r="I81" s="51">
        <f>SUM(I82:I88)</f>
        <v>27957882186.560001</v>
      </c>
      <c r="J81" s="53">
        <f>SUM(J82:J88)</f>
        <v>1373553587.7700021</v>
      </c>
      <c r="K81" s="54">
        <f>SUM(K82:K88)</f>
        <v>28065551254.41</v>
      </c>
      <c r="L81" s="53">
        <f t="shared" si="37"/>
        <v>107669067.84999752</v>
      </c>
      <c r="M81" s="54">
        <f>SUM(M82:M88)</f>
        <v>29071979726.879997</v>
      </c>
      <c r="N81" s="53">
        <f t="shared" si="37"/>
        <v>1006428472.4699994</v>
      </c>
      <c r="O81" s="54">
        <f>SUM(O82:O88)</f>
        <v>29382635990.619999</v>
      </c>
      <c r="P81" s="53">
        <f t="shared" ref="P81:R81" si="38">SUM(P82:P88)</f>
        <v>310656263.74000114</v>
      </c>
      <c r="Q81" s="54">
        <f>SUM(Q82:Q88)</f>
        <v>29079001406.309998</v>
      </c>
      <c r="R81" s="53">
        <f t="shared" si="38"/>
        <v>-303634584.31000161</v>
      </c>
      <c r="S81" s="54">
        <f>SUM(S82:S88)</f>
        <v>29232344334.310001</v>
      </c>
      <c r="T81" s="53">
        <f t="shared" ref="T81" si="39">SUM(T82:T88)</f>
        <v>153342928.00000262</v>
      </c>
      <c r="U81" s="16">
        <f t="shared" si="34"/>
        <v>3459577134.1300011</v>
      </c>
    </row>
    <row r="82" spans="1:21" ht="15" x14ac:dyDescent="0.25">
      <c r="A82" s="55" t="s">
        <v>137</v>
      </c>
      <c r="B82" s="56" t="s">
        <v>97</v>
      </c>
      <c r="C82" s="56" t="s">
        <v>84</v>
      </c>
      <c r="D82" s="67"/>
      <c r="E82" s="57"/>
      <c r="F82" s="58">
        <v>4915648367</v>
      </c>
      <c r="G82" s="58">
        <v>5002322507</v>
      </c>
      <c r="H82" s="59">
        <f>G82-F82</f>
        <v>86674140</v>
      </c>
      <c r="I82" s="60">
        <v>5055614537</v>
      </c>
      <c r="J82" s="61">
        <f>I82-G82</f>
        <v>53292030</v>
      </c>
      <c r="K82" s="62">
        <v>5032368800</v>
      </c>
      <c r="L82" s="61">
        <f>K82-I82</f>
        <v>-23245737</v>
      </c>
      <c r="M82" s="62">
        <v>5264820700</v>
      </c>
      <c r="N82" s="61">
        <f>M82-K82</f>
        <v>232451900</v>
      </c>
      <c r="O82" s="62">
        <v>5262133207.25</v>
      </c>
      <c r="P82" s="61">
        <f>O82-M82</f>
        <v>-2687492.75</v>
      </c>
      <c r="Q82" s="62">
        <v>5242750402.25</v>
      </c>
      <c r="R82" s="61">
        <f>Q82-O82</f>
        <v>-19382805</v>
      </c>
      <c r="S82" s="62">
        <v>5242750402.25</v>
      </c>
      <c r="T82" s="61">
        <f>S82-Q82</f>
        <v>0</v>
      </c>
      <c r="U82" s="27">
        <f t="shared" si="34"/>
        <v>327102035.25</v>
      </c>
    </row>
    <row r="83" spans="1:21" ht="15" x14ac:dyDescent="0.25">
      <c r="A83" s="55" t="s">
        <v>138</v>
      </c>
      <c r="B83" s="56" t="s">
        <v>97</v>
      </c>
      <c r="C83" s="56" t="s">
        <v>87</v>
      </c>
      <c r="D83" s="66"/>
      <c r="E83" s="57"/>
      <c r="F83" s="58">
        <v>15882014996.950001</v>
      </c>
      <c r="G83" s="58">
        <v>16441338254.15</v>
      </c>
      <c r="H83" s="59">
        <f t="shared" ref="H83:H88" si="40">G83-F83</f>
        <v>559323257.19999886</v>
      </c>
      <c r="I83" s="60">
        <v>17527318166.740002</v>
      </c>
      <c r="J83" s="61">
        <f t="shared" ref="J83:J88" si="41">I83-G83</f>
        <v>1085979912.5900021</v>
      </c>
      <c r="K83" s="62">
        <v>17620884102.049999</v>
      </c>
      <c r="L83" s="61">
        <f t="shared" ref="L83:L88" si="42">K83-I83</f>
        <v>93565935.309997559</v>
      </c>
      <c r="M83" s="62">
        <v>18231516707.599998</v>
      </c>
      <c r="N83" s="61">
        <f t="shared" ref="N83:T88" si="43">M83-K83</f>
        <v>610632605.54999924</v>
      </c>
      <c r="O83" s="62">
        <v>18420613176.41</v>
      </c>
      <c r="P83" s="61">
        <f t="shared" si="43"/>
        <v>189096468.81000137</v>
      </c>
      <c r="Q83" s="62">
        <v>18440783011.919998</v>
      </c>
      <c r="R83" s="61">
        <f t="shared" si="43"/>
        <v>20169835.509998322</v>
      </c>
      <c r="S83" s="62">
        <v>18602288979.470001</v>
      </c>
      <c r="T83" s="61">
        <f t="shared" si="43"/>
        <v>161505967.55000305</v>
      </c>
      <c r="U83" s="27">
        <f t="shared" si="34"/>
        <v>2720273982.5200005</v>
      </c>
    </row>
    <row r="84" spans="1:21" ht="15" x14ac:dyDescent="0.25">
      <c r="A84" s="55" t="s">
        <v>139</v>
      </c>
      <c r="B84" s="56" t="s">
        <v>97</v>
      </c>
      <c r="C84" s="56" t="s">
        <v>89</v>
      </c>
      <c r="D84" s="66"/>
      <c r="E84" s="57"/>
      <c r="F84" s="58">
        <v>488420720.74000001</v>
      </c>
      <c r="G84" s="58">
        <v>491148736.94999999</v>
      </c>
      <c r="H84" s="59">
        <f t="shared" si="40"/>
        <v>2728016.2099999785</v>
      </c>
      <c r="I84" s="60">
        <v>505393802.19</v>
      </c>
      <c r="J84" s="61">
        <f t="shared" si="41"/>
        <v>14245065.24000001</v>
      </c>
      <c r="K84" s="62">
        <v>505988622.19</v>
      </c>
      <c r="L84" s="61">
        <f t="shared" si="42"/>
        <v>594820</v>
      </c>
      <c r="M84" s="62">
        <v>527546284.97000003</v>
      </c>
      <c r="N84" s="61">
        <f t="shared" si="43"/>
        <v>21557662.780000031</v>
      </c>
      <c r="O84" s="62">
        <v>535729873.57999998</v>
      </c>
      <c r="P84" s="61">
        <f t="shared" si="43"/>
        <v>8183588.6099999547</v>
      </c>
      <c r="Q84" s="62">
        <v>539502770.52999997</v>
      </c>
      <c r="R84" s="61">
        <f t="shared" si="43"/>
        <v>3772896.9499999881</v>
      </c>
      <c r="S84" s="62">
        <v>539146623.51999998</v>
      </c>
      <c r="T84" s="61">
        <f t="shared" si="43"/>
        <v>-356147.00999999046</v>
      </c>
      <c r="U84" s="27">
        <f t="shared" si="34"/>
        <v>50725902.779999971</v>
      </c>
    </row>
    <row r="85" spans="1:21" ht="15" x14ac:dyDescent="0.25">
      <c r="A85" s="55" t="s">
        <v>140</v>
      </c>
      <c r="B85" s="56" t="s">
        <v>97</v>
      </c>
      <c r="C85" s="56" t="s">
        <v>91</v>
      </c>
      <c r="D85" s="66"/>
      <c r="E85" s="57"/>
      <c r="F85" s="58">
        <v>2428619520.4200001</v>
      </c>
      <c r="G85" s="58">
        <v>2495603581.3299999</v>
      </c>
      <c r="H85" s="59">
        <f t="shared" si="40"/>
        <v>66984060.909999847</v>
      </c>
      <c r="I85" s="60">
        <v>2567309907.3099999</v>
      </c>
      <c r="J85" s="61">
        <f t="shared" si="41"/>
        <v>71706325.980000019</v>
      </c>
      <c r="K85" s="62">
        <v>2603251739</v>
      </c>
      <c r="L85" s="61">
        <f t="shared" si="42"/>
        <v>35941831.690000057</v>
      </c>
      <c r="M85" s="62">
        <v>2698352608.2800002</v>
      </c>
      <c r="N85" s="61">
        <f t="shared" si="43"/>
        <v>95100869.28000021</v>
      </c>
      <c r="O85" s="62">
        <v>2730016889.8200002</v>
      </c>
      <c r="P85" s="61">
        <f t="shared" si="43"/>
        <v>31664281.539999962</v>
      </c>
      <c r="Q85" s="62">
        <v>2724795908.5100002</v>
      </c>
      <c r="R85" s="61">
        <f t="shared" si="43"/>
        <v>-5220981.3099999428</v>
      </c>
      <c r="S85" s="62">
        <v>2722589015.9699998</v>
      </c>
      <c r="T85" s="61">
        <f t="shared" si="43"/>
        <v>-2206892.5400004387</v>
      </c>
      <c r="U85" s="27">
        <f t="shared" si="34"/>
        <v>293969495.54999971</v>
      </c>
    </row>
    <row r="86" spans="1:21" s="65" customFormat="1" ht="30" x14ac:dyDescent="0.2">
      <c r="A86" s="55" t="s">
        <v>141</v>
      </c>
      <c r="B86" s="56" t="s">
        <v>97</v>
      </c>
      <c r="C86" s="56" t="s">
        <v>93</v>
      </c>
      <c r="D86" s="63"/>
      <c r="E86" s="64"/>
      <c r="F86" s="58">
        <v>170050803.31</v>
      </c>
      <c r="G86" s="58">
        <v>173723787.59999999</v>
      </c>
      <c r="H86" s="59">
        <f t="shared" si="40"/>
        <v>3672984.2899999917</v>
      </c>
      <c r="I86" s="60">
        <v>181423925.93000001</v>
      </c>
      <c r="J86" s="61">
        <f t="shared" si="41"/>
        <v>7700138.3300000131</v>
      </c>
      <c r="K86" s="62">
        <v>181423925.93000001</v>
      </c>
      <c r="L86" s="61">
        <f t="shared" si="42"/>
        <v>0</v>
      </c>
      <c r="M86" s="62">
        <v>185769900.93000001</v>
      </c>
      <c r="N86" s="61">
        <f t="shared" si="43"/>
        <v>4345975</v>
      </c>
      <c r="O86" s="62">
        <v>176786175.30000001</v>
      </c>
      <c r="P86" s="61">
        <f t="shared" si="43"/>
        <v>-8983725.6299999952</v>
      </c>
      <c r="Q86" s="62">
        <v>173945905.37</v>
      </c>
      <c r="R86" s="61">
        <f t="shared" si="43"/>
        <v>-2840269.9300000072</v>
      </c>
      <c r="S86" s="62">
        <v>173945905.37</v>
      </c>
      <c r="T86" s="61">
        <f t="shared" si="43"/>
        <v>0</v>
      </c>
      <c r="U86" s="27">
        <f t="shared" si="34"/>
        <v>3895102.0600000024</v>
      </c>
    </row>
    <row r="87" spans="1:21" ht="15" x14ac:dyDescent="0.25">
      <c r="A87" s="55" t="s">
        <v>142</v>
      </c>
      <c r="B87" s="56" t="s">
        <v>97</v>
      </c>
      <c r="C87" s="56" t="s">
        <v>97</v>
      </c>
      <c r="D87" s="66"/>
      <c r="E87" s="57"/>
      <c r="F87" s="58">
        <v>220477277</v>
      </c>
      <c r="G87" s="58">
        <v>222706897</v>
      </c>
      <c r="H87" s="59">
        <f t="shared" si="40"/>
        <v>2229620</v>
      </c>
      <c r="I87" s="60">
        <v>239489627</v>
      </c>
      <c r="J87" s="61">
        <f t="shared" si="41"/>
        <v>16782730</v>
      </c>
      <c r="K87" s="62">
        <v>239849769.74000001</v>
      </c>
      <c r="L87" s="61">
        <f t="shared" si="42"/>
        <v>360142.74000000954</v>
      </c>
      <c r="M87" s="62">
        <v>244906868.91</v>
      </c>
      <c r="N87" s="61">
        <f t="shared" si="43"/>
        <v>5057099.1699999869</v>
      </c>
      <c r="O87" s="62">
        <v>253369968.91</v>
      </c>
      <c r="P87" s="61">
        <f t="shared" si="43"/>
        <v>8463100</v>
      </c>
      <c r="Q87" s="62">
        <v>253752334.86000001</v>
      </c>
      <c r="R87" s="61">
        <f t="shared" si="43"/>
        <v>382365.95000001788</v>
      </c>
      <c r="S87" s="62">
        <v>253752334.86000001</v>
      </c>
      <c r="T87" s="61">
        <f t="shared" si="43"/>
        <v>0</v>
      </c>
      <c r="U87" s="27">
        <f t="shared" si="34"/>
        <v>33275057.860000014</v>
      </c>
    </row>
    <row r="88" spans="1:21" ht="15" x14ac:dyDescent="0.25">
      <c r="A88" s="55" t="s">
        <v>143</v>
      </c>
      <c r="B88" s="56" t="s">
        <v>97</v>
      </c>
      <c r="C88" s="56" t="s">
        <v>123</v>
      </c>
      <c r="D88" s="66"/>
      <c r="E88" s="57"/>
      <c r="F88" s="58">
        <v>1667535514.76</v>
      </c>
      <c r="G88" s="58">
        <v>1757484834.76</v>
      </c>
      <c r="H88" s="59">
        <f t="shared" si="40"/>
        <v>89949320</v>
      </c>
      <c r="I88" s="60">
        <v>1881332220.3900001</v>
      </c>
      <c r="J88" s="61">
        <f t="shared" si="41"/>
        <v>123847385.63000011</v>
      </c>
      <c r="K88" s="62">
        <v>1881784295.5</v>
      </c>
      <c r="L88" s="61">
        <f t="shared" si="42"/>
        <v>452075.1099998951</v>
      </c>
      <c r="M88" s="62">
        <v>1919066656.1900001</v>
      </c>
      <c r="N88" s="61">
        <f t="shared" si="43"/>
        <v>37282360.690000057</v>
      </c>
      <c r="O88" s="62">
        <v>2003986699.3499999</v>
      </c>
      <c r="P88" s="61">
        <f t="shared" si="43"/>
        <v>84920043.159999847</v>
      </c>
      <c r="Q88" s="62">
        <v>1703471072.8699999</v>
      </c>
      <c r="R88" s="61">
        <f t="shared" si="43"/>
        <v>-300515626.48000002</v>
      </c>
      <c r="S88" s="62">
        <v>1697871072.8699999</v>
      </c>
      <c r="T88" s="61">
        <f t="shared" si="43"/>
        <v>-5600000</v>
      </c>
      <c r="U88" s="27">
        <f t="shared" si="34"/>
        <v>30335558.109999895</v>
      </c>
    </row>
    <row r="89" spans="1:21" s="17" customFormat="1" ht="14.25" x14ac:dyDescent="0.2">
      <c r="A89" s="18" t="s">
        <v>144</v>
      </c>
      <c r="B89" s="49" t="s">
        <v>99</v>
      </c>
      <c r="C89" s="49" t="s">
        <v>85</v>
      </c>
      <c r="D89" s="50">
        <f t="shared" ref="D89:T89" si="44">SUM(D90:D91)</f>
        <v>0</v>
      </c>
      <c r="E89" s="50">
        <f t="shared" si="44"/>
        <v>0</v>
      </c>
      <c r="F89" s="51">
        <f t="shared" si="44"/>
        <v>1615198211.02</v>
      </c>
      <c r="G89" s="51">
        <f t="shared" si="44"/>
        <v>1688814025.1200001</v>
      </c>
      <c r="H89" s="52">
        <f t="shared" si="44"/>
        <v>73615814.100000054</v>
      </c>
      <c r="I89" s="51">
        <f t="shared" si="44"/>
        <v>1718657054.53</v>
      </c>
      <c r="J89" s="53">
        <f t="shared" si="44"/>
        <v>29843029.409999974</v>
      </c>
      <c r="K89" s="54">
        <f t="shared" si="44"/>
        <v>1756985303.3299999</v>
      </c>
      <c r="L89" s="53">
        <f t="shared" si="44"/>
        <v>38328248.799999997</v>
      </c>
      <c r="M89" s="54">
        <f t="shared" si="44"/>
        <v>1803326110.1799998</v>
      </c>
      <c r="N89" s="53">
        <f t="shared" si="44"/>
        <v>46340806.849999905</v>
      </c>
      <c r="O89" s="54">
        <f t="shared" si="44"/>
        <v>1883018055.1600001</v>
      </c>
      <c r="P89" s="53">
        <f t="shared" si="44"/>
        <v>79691944.980000138</v>
      </c>
      <c r="Q89" s="54">
        <f t="shared" si="44"/>
        <v>1888256660.3500001</v>
      </c>
      <c r="R89" s="53">
        <f t="shared" si="44"/>
        <v>5238605.1900000572</v>
      </c>
      <c r="S89" s="54">
        <f t="shared" si="44"/>
        <v>1905989807.3600001</v>
      </c>
      <c r="T89" s="53">
        <f t="shared" si="44"/>
        <v>17733147.00999999</v>
      </c>
      <c r="U89" s="16">
        <f t="shared" si="34"/>
        <v>290791596.34000015</v>
      </c>
    </row>
    <row r="90" spans="1:21" ht="15" x14ac:dyDescent="0.25">
      <c r="A90" s="55" t="s">
        <v>145</v>
      </c>
      <c r="B90" s="56" t="s">
        <v>99</v>
      </c>
      <c r="C90" s="56" t="s">
        <v>84</v>
      </c>
      <c r="D90" s="66"/>
      <c r="E90" s="57"/>
      <c r="F90" s="58">
        <v>1579461492.02</v>
      </c>
      <c r="G90" s="58">
        <v>1652899385.72</v>
      </c>
      <c r="H90" s="59">
        <f>G90-F90</f>
        <v>73437893.700000048</v>
      </c>
      <c r="I90" s="60">
        <v>1681573891.75</v>
      </c>
      <c r="J90" s="61">
        <f>I90-G90</f>
        <v>28674506.029999971</v>
      </c>
      <c r="K90" s="62">
        <v>1719120141.75</v>
      </c>
      <c r="L90" s="61">
        <f>K90-I90</f>
        <v>37546250</v>
      </c>
      <c r="M90" s="62">
        <v>1765460948.5999999</v>
      </c>
      <c r="N90" s="61">
        <f>M90-K90</f>
        <v>46340806.849999905</v>
      </c>
      <c r="O90" s="62">
        <v>1842902360.96</v>
      </c>
      <c r="P90" s="61">
        <f>O90-M90</f>
        <v>77441412.360000134</v>
      </c>
      <c r="Q90" s="62">
        <v>1848140966.1500001</v>
      </c>
      <c r="R90" s="61">
        <f>Q90-O90</f>
        <v>5238605.1900000572</v>
      </c>
      <c r="S90" s="62">
        <v>1865874113.1600001</v>
      </c>
      <c r="T90" s="61">
        <f>S90-Q90</f>
        <v>17733147.00999999</v>
      </c>
      <c r="U90" s="27">
        <f t="shared" si="34"/>
        <v>286412621.1400001</v>
      </c>
    </row>
    <row r="91" spans="1:21" ht="15" x14ac:dyDescent="0.25">
      <c r="A91" s="55" t="s">
        <v>146</v>
      </c>
      <c r="B91" s="56" t="s">
        <v>99</v>
      </c>
      <c r="C91" s="56" t="s">
        <v>91</v>
      </c>
      <c r="D91" s="66"/>
      <c r="E91" s="57"/>
      <c r="F91" s="58">
        <v>35736719</v>
      </c>
      <c r="G91" s="58">
        <v>35914639.399999999</v>
      </c>
      <c r="H91" s="59">
        <f>G91-F91</f>
        <v>177920.39999999851</v>
      </c>
      <c r="I91" s="60">
        <v>37083162.780000001</v>
      </c>
      <c r="J91" s="61">
        <f>I91-G91</f>
        <v>1168523.3800000027</v>
      </c>
      <c r="K91" s="62">
        <v>37865161.579999998</v>
      </c>
      <c r="L91" s="61">
        <f>K91-I91</f>
        <v>781998.79999999702</v>
      </c>
      <c r="M91" s="62">
        <v>37865161.579999998</v>
      </c>
      <c r="N91" s="61">
        <f>M91-K91</f>
        <v>0</v>
      </c>
      <c r="O91" s="62">
        <v>40115694.200000003</v>
      </c>
      <c r="P91" s="61">
        <f>O91-M91</f>
        <v>2250532.6200000048</v>
      </c>
      <c r="Q91" s="62">
        <v>40115694.200000003</v>
      </c>
      <c r="R91" s="61">
        <f>Q91-O91</f>
        <v>0</v>
      </c>
      <c r="S91" s="62">
        <v>40115694.200000003</v>
      </c>
      <c r="T91" s="61">
        <f>S91-Q91</f>
        <v>0</v>
      </c>
      <c r="U91" s="27">
        <f t="shared" si="34"/>
        <v>4378975.200000003</v>
      </c>
    </row>
    <row r="92" spans="1:21" s="17" customFormat="1" ht="14.25" x14ac:dyDescent="0.2">
      <c r="A92" s="18" t="s">
        <v>147</v>
      </c>
      <c r="B92" s="49" t="s">
        <v>123</v>
      </c>
      <c r="C92" s="49" t="s">
        <v>85</v>
      </c>
      <c r="D92" s="50">
        <f t="shared" ref="D92:T92" si="45">SUM(D93:D98)</f>
        <v>0</v>
      </c>
      <c r="E92" s="50">
        <f t="shared" si="45"/>
        <v>0</v>
      </c>
      <c r="F92" s="51">
        <f t="shared" si="45"/>
        <v>14552943358.789999</v>
      </c>
      <c r="G92" s="51">
        <f t="shared" si="45"/>
        <v>15603717269.82</v>
      </c>
      <c r="H92" s="52">
        <f t="shared" si="45"/>
        <v>1050773911.0299997</v>
      </c>
      <c r="I92" s="51">
        <f t="shared" si="45"/>
        <v>16833664039.130001</v>
      </c>
      <c r="J92" s="53">
        <f t="shared" si="45"/>
        <v>1229946769.3099999</v>
      </c>
      <c r="K92" s="54">
        <f t="shared" si="45"/>
        <v>17083428774.43</v>
      </c>
      <c r="L92" s="53">
        <f t="shared" si="45"/>
        <v>249764735.30000019</v>
      </c>
      <c r="M92" s="54">
        <f t="shared" si="45"/>
        <v>18121946356.529999</v>
      </c>
      <c r="N92" s="53">
        <f t="shared" si="45"/>
        <v>1038517582.1000004</v>
      </c>
      <c r="O92" s="54">
        <f t="shared" si="45"/>
        <v>18880983931.68</v>
      </c>
      <c r="P92" s="53">
        <f t="shared" si="45"/>
        <v>759037575.15000033</v>
      </c>
      <c r="Q92" s="54">
        <f t="shared" si="45"/>
        <v>18929099873.82</v>
      </c>
      <c r="R92" s="53">
        <f t="shared" si="45"/>
        <v>48115942.13999939</v>
      </c>
      <c r="S92" s="54">
        <f t="shared" si="45"/>
        <v>18932161477.629997</v>
      </c>
      <c r="T92" s="53">
        <f t="shared" si="45"/>
        <v>3061603.8099994659</v>
      </c>
      <c r="U92" s="16">
        <f>S92-F92</f>
        <v>4379218118.8399982</v>
      </c>
    </row>
    <row r="93" spans="1:21" ht="15" x14ac:dyDescent="0.25">
      <c r="A93" s="55" t="s">
        <v>148</v>
      </c>
      <c r="B93" s="56" t="s">
        <v>123</v>
      </c>
      <c r="C93" s="56" t="s">
        <v>84</v>
      </c>
      <c r="D93" s="66"/>
      <c r="E93" s="57"/>
      <c r="F93" s="58">
        <v>5276276246.1499996</v>
      </c>
      <c r="G93" s="58">
        <v>5353044445.3599997</v>
      </c>
      <c r="H93" s="59">
        <f>G93-F93</f>
        <v>76768199.210000038</v>
      </c>
      <c r="I93" s="60">
        <v>5355856945.3599997</v>
      </c>
      <c r="J93" s="61">
        <f t="shared" ref="J93:J98" si="46">I93-G93</f>
        <v>2812500</v>
      </c>
      <c r="K93" s="62">
        <v>5354987070.4499998</v>
      </c>
      <c r="L93" s="61">
        <f t="shared" ref="L93:L98" si="47">K93-I93</f>
        <v>-869874.90999984741</v>
      </c>
      <c r="M93" s="62">
        <v>5455927570.4499998</v>
      </c>
      <c r="N93" s="61">
        <f t="shared" ref="N93:T98" si="48">M93-K93</f>
        <v>100940500</v>
      </c>
      <c r="O93" s="62">
        <v>5452449985.5600004</v>
      </c>
      <c r="P93" s="61">
        <f t="shared" si="48"/>
        <v>-3477584.8899993896</v>
      </c>
      <c r="Q93" s="62">
        <v>5451172386.5600004</v>
      </c>
      <c r="R93" s="61">
        <f t="shared" si="48"/>
        <v>-1277599</v>
      </c>
      <c r="S93" s="62">
        <v>5448793843.2200003</v>
      </c>
      <c r="T93" s="61">
        <f t="shared" si="48"/>
        <v>-2378543.3400001526</v>
      </c>
      <c r="U93" s="27">
        <f t="shared" si="34"/>
        <v>172517597.07000065</v>
      </c>
    </row>
    <row r="94" spans="1:21" ht="15" x14ac:dyDescent="0.25">
      <c r="A94" s="55" t="s">
        <v>149</v>
      </c>
      <c r="B94" s="56" t="s">
        <v>123</v>
      </c>
      <c r="C94" s="56" t="s">
        <v>87</v>
      </c>
      <c r="D94" s="67"/>
      <c r="E94" s="57"/>
      <c r="F94" s="58">
        <v>3017725584.21</v>
      </c>
      <c r="G94" s="58">
        <v>3117725584.21</v>
      </c>
      <c r="H94" s="59">
        <f t="shared" ref="H94:H98" si="49">G94-F94</f>
        <v>100000000</v>
      </c>
      <c r="I94" s="60">
        <v>3407176381.4000001</v>
      </c>
      <c r="J94" s="61">
        <f t="shared" si="46"/>
        <v>289450797.19000006</v>
      </c>
      <c r="K94" s="62">
        <v>3441621517.4000001</v>
      </c>
      <c r="L94" s="61">
        <f t="shared" si="47"/>
        <v>34445136</v>
      </c>
      <c r="M94" s="62">
        <v>3445635417.4000001</v>
      </c>
      <c r="N94" s="61">
        <f t="shared" si="48"/>
        <v>4013900</v>
      </c>
      <c r="O94" s="62">
        <v>3558119517.4000001</v>
      </c>
      <c r="P94" s="61">
        <f t="shared" si="48"/>
        <v>112484100</v>
      </c>
      <c r="Q94" s="62">
        <v>3558119517.4000001</v>
      </c>
      <c r="R94" s="61">
        <f t="shared" si="48"/>
        <v>0</v>
      </c>
      <c r="S94" s="62">
        <v>3555719517.4000001</v>
      </c>
      <c r="T94" s="61">
        <f t="shared" si="48"/>
        <v>-2400000</v>
      </c>
      <c r="U94" s="27">
        <f t="shared" si="34"/>
        <v>537993933.19000006</v>
      </c>
    </row>
    <row r="95" spans="1:21" ht="15" x14ac:dyDescent="0.25">
      <c r="A95" s="55" t="s">
        <v>150</v>
      </c>
      <c r="B95" s="56" t="s">
        <v>123</v>
      </c>
      <c r="C95" s="56" t="s">
        <v>91</v>
      </c>
      <c r="D95" s="67"/>
      <c r="E95" s="57"/>
      <c r="F95" s="58">
        <v>94791100</v>
      </c>
      <c r="G95" s="58">
        <v>94791100</v>
      </c>
      <c r="H95" s="59">
        <f t="shared" si="49"/>
        <v>0</v>
      </c>
      <c r="I95" s="60">
        <v>95039100</v>
      </c>
      <c r="J95" s="61">
        <f t="shared" si="46"/>
        <v>248000</v>
      </c>
      <c r="K95" s="62">
        <v>95039100</v>
      </c>
      <c r="L95" s="61">
        <f t="shared" si="47"/>
        <v>0</v>
      </c>
      <c r="M95" s="62">
        <v>98415300</v>
      </c>
      <c r="N95" s="61">
        <f t="shared" si="48"/>
        <v>3376200</v>
      </c>
      <c r="O95" s="62">
        <v>98415300</v>
      </c>
      <c r="P95" s="61">
        <f t="shared" si="48"/>
        <v>0</v>
      </c>
      <c r="Q95" s="62">
        <v>98415300</v>
      </c>
      <c r="R95" s="61">
        <f t="shared" si="48"/>
        <v>0</v>
      </c>
      <c r="S95" s="62">
        <v>98415300</v>
      </c>
      <c r="T95" s="61">
        <f t="shared" si="48"/>
        <v>0</v>
      </c>
      <c r="U95" s="27">
        <f t="shared" si="34"/>
        <v>3624200</v>
      </c>
    </row>
    <row r="96" spans="1:21" ht="15" x14ac:dyDescent="0.25">
      <c r="A96" s="55" t="s">
        <v>151</v>
      </c>
      <c r="B96" s="56" t="s">
        <v>123</v>
      </c>
      <c r="C96" s="56" t="s">
        <v>93</v>
      </c>
      <c r="D96" s="66"/>
      <c r="E96" s="57"/>
      <c r="F96" s="58">
        <v>198039628.58000001</v>
      </c>
      <c r="G96" s="58">
        <v>198039628.58000001</v>
      </c>
      <c r="H96" s="59">
        <f t="shared" si="49"/>
        <v>0</v>
      </c>
      <c r="I96" s="60">
        <v>202458828.58000001</v>
      </c>
      <c r="J96" s="61">
        <f t="shared" si="46"/>
        <v>4419200</v>
      </c>
      <c r="K96" s="62">
        <v>203418628.58000001</v>
      </c>
      <c r="L96" s="61">
        <f t="shared" si="47"/>
        <v>959800</v>
      </c>
      <c r="M96" s="62">
        <v>209470928.58000001</v>
      </c>
      <c r="N96" s="61">
        <f t="shared" si="48"/>
        <v>6052300</v>
      </c>
      <c r="O96" s="62">
        <v>212923707.30000001</v>
      </c>
      <c r="P96" s="61">
        <f t="shared" si="48"/>
        <v>3452778.7199999988</v>
      </c>
      <c r="Q96" s="62">
        <v>213110441.30000001</v>
      </c>
      <c r="R96" s="61">
        <f t="shared" si="48"/>
        <v>186734</v>
      </c>
      <c r="S96" s="62">
        <v>213110441.30000001</v>
      </c>
      <c r="T96" s="61">
        <f t="shared" si="48"/>
        <v>0</v>
      </c>
      <c r="U96" s="27">
        <f t="shared" si="34"/>
        <v>15070812.719999999</v>
      </c>
    </row>
    <row r="97" spans="1:23" s="65" customFormat="1" ht="30" x14ac:dyDescent="0.2">
      <c r="A97" s="55" t="s">
        <v>152</v>
      </c>
      <c r="B97" s="56" t="s">
        <v>123</v>
      </c>
      <c r="C97" s="56" t="s">
        <v>95</v>
      </c>
      <c r="D97" s="63"/>
      <c r="E97" s="64"/>
      <c r="F97" s="58">
        <v>214003500</v>
      </c>
      <c r="G97" s="58">
        <v>233003500</v>
      </c>
      <c r="H97" s="59">
        <f t="shared" si="49"/>
        <v>19000000</v>
      </c>
      <c r="I97" s="60">
        <v>243934600</v>
      </c>
      <c r="J97" s="61">
        <f t="shared" si="46"/>
        <v>10931100</v>
      </c>
      <c r="K97" s="62">
        <v>243934600</v>
      </c>
      <c r="L97" s="61">
        <f t="shared" si="47"/>
        <v>0</v>
      </c>
      <c r="M97" s="62">
        <v>251476300</v>
      </c>
      <c r="N97" s="61">
        <f t="shared" si="48"/>
        <v>7541700</v>
      </c>
      <c r="O97" s="62">
        <v>262476300</v>
      </c>
      <c r="P97" s="61">
        <f t="shared" si="48"/>
        <v>11000000</v>
      </c>
      <c r="Q97" s="62">
        <v>262476300</v>
      </c>
      <c r="R97" s="61">
        <f t="shared" si="48"/>
        <v>0</v>
      </c>
      <c r="S97" s="62">
        <v>262476300</v>
      </c>
      <c r="T97" s="61">
        <f t="shared" si="48"/>
        <v>0</v>
      </c>
      <c r="U97" s="27">
        <f t="shared" si="34"/>
        <v>48472800</v>
      </c>
    </row>
    <row r="98" spans="1:23" ht="15" x14ac:dyDescent="0.25">
      <c r="A98" s="55" t="s">
        <v>153</v>
      </c>
      <c r="B98" s="56" t="s">
        <v>123</v>
      </c>
      <c r="C98" s="56" t="s">
        <v>123</v>
      </c>
      <c r="D98" s="66"/>
      <c r="E98" s="57"/>
      <c r="F98" s="58">
        <v>5752107299.8500004</v>
      </c>
      <c r="G98" s="58">
        <v>6607113011.6700001</v>
      </c>
      <c r="H98" s="59">
        <f t="shared" si="49"/>
        <v>855005711.81999969</v>
      </c>
      <c r="I98" s="60">
        <v>7529198183.79</v>
      </c>
      <c r="J98" s="61">
        <f t="shared" si="46"/>
        <v>922085172.11999989</v>
      </c>
      <c r="K98" s="62">
        <v>7744427858</v>
      </c>
      <c r="L98" s="61">
        <f t="shared" si="47"/>
        <v>215229674.21000004</v>
      </c>
      <c r="M98" s="62">
        <v>8661020840.1000004</v>
      </c>
      <c r="N98" s="61">
        <f t="shared" si="48"/>
        <v>916592982.10000038</v>
      </c>
      <c r="O98" s="62">
        <v>9296599121.4200001</v>
      </c>
      <c r="P98" s="61">
        <f t="shared" si="48"/>
        <v>635578281.31999969</v>
      </c>
      <c r="Q98" s="62">
        <v>9345805928.5599995</v>
      </c>
      <c r="R98" s="61">
        <f t="shared" si="48"/>
        <v>49206807.13999939</v>
      </c>
      <c r="S98" s="62">
        <v>9353646075.7099991</v>
      </c>
      <c r="T98" s="61">
        <f t="shared" si="48"/>
        <v>7840147.1499996185</v>
      </c>
      <c r="U98" s="27">
        <f t="shared" si="34"/>
        <v>3601538775.8599987</v>
      </c>
    </row>
    <row r="99" spans="1:23" s="17" customFormat="1" ht="14.25" x14ac:dyDescent="0.2">
      <c r="A99" s="18" t="s">
        <v>154</v>
      </c>
      <c r="B99" s="49" t="s">
        <v>111</v>
      </c>
      <c r="C99" s="49" t="s">
        <v>85</v>
      </c>
      <c r="D99" s="50">
        <f t="shared" ref="D99:T99" si="50">SUM(D100:D104)</f>
        <v>0</v>
      </c>
      <c r="E99" s="50">
        <f t="shared" si="50"/>
        <v>0</v>
      </c>
      <c r="F99" s="51">
        <f t="shared" si="50"/>
        <v>24347994678.84</v>
      </c>
      <c r="G99" s="51">
        <f t="shared" si="50"/>
        <v>24554482837.220001</v>
      </c>
      <c r="H99" s="52">
        <f t="shared" si="50"/>
        <v>206488158.38000059</v>
      </c>
      <c r="I99" s="51">
        <f t="shared" si="50"/>
        <v>24961048648.77</v>
      </c>
      <c r="J99" s="53">
        <f t="shared" si="50"/>
        <v>406565811.54999959</v>
      </c>
      <c r="K99" s="54">
        <f t="shared" si="50"/>
        <v>25347036972.77</v>
      </c>
      <c r="L99" s="53">
        <f t="shared" si="50"/>
        <v>385988324</v>
      </c>
      <c r="M99" s="54">
        <f t="shared" si="50"/>
        <v>26070563151.220001</v>
      </c>
      <c r="N99" s="53">
        <f t="shared" si="50"/>
        <v>723526178.45000076</v>
      </c>
      <c r="O99" s="54">
        <f t="shared" si="50"/>
        <v>27039327581.57</v>
      </c>
      <c r="P99" s="53">
        <f t="shared" si="50"/>
        <v>968764430.34999883</v>
      </c>
      <c r="Q99" s="54">
        <f t="shared" si="50"/>
        <v>27144291065.57</v>
      </c>
      <c r="R99" s="53">
        <f t="shared" si="50"/>
        <v>104963484.00000095</v>
      </c>
      <c r="S99" s="54">
        <f t="shared" si="50"/>
        <v>27157990985.559998</v>
      </c>
      <c r="T99" s="53">
        <f t="shared" si="50"/>
        <v>13699919.989999771</v>
      </c>
      <c r="U99" s="16">
        <f t="shared" si="34"/>
        <v>2809996306.7199974</v>
      </c>
    </row>
    <row r="100" spans="1:23" ht="15" x14ac:dyDescent="0.25">
      <c r="A100" s="55" t="s">
        <v>155</v>
      </c>
      <c r="B100" s="56" t="s">
        <v>111</v>
      </c>
      <c r="C100" s="56" t="s">
        <v>84</v>
      </c>
      <c r="D100" s="66"/>
      <c r="E100" s="57"/>
      <c r="F100" s="58">
        <v>405004200</v>
      </c>
      <c r="G100" s="58">
        <v>405004200</v>
      </c>
      <c r="H100" s="59">
        <f>G100-F100</f>
        <v>0</v>
      </c>
      <c r="I100" s="60">
        <v>405004200</v>
      </c>
      <c r="J100" s="61">
        <f>I100-G100</f>
        <v>0</v>
      </c>
      <c r="K100" s="62">
        <v>405004200</v>
      </c>
      <c r="L100" s="61">
        <f>K100-I100</f>
        <v>0</v>
      </c>
      <c r="M100" s="62">
        <v>430004200</v>
      </c>
      <c r="N100" s="61">
        <f>M100-K100</f>
        <v>25000000</v>
      </c>
      <c r="O100" s="62">
        <v>456045800</v>
      </c>
      <c r="P100" s="61">
        <f>O100-M100</f>
        <v>26041600</v>
      </c>
      <c r="Q100" s="62">
        <v>458068800</v>
      </c>
      <c r="R100" s="61">
        <f>Q100-O100</f>
        <v>2023000</v>
      </c>
      <c r="S100" s="62">
        <v>458068800</v>
      </c>
      <c r="T100" s="61">
        <f>S100-Q100</f>
        <v>0</v>
      </c>
      <c r="U100" s="27">
        <f t="shared" si="34"/>
        <v>53064600</v>
      </c>
    </row>
    <row r="101" spans="1:23" ht="15" x14ac:dyDescent="0.25">
      <c r="A101" s="55" t="s">
        <v>156</v>
      </c>
      <c r="B101" s="56" t="s">
        <v>111</v>
      </c>
      <c r="C101" s="56" t="s">
        <v>87</v>
      </c>
      <c r="D101" s="66"/>
      <c r="E101" s="57"/>
      <c r="F101" s="58">
        <v>3834806462.2199998</v>
      </c>
      <c r="G101" s="58">
        <v>3967741228.5500002</v>
      </c>
      <c r="H101" s="59">
        <f t="shared" ref="H101:H104" si="51">G101-F101</f>
        <v>132934766.3300004</v>
      </c>
      <c r="I101" s="60">
        <v>4228759847.1999998</v>
      </c>
      <c r="J101" s="61">
        <f>I101-G101</f>
        <v>261018618.64999962</v>
      </c>
      <c r="K101" s="62">
        <v>4405463997.1999998</v>
      </c>
      <c r="L101" s="61">
        <f>K101-I101</f>
        <v>176704150</v>
      </c>
      <c r="M101" s="62">
        <v>4571875361.1999998</v>
      </c>
      <c r="N101" s="61">
        <f>M101-K101</f>
        <v>166411364</v>
      </c>
      <c r="O101" s="62">
        <v>4758493794.9499998</v>
      </c>
      <c r="P101" s="61">
        <f>O101-M101</f>
        <v>186618433.75</v>
      </c>
      <c r="Q101" s="62">
        <v>4770102615.8999996</v>
      </c>
      <c r="R101" s="61">
        <f>Q101-O101</f>
        <v>11608820.949999809</v>
      </c>
      <c r="S101" s="62">
        <v>4998721033.6000004</v>
      </c>
      <c r="T101" s="61">
        <f>S101-Q101</f>
        <v>228618417.70000076</v>
      </c>
      <c r="U101" s="27">
        <f t="shared" si="34"/>
        <v>1163914571.3800006</v>
      </c>
    </row>
    <row r="102" spans="1:23" ht="15" x14ac:dyDescent="0.25">
      <c r="A102" s="55" t="s">
        <v>157</v>
      </c>
      <c r="B102" s="56" t="s">
        <v>111</v>
      </c>
      <c r="C102" s="56" t="s">
        <v>89</v>
      </c>
      <c r="D102" s="67"/>
      <c r="E102" s="57"/>
      <c r="F102" s="58">
        <v>13942385987.42</v>
      </c>
      <c r="G102" s="58">
        <v>13952361164.42</v>
      </c>
      <c r="H102" s="59">
        <f t="shared" si="51"/>
        <v>9975177</v>
      </c>
      <c r="I102" s="60">
        <v>14079141096.92</v>
      </c>
      <c r="J102" s="61">
        <f>I102-G102</f>
        <v>126779932.5</v>
      </c>
      <c r="K102" s="62">
        <v>14108383419.92</v>
      </c>
      <c r="L102" s="61">
        <f>K102-I102</f>
        <v>29242323</v>
      </c>
      <c r="M102" s="62">
        <v>14642123124.370001</v>
      </c>
      <c r="N102" s="61">
        <f>M102-K102</f>
        <v>533739704.45000076</v>
      </c>
      <c r="O102" s="62">
        <v>15288754190.15</v>
      </c>
      <c r="P102" s="61">
        <f>O102-M102</f>
        <v>646631065.77999878</v>
      </c>
      <c r="Q102" s="62">
        <v>15302458989.200001</v>
      </c>
      <c r="R102" s="61">
        <f>Q102-O102</f>
        <v>13704799.050001144</v>
      </c>
      <c r="S102" s="62">
        <v>15251831639.57</v>
      </c>
      <c r="T102" s="61">
        <f>S102-Q102</f>
        <v>-50627349.630001068</v>
      </c>
      <c r="U102" s="27">
        <f t="shared" si="34"/>
        <v>1309445652.1499996</v>
      </c>
    </row>
    <row r="103" spans="1:23" ht="15" x14ac:dyDescent="0.25">
      <c r="A103" s="55" t="s">
        <v>158</v>
      </c>
      <c r="B103" s="56" t="s">
        <v>111</v>
      </c>
      <c r="C103" s="56" t="s">
        <v>91</v>
      </c>
      <c r="D103" s="66"/>
      <c r="E103" s="57"/>
      <c r="F103" s="58">
        <v>5318158089.1999998</v>
      </c>
      <c r="G103" s="58">
        <v>5369696486.25</v>
      </c>
      <c r="H103" s="59">
        <f t="shared" si="51"/>
        <v>51538397.050000191</v>
      </c>
      <c r="I103" s="60">
        <v>5369726486.25</v>
      </c>
      <c r="J103" s="61">
        <f>I103-G103</f>
        <v>30000</v>
      </c>
      <c r="K103" s="62">
        <v>5549726486.25</v>
      </c>
      <c r="L103" s="61">
        <f>K103-I103</f>
        <v>180000000</v>
      </c>
      <c r="M103" s="62">
        <v>5539793086.25</v>
      </c>
      <c r="N103" s="61">
        <f>M103-K103</f>
        <v>-9933400</v>
      </c>
      <c r="O103" s="62">
        <v>5384676507.25</v>
      </c>
      <c r="P103" s="61">
        <f>O103-M103</f>
        <v>-155116579</v>
      </c>
      <c r="Q103" s="62">
        <v>5285955581.25</v>
      </c>
      <c r="R103" s="61">
        <f>Q103-O103</f>
        <v>-98720926</v>
      </c>
      <c r="S103" s="62">
        <v>5140844433.1700001</v>
      </c>
      <c r="T103" s="61">
        <f>S103-Q103</f>
        <v>-145111148.07999992</v>
      </c>
      <c r="U103" s="27">
        <f t="shared" si="34"/>
        <v>-177313656.02999973</v>
      </c>
    </row>
    <row r="104" spans="1:23" ht="15" x14ac:dyDescent="0.25">
      <c r="A104" s="55" t="s">
        <v>159</v>
      </c>
      <c r="B104" s="56" t="s">
        <v>111</v>
      </c>
      <c r="C104" s="56" t="s">
        <v>95</v>
      </c>
      <c r="D104" s="66"/>
      <c r="E104" s="57"/>
      <c r="F104" s="58">
        <v>847639940</v>
      </c>
      <c r="G104" s="58">
        <v>859679758</v>
      </c>
      <c r="H104" s="59">
        <f t="shared" si="51"/>
        <v>12039818</v>
      </c>
      <c r="I104" s="60">
        <v>878417018.39999998</v>
      </c>
      <c r="J104" s="61">
        <f>I104-G104</f>
        <v>18737260.399999976</v>
      </c>
      <c r="K104" s="62">
        <v>878458869.39999998</v>
      </c>
      <c r="L104" s="61">
        <f>K104-I104</f>
        <v>41851</v>
      </c>
      <c r="M104" s="62">
        <v>886767379.39999998</v>
      </c>
      <c r="N104" s="61">
        <f>M104-K104</f>
        <v>8308510</v>
      </c>
      <c r="O104" s="62">
        <v>1151357289.22</v>
      </c>
      <c r="P104" s="61">
        <f>O104-M104</f>
        <v>264589909.82000005</v>
      </c>
      <c r="Q104" s="62">
        <v>1327705079.22</v>
      </c>
      <c r="R104" s="61">
        <f>Q104-O104</f>
        <v>176347790</v>
      </c>
      <c r="S104" s="62">
        <v>1308525079.22</v>
      </c>
      <c r="T104" s="61">
        <f>S104-Q104</f>
        <v>-19180000</v>
      </c>
      <c r="U104" s="27">
        <f t="shared" si="34"/>
        <v>460885139.22000003</v>
      </c>
    </row>
    <row r="105" spans="1:23" s="17" customFormat="1" ht="15.6" customHeight="1" x14ac:dyDescent="0.2">
      <c r="A105" s="18" t="s">
        <v>160</v>
      </c>
      <c r="B105" s="49" t="s">
        <v>101</v>
      </c>
      <c r="C105" s="49" t="s">
        <v>85</v>
      </c>
      <c r="D105" s="50">
        <f>SUM(D106:D108)</f>
        <v>0</v>
      </c>
      <c r="E105" s="50"/>
      <c r="F105" s="51">
        <f t="shared" ref="F105:N105" si="52">SUM(F106:F108)</f>
        <v>2199521283.04</v>
      </c>
      <c r="G105" s="51">
        <f t="shared" si="52"/>
        <v>2209322283.04</v>
      </c>
      <c r="H105" s="52">
        <f t="shared" si="52"/>
        <v>9801000</v>
      </c>
      <c r="I105" s="51">
        <f>SUM(I106:I108)</f>
        <v>2226087487.6900001</v>
      </c>
      <c r="J105" s="53">
        <f t="shared" si="52"/>
        <v>16765204.650000066</v>
      </c>
      <c r="K105" s="54">
        <f>SUM(K106:K108)</f>
        <v>2236494518.75</v>
      </c>
      <c r="L105" s="53">
        <f t="shared" si="52"/>
        <v>10407031.060000062</v>
      </c>
      <c r="M105" s="15">
        <f>SUM(M106:M108)</f>
        <v>2114140308.3999999</v>
      </c>
      <c r="N105" s="53">
        <f t="shared" si="52"/>
        <v>-122354210.35000014</v>
      </c>
      <c r="O105" s="15">
        <f>SUM(O106:O108)</f>
        <v>2201047247.2999997</v>
      </c>
      <c r="P105" s="53">
        <f t="shared" ref="P105:R105" si="53">SUM(P106:P108)</f>
        <v>86906938.900000006</v>
      </c>
      <c r="Q105" s="15">
        <f>SUM(Q106:Q108)</f>
        <v>2289034147.3400002</v>
      </c>
      <c r="R105" s="53">
        <f t="shared" si="53"/>
        <v>87986900.040000111</v>
      </c>
      <c r="S105" s="15">
        <f>SUM(S106:S108)</f>
        <v>2367034147.3400002</v>
      </c>
      <c r="T105" s="53">
        <f t="shared" ref="T105" si="54">SUM(T106:T108)</f>
        <v>78000000</v>
      </c>
      <c r="U105" s="16">
        <f t="shared" si="34"/>
        <v>167512864.30000019</v>
      </c>
      <c r="V105" s="77"/>
      <c r="W105" s="78"/>
    </row>
    <row r="106" spans="1:23" ht="15" x14ac:dyDescent="0.25">
      <c r="A106" s="55" t="s">
        <v>161</v>
      </c>
      <c r="B106" s="56" t="s">
        <v>101</v>
      </c>
      <c r="C106" s="56" t="s">
        <v>87</v>
      </c>
      <c r="D106" s="57"/>
      <c r="E106" s="57"/>
      <c r="F106" s="58">
        <v>652910463.03999996</v>
      </c>
      <c r="G106" s="58">
        <v>652910463.03999996</v>
      </c>
      <c r="H106" s="59">
        <f>G106-F106</f>
        <v>0</v>
      </c>
      <c r="I106" s="60">
        <v>656256723.03999996</v>
      </c>
      <c r="J106" s="61">
        <f>I106-G106</f>
        <v>3346260</v>
      </c>
      <c r="K106" s="62">
        <v>666251754.10000002</v>
      </c>
      <c r="L106" s="61">
        <f>K106-I106</f>
        <v>9995031.060000062</v>
      </c>
      <c r="M106" s="62">
        <v>756946244.10000002</v>
      </c>
      <c r="N106" s="61">
        <f>M106-K106</f>
        <v>90694490</v>
      </c>
      <c r="O106" s="62">
        <v>814197614.10000002</v>
      </c>
      <c r="P106" s="61">
        <f>O106-M106</f>
        <v>57251370</v>
      </c>
      <c r="Q106" s="62">
        <v>897742133.76999998</v>
      </c>
      <c r="R106" s="61">
        <f>Q106-O106</f>
        <v>83544519.669999957</v>
      </c>
      <c r="S106" s="62">
        <v>975742133.76999998</v>
      </c>
      <c r="T106" s="61">
        <f>S106-Q106</f>
        <v>78000000</v>
      </c>
      <c r="U106" s="27">
        <f t="shared" si="34"/>
        <v>322831670.73000002</v>
      </c>
    </row>
    <row r="107" spans="1:23" ht="15" x14ac:dyDescent="0.25">
      <c r="A107" s="55" t="s">
        <v>162</v>
      </c>
      <c r="B107" s="56" t="s">
        <v>101</v>
      </c>
      <c r="C107" s="56" t="s">
        <v>89</v>
      </c>
      <c r="D107" s="67"/>
      <c r="E107" s="57"/>
      <c r="F107" s="58">
        <v>1527138020</v>
      </c>
      <c r="G107" s="58">
        <v>1536780020</v>
      </c>
      <c r="H107" s="59">
        <f t="shared" ref="H107:H108" si="55">G107-F107</f>
        <v>9642000</v>
      </c>
      <c r="I107" s="60">
        <v>1549046252.6800001</v>
      </c>
      <c r="J107" s="61">
        <f>I107-G107</f>
        <v>12266232.680000067</v>
      </c>
      <c r="K107" s="62">
        <v>1549458252.6800001</v>
      </c>
      <c r="L107" s="61">
        <f>K107-I107</f>
        <v>412000</v>
      </c>
      <c r="M107" s="62">
        <v>1336409552.3299999</v>
      </c>
      <c r="N107" s="61">
        <f>M107-K107</f>
        <v>-213048700.35000014</v>
      </c>
      <c r="O107" s="62">
        <v>1364364891.3299999</v>
      </c>
      <c r="P107" s="61">
        <f>O107-M107</f>
        <v>27955339</v>
      </c>
      <c r="Q107" s="62">
        <v>1368280771.6600001</v>
      </c>
      <c r="R107" s="61">
        <f>Q107-O107</f>
        <v>3915880.3300001621</v>
      </c>
      <c r="S107" s="62">
        <v>1368280771.6600001</v>
      </c>
      <c r="T107" s="61">
        <f>S107-Q107</f>
        <v>0</v>
      </c>
      <c r="U107" s="27">
        <f t="shared" si="34"/>
        <v>-158857248.33999991</v>
      </c>
    </row>
    <row r="108" spans="1:23" ht="15" x14ac:dyDescent="0.25">
      <c r="A108" s="55" t="s">
        <v>163</v>
      </c>
      <c r="B108" s="56" t="s">
        <v>101</v>
      </c>
      <c r="C108" s="56" t="s">
        <v>93</v>
      </c>
      <c r="D108" s="66"/>
      <c r="E108" s="57"/>
      <c r="F108" s="58">
        <v>19472800</v>
      </c>
      <c r="G108" s="58">
        <v>19631800</v>
      </c>
      <c r="H108" s="59">
        <f t="shared" si="55"/>
        <v>159000</v>
      </c>
      <c r="I108" s="60">
        <v>20784511.969999999</v>
      </c>
      <c r="J108" s="61">
        <f>I108-G108</f>
        <v>1152711.9699999988</v>
      </c>
      <c r="K108" s="62">
        <v>20784511.969999999</v>
      </c>
      <c r="L108" s="61">
        <f>K108-I108</f>
        <v>0</v>
      </c>
      <c r="M108" s="62">
        <v>20784511.969999999</v>
      </c>
      <c r="N108" s="61">
        <f>M108-K108</f>
        <v>0</v>
      </c>
      <c r="O108" s="62">
        <v>22484741.870000001</v>
      </c>
      <c r="P108" s="61">
        <f>O108-M108</f>
        <v>1700229.9000000022</v>
      </c>
      <c r="Q108" s="62">
        <v>23011241.91</v>
      </c>
      <c r="R108" s="61">
        <f>Q108-O108</f>
        <v>526500.03999999911</v>
      </c>
      <c r="S108" s="62">
        <v>23011241.91</v>
      </c>
      <c r="T108" s="61">
        <f>S108-Q108</f>
        <v>0</v>
      </c>
      <c r="U108" s="27">
        <f t="shared" si="34"/>
        <v>3538441.91</v>
      </c>
    </row>
    <row r="109" spans="1:23" s="17" customFormat="1" ht="14.25" x14ac:dyDescent="0.2">
      <c r="A109" s="18" t="s">
        <v>164</v>
      </c>
      <c r="B109" s="49" t="s">
        <v>127</v>
      </c>
      <c r="C109" s="49" t="s">
        <v>85</v>
      </c>
      <c r="D109" s="50">
        <f t="shared" ref="D109:T109" si="56">SUM(D110:D112)</f>
        <v>0</v>
      </c>
      <c r="E109" s="50">
        <f t="shared" si="56"/>
        <v>0</v>
      </c>
      <c r="F109" s="51">
        <f t="shared" si="56"/>
        <v>233014948</v>
      </c>
      <c r="G109" s="51">
        <f t="shared" si="56"/>
        <v>235324028</v>
      </c>
      <c r="H109" s="52">
        <f t="shared" si="56"/>
        <v>2309080</v>
      </c>
      <c r="I109" s="51">
        <f t="shared" si="56"/>
        <v>246875926.44</v>
      </c>
      <c r="J109" s="53">
        <f t="shared" si="56"/>
        <v>11551898.439999998</v>
      </c>
      <c r="K109" s="54">
        <f t="shared" si="56"/>
        <v>248725030.67000002</v>
      </c>
      <c r="L109" s="53">
        <f t="shared" si="56"/>
        <v>1849104.2300000042</v>
      </c>
      <c r="M109" s="15">
        <f t="shared" si="56"/>
        <v>256792320.67000002</v>
      </c>
      <c r="N109" s="53">
        <f t="shared" si="56"/>
        <v>8067290</v>
      </c>
      <c r="O109" s="15">
        <f t="shared" si="56"/>
        <v>261391681.03</v>
      </c>
      <c r="P109" s="53">
        <f t="shared" si="56"/>
        <v>4599360.3599999994</v>
      </c>
      <c r="Q109" s="15">
        <f t="shared" si="56"/>
        <v>261391681.03</v>
      </c>
      <c r="R109" s="53">
        <f t="shared" si="56"/>
        <v>0</v>
      </c>
      <c r="S109" s="15">
        <f t="shared" si="56"/>
        <v>261391681.03</v>
      </c>
      <c r="T109" s="53">
        <f t="shared" si="56"/>
        <v>0</v>
      </c>
      <c r="U109" s="16">
        <f t="shared" si="34"/>
        <v>28376733.030000001</v>
      </c>
    </row>
    <row r="110" spans="1:23" ht="15" x14ac:dyDescent="0.25">
      <c r="A110" s="55" t="s">
        <v>165</v>
      </c>
      <c r="B110" s="56" t="s">
        <v>127</v>
      </c>
      <c r="C110" s="56" t="s">
        <v>84</v>
      </c>
      <c r="D110" s="57"/>
      <c r="E110" s="57"/>
      <c r="F110" s="58">
        <v>81475549</v>
      </c>
      <c r="G110" s="58">
        <v>83784629</v>
      </c>
      <c r="H110" s="59">
        <f>G110-F110</f>
        <v>2309080</v>
      </c>
      <c r="I110" s="60">
        <v>85985229</v>
      </c>
      <c r="J110" s="61">
        <f>I110-G110</f>
        <v>2200600</v>
      </c>
      <c r="K110" s="62">
        <v>85985229</v>
      </c>
      <c r="L110" s="61">
        <f>K110-I110</f>
        <v>0</v>
      </c>
      <c r="M110" s="62">
        <v>89216229</v>
      </c>
      <c r="N110" s="61">
        <f>M110-K110</f>
        <v>3231000</v>
      </c>
      <c r="O110" s="62">
        <v>92216229</v>
      </c>
      <c r="P110" s="61">
        <f>O110-M110</f>
        <v>3000000</v>
      </c>
      <c r="Q110" s="62">
        <v>92216229</v>
      </c>
      <c r="R110" s="61">
        <f>Q110-O110</f>
        <v>0</v>
      </c>
      <c r="S110" s="62">
        <v>92216229</v>
      </c>
      <c r="T110" s="61">
        <f>S110-Q110</f>
        <v>0</v>
      </c>
      <c r="U110" s="27">
        <f t="shared" si="34"/>
        <v>10740680</v>
      </c>
    </row>
    <row r="111" spans="1:23" ht="15" x14ac:dyDescent="0.25">
      <c r="A111" s="55" t="s">
        <v>166</v>
      </c>
      <c r="B111" s="56" t="s">
        <v>127</v>
      </c>
      <c r="C111" s="56" t="s">
        <v>87</v>
      </c>
      <c r="D111" s="57"/>
      <c r="E111" s="57"/>
      <c r="F111" s="58">
        <v>118315099</v>
      </c>
      <c r="G111" s="58">
        <v>118315099</v>
      </c>
      <c r="H111" s="59">
        <f>G111-F111</f>
        <v>0</v>
      </c>
      <c r="I111" s="60">
        <v>126555899</v>
      </c>
      <c r="J111" s="61">
        <f>I111-G111</f>
        <v>8240800</v>
      </c>
      <c r="K111" s="62">
        <v>128254976</v>
      </c>
      <c r="L111" s="61">
        <f>K111-I111</f>
        <v>1699077</v>
      </c>
      <c r="M111" s="62">
        <v>133091266</v>
      </c>
      <c r="N111" s="61">
        <f>M111-K111</f>
        <v>4836290</v>
      </c>
      <c r="O111" s="62">
        <v>133091266</v>
      </c>
      <c r="P111" s="61">
        <f>O111-M111</f>
        <v>0</v>
      </c>
      <c r="Q111" s="62">
        <v>133091266</v>
      </c>
      <c r="R111" s="61">
        <f>Q111-O111</f>
        <v>0</v>
      </c>
      <c r="S111" s="62">
        <v>133091266</v>
      </c>
      <c r="T111" s="61">
        <f>S111-Q111</f>
        <v>0</v>
      </c>
      <c r="U111" s="27">
        <f t="shared" si="34"/>
        <v>14776167</v>
      </c>
    </row>
    <row r="112" spans="1:23" s="79" customFormat="1" ht="15" x14ac:dyDescent="0.2">
      <c r="A112" s="55" t="s">
        <v>167</v>
      </c>
      <c r="B112" s="56" t="s">
        <v>127</v>
      </c>
      <c r="C112" s="56" t="s">
        <v>91</v>
      </c>
      <c r="D112" s="64"/>
      <c r="E112" s="64"/>
      <c r="F112" s="58">
        <v>33224300</v>
      </c>
      <c r="G112" s="58">
        <v>33224300</v>
      </c>
      <c r="H112" s="59">
        <f>G112-F112</f>
        <v>0</v>
      </c>
      <c r="I112" s="60">
        <v>34334798.439999998</v>
      </c>
      <c r="J112" s="61">
        <f>I112-G112</f>
        <v>1110498.4399999976</v>
      </c>
      <c r="K112" s="62">
        <v>34484825.670000002</v>
      </c>
      <c r="L112" s="61">
        <f>K112-I112</f>
        <v>150027.23000000417</v>
      </c>
      <c r="M112" s="62">
        <v>34484825.670000002</v>
      </c>
      <c r="N112" s="61">
        <f>M112-K112</f>
        <v>0</v>
      </c>
      <c r="O112" s="62">
        <v>36084186.030000001</v>
      </c>
      <c r="P112" s="61">
        <f>O112-M112</f>
        <v>1599360.3599999994</v>
      </c>
      <c r="Q112" s="62">
        <v>36084186.030000001</v>
      </c>
      <c r="R112" s="61">
        <f>Q112-O112</f>
        <v>0</v>
      </c>
      <c r="S112" s="62">
        <v>36084186.030000001</v>
      </c>
      <c r="T112" s="61">
        <f>S112-Q112</f>
        <v>0</v>
      </c>
      <c r="U112" s="27">
        <f t="shared" si="34"/>
        <v>2859886.0300000012</v>
      </c>
    </row>
    <row r="113" spans="1:21" s="69" customFormat="1" ht="28.5" x14ac:dyDescent="0.2">
      <c r="A113" s="18" t="s">
        <v>168</v>
      </c>
      <c r="B113" s="49" t="s">
        <v>103</v>
      </c>
      <c r="C113" s="49" t="s">
        <v>85</v>
      </c>
      <c r="D113" s="68">
        <f t="shared" ref="D113:E113" si="57">SUM(D114)</f>
        <v>0</v>
      </c>
      <c r="E113" s="68">
        <f t="shared" si="57"/>
        <v>0</v>
      </c>
      <c r="F113" s="51">
        <f>F114</f>
        <v>350000000</v>
      </c>
      <c r="G113" s="51">
        <f>G114</f>
        <v>350000000</v>
      </c>
      <c r="H113" s="52">
        <f>SUM(H114)</f>
        <v>0</v>
      </c>
      <c r="I113" s="51">
        <f>I114</f>
        <v>350000000</v>
      </c>
      <c r="J113" s="53">
        <f>SUM(J114)</f>
        <v>0</v>
      </c>
      <c r="K113" s="54">
        <f>K114</f>
        <v>350000000</v>
      </c>
      <c r="L113" s="53">
        <f>SUM(L114)</f>
        <v>0</v>
      </c>
      <c r="M113" s="15">
        <f>+M114</f>
        <v>350000000</v>
      </c>
      <c r="N113" s="53">
        <f>SUM(N114)</f>
        <v>0</v>
      </c>
      <c r="O113" s="15">
        <f>+O114</f>
        <v>350000000</v>
      </c>
      <c r="P113" s="53">
        <f>SUM(P114)</f>
        <v>0</v>
      </c>
      <c r="Q113" s="15">
        <f>+Q114</f>
        <v>350000000</v>
      </c>
      <c r="R113" s="53">
        <f>SUM(R114)</f>
        <v>0</v>
      </c>
      <c r="S113" s="15">
        <f>+S114</f>
        <v>320000000</v>
      </c>
      <c r="T113" s="53">
        <f>SUM(T114)</f>
        <v>-30000000</v>
      </c>
      <c r="U113" s="16">
        <f t="shared" si="34"/>
        <v>-30000000</v>
      </c>
    </row>
    <row r="114" spans="1:21" s="65" customFormat="1" ht="30" x14ac:dyDescent="0.2">
      <c r="A114" s="55" t="s">
        <v>169</v>
      </c>
      <c r="B114" s="56" t="s">
        <v>103</v>
      </c>
      <c r="C114" s="56" t="s">
        <v>84</v>
      </c>
      <c r="D114" s="64"/>
      <c r="E114" s="64"/>
      <c r="F114" s="58">
        <v>350000000</v>
      </c>
      <c r="G114" s="58">
        <v>350000000</v>
      </c>
      <c r="H114" s="59">
        <f>G114-F114</f>
        <v>0</v>
      </c>
      <c r="I114" s="60">
        <v>350000000</v>
      </c>
      <c r="J114" s="61">
        <f>I114-G114</f>
        <v>0</v>
      </c>
      <c r="K114" s="62">
        <v>350000000</v>
      </c>
      <c r="L114" s="61">
        <f>K114-I114</f>
        <v>0</v>
      </c>
      <c r="M114" s="62">
        <v>350000000</v>
      </c>
      <c r="N114" s="61">
        <f>M114-K114</f>
        <v>0</v>
      </c>
      <c r="O114" s="62">
        <v>350000000</v>
      </c>
      <c r="P114" s="61">
        <f>O114-M114</f>
        <v>0</v>
      </c>
      <c r="Q114" s="62">
        <v>350000000</v>
      </c>
      <c r="R114" s="61">
        <f>Q114-O114</f>
        <v>0</v>
      </c>
      <c r="S114" s="62">
        <v>320000000</v>
      </c>
      <c r="T114" s="61">
        <f>S114-Q114</f>
        <v>-30000000</v>
      </c>
      <c r="U114" s="27">
        <f t="shared" si="34"/>
        <v>-30000000</v>
      </c>
    </row>
    <row r="115" spans="1:21" s="69" customFormat="1" ht="42.75" x14ac:dyDescent="0.2">
      <c r="A115" s="18" t="s">
        <v>170</v>
      </c>
      <c r="B115" s="49" t="s">
        <v>114</v>
      </c>
      <c r="C115" s="49" t="s">
        <v>85</v>
      </c>
      <c r="D115" s="68">
        <f t="shared" ref="D115:T115" si="58">SUM(D116:D118)</f>
        <v>0</v>
      </c>
      <c r="E115" s="68">
        <f t="shared" si="58"/>
        <v>0</v>
      </c>
      <c r="F115" s="51">
        <f t="shared" si="58"/>
        <v>6686556371.75</v>
      </c>
      <c r="G115" s="51">
        <f t="shared" si="58"/>
        <v>8789179406.9500008</v>
      </c>
      <c r="H115" s="52">
        <f t="shared" si="58"/>
        <v>2102623035.2</v>
      </c>
      <c r="I115" s="51">
        <f t="shared" si="58"/>
        <v>9429179406.9500008</v>
      </c>
      <c r="J115" s="53">
        <f t="shared" si="58"/>
        <v>639999999.99999976</v>
      </c>
      <c r="K115" s="54">
        <f t="shared" si="58"/>
        <v>10474754024.23</v>
      </c>
      <c r="L115" s="53">
        <f t="shared" si="58"/>
        <v>1045574617.2800002</v>
      </c>
      <c r="M115" s="54">
        <f t="shared" si="58"/>
        <v>11374754024.23</v>
      </c>
      <c r="N115" s="53">
        <f t="shared" si="58"/>
        <v>900000000</v>
      </c>
      <c r="O115" s="54">
        <f t="shared" si="58"/>
        <v>11413754024.23</v>
      </c>
      <c r="P115" s="53">
        <f t="shared" si="58"/>
        <v>39000000</v>
      </c>
      <c r="Q115" s="54">
        <f t="shared" si="58"/>
        <v>11419616839.65</v>
      </c>
      <c r="R115" s="53">
        <f t="shared" si="58"/>
        <v>5862815.4200000763</v>
      </c>
      <c r="S115" s="54">
        <f>SUM(S116:S118)</f>
        <v>11116616839.65</v>
      </c>
      <c r="T115" s="53">
        <f t="shared" si="58"/>
        <v>-303000000</v>
      </c>
      <c r="U115" s="16">
        <f t="shared" si="34"/>
        <v>4430060467.8999996</v>
      </c>
    </row>
    <row r="116" spans="1:21" s="65" customFormat="1" ht="45" x14ac:dyDescent="0.2">
      <c r="A116" s="55" t="s">
        <v>171</v>
      </c>
      <c r="B116" s="56" t="s">
        <v>114</v>
      </c>
      <c r="C116" s="56" t="s">
        <v>84</v>
      </c>
      <c r="D116" s="64"/>
      <c r="E116" s="64"/>
      <c r="F116" s="58">
        <v>3427249191.54</v>
      </c>
      <c r="G116" s="58">
        <v>3404309696.8400002</v>
      </c>
      <c r="H116" s="59">
        <f>G116-F116</f>
        <v>-22939494.699999809</v>
      </c>
      <c r="I116" s="60">
        <v>3404309696.8400002</v>
      </c>
      <c r="J116" s="61">
        <f>I116-G116</f>
        <v>0</v>
      </c>
      <c r="K116" s="62">
        <v>3404309696.8400002</v>
      </c>
      <c r="L116" s="61">
        <f>K116-I116</f>
        <v>0</v>
      </c>
      <c r="M116" s="62">
        <v>3404309696.8400002</v>
      </c>
      <c r="N116" s="61">
        <f>M116-K116</f>
        <v>0</v>
      </c>
      <c r="O116" s="62">
        <v>3404309696.8400002</v>
      </c>
      <c r="P116" s="61">
        <f>O116-M116</f>
        <v>0</v>
      </c>
      <c r="Q116" s="62">
        <v>3404309696.8400002</v>
      </c>
      <c r="R116" s="61">
        <f>Q116-O116</f>
        <v>0</v>
      </c>
      <c r="S116" s="62">
        <v>3404309696.8400002</v>
      </c>
      <c r="T116" s="61">
        <f>S116-Q116</f>
        <v>0</v>
      </c>
      <c r="U116" s="27">
        <f t="shared" si="34"/>
        <v>-22939494.699999809</v>
      </c>
    </row>
    <row r="117" spans="1:21" ht="15" x14ac:dyDescent="0.25">
      <c r="A117" s="55" t="s">
        <v>172</v>
      </c>
      <c r="B117" s="56" t="s">
        <v>114</v>
      </c>
      <c r="C117" s="56" t="s">
        <v>87</v>
      </c>
      <c r="D117" s="57"/>
      <c r="E117" s="57"/>
      <c r="F117" s="58">
        <v>1265774969.46</v>
      </c>
      <c r="G117" s="58">
        <v>3288714464.1599998</v>
      </c>
      <c r="H117" s="59">
        <f t="shared" ref="H117:H118" si="59">G117-F117</f>
        <v>2022939494.6999998</v>
      </c>
      <c r="I117" s="60">
        <v>3788714464.1599998</v>
      </c>
      <c r="J117" s="61">
        <f>I117-G117</f>
        <v>500000000</v>
      </c>
      <c r="K117" s="62">
        <v>4788714464.1599998</v>
      </c>
      <c r="L117" s="61">
        <f>K117-I117</f>
        <v>1000000000</v>
      </c>
      <c r="M117" s="62">
        <v>5688714464.1599998</v>
      </c>
      <c r="N117" s="61">
        <f>M117-K117</f>
        <v>900000000</v>
      </c>
      <c r="O117" s="62">
        <v>5688714464.1599998</v>
      </c>
      <c r="P117" s="61">
        <f>O117-M117</f>
        <v>0</v>
      </c>
      <c r="Q117" s="62">
        <v>5688714464.1599998</v>
      </c>
      <c r="R117" s="61">
        <f>Q117-O117</f>
        <v>0</v>
      </c>
      <c r="S117" s="62">
        <v>5385714464.1599998</v>
      </c>
      <c r="T117" s="61">
        <f>S117-Q117</f>
        <v>-303000000</v>
      </c>
      <c r="U117" s="27">
        <f t="shared" si="34"/>
        <v>4119939494.6999998</v>
      </c>
    </row>
    <row r="118" spans="1:21" ht="15" x14ac:dyDescent="0.25">
      <c r="A118" s="55" t="s">
        <v>173</v>
      </c>
      <c r="B118" s="56" t="s">
        <v>114</v>
      </c>
      <c r="C118" s="56" t="s">
        <v>89</v>
      </c>
      <c r="D118" s="57"/>
      <c r="E118" s="57"/>
      <c r="F118" s="58">
        <v>1993532210.75</v>
      </c>
      <c r="G118" s="58">
        <v>2096155245.95</v>
      </c>
      <c r="H118" s="59">
        <f t="shared" si="59"/>
        <v>102623035.20000005</v>
      </c>
      <c r="I118" s="60">
        <v>2236155245.9499998</v>
      </c>
      <c r="J118" s="61">
        <f>I118-G118</f>
        <v>139999999.99999976</v>
      </c>
      <c r="K118" s="62">
        <v>2281729863.23</v>
      </c>
      <c r="L118" s="61">
        <f>K118-I118</f>
        <v>45574617.28000021</v>
      </c>
      <c r="M118" s="62">
        <v>2281729863.23</v>
      </c>
      <c r="N118" s="61">
        <f>M118-K118</f>
        <v>0</v>
      </c>
      <c r="O118" s="62">
        <v>2320729863.23</v>
      </c>
      <c r="P118" s="61">
        <f>O118-M118</f>
        <v>39000000</v>
      </c>
      <c r="Q118" s="62">
        <v>2326592678.6500001</v>
      </c>
      <c r="R118" s="61">
        <f>Q118-O118</f>
        <v>5862815.4200000763</v>
      </c>
      <c r="S118" s="62">
        <v>2326592678.6500001</v>
      </c>
      <c r="T118" s="61">
        <f>S118-Q118</f>
        <v>0</v>
      </c>
      <c r="U118" s="27">
        <f>S118-F118</f>
        <v>333060467.9000001</v>
      </c>
    </row>
    <row r="119" spans="1:21" s="80" customFormat="1" hidden="1" x14ac:dyDescent="0.2">
      <c r="F119" s="81">
        <f>23717945980-F33</f>
        <v>0</v>
      </c>
      <c r="G119" s="82">
        <f>24310725975-G33</f>
        <v>0</v>
      </c>
      <c r="H119" s="81">
        <f>G119-F119</f>
        <v>0</v>
      </c>
      <c r="I119" s="83">
        <f>24517552382-I33</f>
        <v>0</v>
      </c>
      <c r="J119" s="81">
        <f>I119-G119</f>
        <v>0</v>
      </c>
      <c r="K119" s="83">
        <f>24627443405-K33</f>
        <v>0</v>
      </c>
      <c r="L119" s="81">
        <f>K119-I119</f>
        <v>0</v>
      </c>
      <c r="M119" s="81">
        <f>24868385755-M33</f>
        <v>0</v>
      </c>
      <c r="N119" s="81">
        <f>M119-K119</f>
        <v>0</v>
      </c>
      <c r="O119" s="81">
        <f>25515995453-O33</f>
        <v>0</v>
      </c>
      <c r="P119" s="81">
        <f>O119-M119</f>
        <v>0</v>
      </c>
      <c r="Q119" s="81">
        <f>25870227615-Q33</f>
        <v>0</v>
      </c>
      <c r="R119" s="81">
        <f>Q119-O119</f>
        <v>0</v>
      </c>
      <c r="S119" s="84">
        <f>26109216915-S33</f>
        <v>0</v>
      </c>
      <c r="T119" s="81">
        <f>S119-Q119</f>
        <v>0</v>
      </c>
    </row>
    <row r="120" spans="1:21" hidden="1" x14ac:dyDescent="0.2">
      <c r="F120" s="81">
        <f>119428166734-F41</f>
        <v>0</v>
      </c>
      <c r="G120" s="81">
        <f>129638391907.21-G41</f>
        <v>0</v>
      </c>
      <c r="H120" s="81">
        <f>G120-F120</f>
        <v>0</v>
      </c>
      <c r="I120" s="81">
        <f>136418055125.93-I41</f>
        <v>0</v>
      </c>
      <c r="J120" s="81">
        <f>I120-G120</f>
        <v>0</v>
      </c>
      <c r="K120" s="81">
        <f>138063133821.44-K41</f>
        <v>0</v>
      </c>
      <c r="L120" s="81">
        <f>K120-I120</f>
        <v>0</v>
      </c>
      <c r="M120" s="81">
        <f>142304076171.44-M41</f>
        <v>0</v>
      </c>
      <c r="N120" s="81">
        <f>M120-K120</f>
        <v>0</v>
      </c>
      <c r="O120" s="81">
        <f>143455536169.44-O41</f>
        <v>0</v>
      </c>
      <c r="P120" s="81">
        <f>O120-M120</f>
        <v>0</v>
      </c>
      <c r="Q120" s="81">
        <f>143809768331.44-Q41</f>
        <v>0</v>
      </c>
      <c r="R120" s="81">
        <f>Q120-O120</f>
        <v>0</v>
      </c>
      <c r="S120" s="81">
        <f>144048757631.44-S41</f>
        <v>0</v>
      </c>
      <c r="T120" s="81">
        <f>S120-Q120</f>
        <v>0</v>
      </c>
      <c r="U120" s="85">
        <f>U41-U43-U53-U56-U62-U73-U78-U81-U89-U92-U99-U105-U109-U113-U115</f>
        <v>1.71661376953125E-5</v>
      </c>
    </row>
    <row r="121" spans="1:21" x14ac:dyDescent="0.2">
      <c r="F121" s="86"/>
      <c r="G121" s="86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</row>
    <row r="122" spans="1:21" x14ac:dyDescent="0.2">
      <c r="F122" s="86"/>
      <c r="G122" s="86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</row>
    <row r="123" spans="1:21" x14ac:dyDescent="0.2">
      <c r="F123" s="86"/>
      <c r="G123" s="86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</row>
    <row r="124" spans="1:21" x14ac:dyDescent="0.2">
      <c r="F124" s="86"/>
      <c r="G124" s="86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</row>
    <row r="125" spans="1:21" x14ac:dyDescent="0.2">
      <c r="F125" s="86"/>
      <c r="G125" s="86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</row>
    <row r="126" spans="1:21" x14ac:dyDescent="0.2">
      <c r="F126" s="86"/>
      <c r="G126" s="86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</row>
    <row r="127" spans="1:21" x14ac:dyDescent="0.2">
      <c r="F127" s="86"/>
      <c r="G127" s="86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</row>
    <row r="128" spans="1:21" x14ac:dyDescent="0.2">
      <c r="F128" s="86"/>
      <c r="G128" s="86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</row>
    <row r="129" spans="6:20" x14ac:dyDescent="0.2">
      <c r="F129" s="86"/>
      <c r="G129" s="86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</row>
    <row r="130" spans="6:20" x14ac:dyDescent="0.2">
      <c r="F130" s="86"/>
      <c r="G130" s="86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</row>
    <row r="131" spans="6:20" x14ac:dyDescent="0.2">
      <c r="F131" s="86"/>
      <c r="G131" s="86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</row>
    <row r="132" spans="6:20" x14ac:dyDescent="0.2">
      <c r="F132" s="86"/>
      <c r="G132" s="86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</row>
    <row r="133" spans="6:20" x14ac:dyDescent="0.2">
      <c r="F133" s="86"/>
      <c r="G133" s="86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</row>
    <row r="134" spans="6:20" x14ac:dyDescent="0.2">
      <c r="F134" s="86"/>
      <c r="G134" s="86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</row>
    <row r="135" spans="6:20" x14ac:dyDescent="0.2">
      <c r="F135" s="86"/>
      <c r="G135" s="86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</row>
    <row r="136" spans="6:20" x14ac:dyDescent="0.2">
      <c r="F136" s="86"/>
      <c r="G136" s="86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</row>
    <row r="137" spans="6:20" x14ac:dyDescent="0.2">
      <c r="F137" s="86"/>
      <c r="G137" s="86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</row>
    <row r="138" spans="6:20" x14ac:dyDescent="0.2">
      <c r="F138" s="86"/>
      <c r="G138" s="86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</row>
    <row r="139" spans="6:20" x14ac:dyDescent="0.2">
      <c r="F139" s="86"/>
      <c r="G139" s="86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</row>
    <row r="140" spans="6:20" x14ac:dyDescent="0.2">
      <c r="F140" s="86"/>
      <c r="G140" s="86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</row>
    <row r="141" spans="6:20" x14ac:dyDescent="0.2">
      <c r="F141" s="86"/>
      <c r="G141" s="86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</row>
    <row r="142" spans="6:20" x14ac:dyDescent="0.2">
      <c r="F142" s="86"/>
      <c r="G142" s="86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</row>
    <row r="143" spans="6:20" x14ac:dyDescent="0.2">
      <c r="F143" s="86"/>
      <c r="G143" s="86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</row>
    <row r="144" spans="6:20" x14ac:dyDescent="0.2">
      <c r="F144" s="86"/>
      <c r="G144" s="86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</row>
    <row r="145" spans="6:20" x14ac:dyDescent="0.2">
      <c r="F145" s="86"/>
      <c r="G145" s="86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</row>
    <row r="146" spans="6:20" x14ac:dyDescent="0.2">
      <c r="F146" s="86"/>
      <c r="G146" s="86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</row>
    <row r="147" spans="6:20" x14ac:dyDescent="0.2">
      <c r="F147" s="86"/>
      <c r="G147" s="86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</row>
    <row r="148" spans="6:20" x14ac:dyDescent="0.2">
      <c r="F148" s="86"/>
      <c r="G148" s="86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</row>
    <row r="149" spans="6:20" x14ac:dyDescent="0.2">
      <c r="F149" s="86"/>
      <c r="G149" s="86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</row>
    <row r="150" spans="6:20" x14ac:dyDescent="0.2">
      <c r="F150" s="86"/>
      <c r="G150" s="86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</row>
    <row r="151" spans="6:20" x14ac:dyDescent="0.2">
      <c r="F151" s="86"/>
      <c r="G151" s="86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</row>
    <row r="152" spans="6:20" x14ac:dyDescent="0.2">
      <c r="F152" s="86"/>
      <c r="G152" s="86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</row>
    <row r="153" spans="6:20" x14ac:dyDescent="0.2">
      <c r="F153" s="86"/>
      <c r="G153" s="86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</row>
    <row r="154" spans="6:20" x14ac:dyDescent="0.2">
      <c r="F154" s="86"/>
      <c r="G154" s="86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</row>
    <row r="155" spans="6:20" x14ac:dyDescent="0.2">
      <c r="F155" s="86"/>
      <c r="G155" s="86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</row>
    <row r="156" spans="6:20" x14ac:dyDescent="0.2">
      <c r="F156" s="86"/>
      <c r="G156" s="86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</row>
    <row r="157" spans="6:20" x14ac:dyDescent="0.2">
      <c r="F157" s="86"/>
      <c r="G157" s="86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</row>
    <row r="158" spans="6:20" x14ac:dyDescent="0.2">
      <c r="F158" s="86"/>
      <c r="G158" s="86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</row>
    <row r="159" spans="6:20" x14ac:dyDescent="0.2">
      <c r="F159" s="86"/>
      <c r="G159" s="86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</row>
    <row r="160" spans="6:20" x14ac:dyDescent="0.2">
      <c r="F160" s="86"/>
      <c r="G160" s="86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</row>
    <row r="161" spans="6:20" x14ac:dyDescent="0.2">
      <c r="F161" s="86"/>
      <c r="G161" s="86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</row>
    <row r="162" spans="6:20" x14ac:dyDescent="0.2">
      <c r="F162" s="86"/>
      <c r="G162" s="86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</row>
    <row r="163" spans="6:20" x14ac:dyDescent="0.2">
      <c r="F163" s="86"/>
      <c r="G163" s="86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</row>
    <row r="164" spans="6:20" x14ac:dyDescent="0.2">
      <c r="F164" s="86"/>
      <c r="G164" s="86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</row>
    <row r="165" spans="6:20" x14ac:dyDescent="0.2">
      <c r="F165" s="86"/>
      <c r="G165" s="86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</row>
    <row r="166" spans="6:20" x14ac:dyDescent="0.2">
      <c r="F166" s="86"/>
      <c r="G166" s="86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</row>
    <row r="167" spans="6:20" x14ac:dyDescent="0.2">
      <c r="F167" s="86"/>
      <c r="G167" s="86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</row>
    <row r="168" spans="6:20" x14ac:dyDescent="0.2">
      <c r="F168" s="86"/>
      <c r="G168" s="86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</row>
    <row r="169" spans="6:20" x14ac:dyDescent="0.2">
      <c r="F169" s="86"/>
      <c r="G169" s="86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</row>
    <row r="170" spans="6:20" x14ac:dyDescent="0.2">
      <c r="F170" s="86"/>
      <c r="G170" s="86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</row>
    <row r="171" spans="6:20" x14ac:dyDescent="0.2">
      <c r="F171" s="86"/>
      <c r="G171" s="86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</row>
    <row r="172" spans="6:20" x14ac:dyDescent="0.2">
      <c r="F172" s="86"/>
      <c r="G172" s="86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</row>
    <row r="173" spans="6:20" x14ac:dyDescent="0.2">
      <c r="F173" s="86"/>
      <c r="G173" s="86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</row>
    <row r="174" spans="6:20" x14ac:dyDescent="0.2">
      <c r="F174" s="86"/>
      <c r="G174" s="86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</row>
    <row r="175" spans="6:20" x14ac:dyDescent="0.2">
      <c r="F175" s="86"/>
      <c r="G175" s="86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</row>
    <row r="176" spans="6:20" x14ac:dyDescent="0.2">
      <c r="F176" s="86"/>
      <c r="G176" s="86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</row>
    <row r="177" spans="6:20" x14ac:dyDescent="0.2">
      <c r="F177" s="86"/>
      <c r="G177" s="86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</row>
    <row r="178" spans="6:20" x14ac:dyDescent="0.2">
      <c r="F178" s="86"/>
      <c r="G178" s="86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</row>
    <row r="179" spans="6:20" x14ac:dyDescent="0.2">
      <c r="F179" s="86"/>
      <c r="G179" s="86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</row>
    <row r="180" spans="6:20" x14ac:dyDescent="0.2">
      <c r="F180" s="86"/>
      <c r="G180" s="86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</row>
    <row r="181" spans="6:20" x14ac:dyDescent="0.2">
      <c r="F181" s="86"/>
      <c r="G181" s="86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</row>
    <row r="182" spans="6:20" x14ac:dyDescent="0.2">
      <c r="F182" s="86"/>
      <c r="G182" s="86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</row>
    <row r="183" spans="6:20" x14ac:dyDescent="0.2">
      <c r="F183" s="86"/>
      <c r="G183" s="86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</row>
    <row r="184" spans="6:20" x14ac:dyDescent="0.2">
      <c r="F184" s="86"/>
      <c r="G184" s="86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</row>
    <row r="185" spans="6:20" x14ac:dyDescent="0.2">
      <c r="F185" s="86"/>
      <c r="G185" s="86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</row>
    <row r="186" spans="6:20" x14ac:dyDescent="0.2">
      <c r="F186" s="86"/>
      <c r="G186" s="86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</row>
    <row r="187" spans="6:20" x14ac:dyDescent="0.2">
      <c r="F187" s="86"/>
      <c r="G187" s="86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</row>
    <row r="188" spans="6:20" x14ac:dyDescent="0.2">
      <c r="F188" s="86"/>
      <c r="G188" s="86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</row>
    <row r="189" spans="6:20" x14ac:dyDescent="0.2">
      <c r="F189" s="86"/>
      <c r="G189" s="86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</row>
    <row r="190" spans="6:20" x14ac:dyDescent="0.2">
      <c r="F190" s="86"/>
      <c r="G190" s="86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</row>
    <row r="191" spans="6:20" x14ac:dyDescent="0.2">
      <c r="F191" s="86"/>
      <c r="G191" s="86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</row>
    <row r="192" spans="6:20" x14ac:dyDescent="0.2">
      <c r="F192" s="86"/>
      <c r="G192" s="86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</row>
    <row r="193" spans="6:20" x14ac:dyDescent="0.2">
      <c r="F193" s="86"/>
      <c r="G193" s="86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</row>
    <row r="194" spans="6:20" x14ac:dyDescent="0.2">
      <c r="F194" s="86"/>
      <c r="G194" s="86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</row>
    <row r="195" spans="6:20" x14ac:dyDescent="0.2">
      <c r="F195" s="86"/>
      <c r="G195" s="86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</row>
    <row r="196" spans="6:20" x14ac:dyDescent="0.2">
      <c r="F196" s="86"/>
      <c r="G196" s="86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</row>
    <row r="197" spans="6:20" x14ac:dyDescent="0.2">
      <c r="F197" s="86"/>
      <c r="G197" s="86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</row>
    <row r="198" spans="6:20" x14ac:dyDescent="0.2">
      <c r="F198" s="65"/>
      <c r="G198" s="65"/>
      <c r="H198" s="88"/>
      <c r="I198" s="88"/>
      <c r="J198" s="88"/>
      <c r="K198" s="88"/>
      <c r="L198" s="88"/>
      <c r="M198" s="88"/>
      <c r="N198" s="88"/>
      <c r="O198" s="88"/>
      <c r="P198" s="88"/>
      <c r="Q198" s="88"/>
      <c r="R198" s="88"/>
      <c r="S198" s="88"/>
      <c r="T198" s="88"/>
    </row>
    <row r="199" spans="6:20" x14ac:dyDescent="0.2">
      <c r="F199" s="65"/>
      <c r="G199" s="65"/>
      <c r="H199" s="88"/>
      <c r="I199" s="88"/>
      <c r="J199" s="88"/>
      <c r="K199" s="88"/>
      <c r="L199" s="88"/>
      <c r="M199" s="88"/>
      <c r="N199" s="88"/>
      <c r="O199" s="88"/>
      <c r="P199" s="88"/>
      <c r="Q199" s="88"/>
      <c r="R199" s="88"/>
      <c r="S199" s="88"/>
      <c r="T199" s="88"/>
    </row>
    <row r="200" spans="6:20" x14ac:dyDescent="0.2">
      <c r="F200" s="65"/>
      <c r="G200" s="65"/>
      <c r="H200" s="88"/>
      <c r="I200" s="88"/>
      <c r="J200" s="88"/>
      <c r="K200" s="88"/>
      <c r="L200" s="88"/>
      <c r="M200" s="88"/>
      <c r="N200" s="88"/>
      <c r="O200" s="88"/>
      <c r="P200" s="88"/>
      <c r="Q200" s="88"/>
      <c r="R200" s="88"/>
      <c r="S200" s="88"/>
      <c r="T200" s="88"/>
    </row>
    <row r="201" spans="6:20" x14ac:dyDescent="0.2">
      <c r="F201" s="65"/>
      <c r="G201" s="65"/>
      <c r="H201" s="88"/>
      <c r="I201" s="88"/>
      <c r="J201" s="88"/>
      <c r="K201" s="88"/>
      <c r="L201" s="88"/>
      <c r="M201" s="88"/>
      <c r="N201" s="88"/>
      <c r="O201" s="88"/>
      <c r="P201" s="88"/>
      <c r="Q201" s="88"/>
      <c r="R201" s="88"/>
      <c r="S201" s="88"/>
      <c r="T201" s="88"/>
    </row>
    <row r="202" spans="6:20" x14ac:dyDescent="0.2">
      <c r="F202" s="65"/>
      <c r="G202" s="65"/>
      <c r="H202" s="88"/>
      <c r="I202" s="88"/>
      <c r="J202" s="88"/>
      <c r="K202" s="88"/>
      <c r="L202" s="88"/>
      <c r="M202" s="88"/>
      <c r="N202" s="88"/>
      <c r="O202" s="88"/>
      <c r="P202" s="88"/>
      <c r="Q202" s="88"/>
      <c r="R202" s="88"/>
      <c r="S202" s="88"/>
      <c r="T202" s="88"/>
    </row>
    <row r="203" spans="6:20" x14ac:dyDescent="0.2">
      <c r="F203" s="65"/>
      <c r="G203" s="65"/>
      <c r="H203" s="88"/>
      <c r="I203" s="88"/>
      <c r="J203" s="88"/>
      <c r="K203" s="88"/>
      <c r="L203" s="88"/>
      <c r="M203" s="88"/>
      <c r="N203" s="88"/>
      <c r="O203" s="88"/>
      <c r="P203" s="88"/>
      <c r="Q203" s="88"/>
      <c r="R203" s="88"/>
      <c r="S203" s="88"/>
      <c r="T203" s="88"/>
    </row>
    <row r="204" spans="6:20" x14ac:dyDescent="0.2">
      <c r="F204" s="65"/>
      <c r="G204" s="65"/>
      <c r="H204" s="88"/>
      <c r="I204" s="88"/>
      <c r="J204" s="88"/>
      <c r="K204" s="88"/>
      <c r="L204" s="88"/>
      <c r="M204" s="88"/>
      <c r="N204" s="88"/>
      <c r="O204" s="88"/>
      <c r="P204" s="88"/>
      <c r="Q204" s="88"/>
      <c r="R204" s="88"/>
      <c r="S204" s="88"/>
      <c r="T204" s="88"/>
    </row>
    <row r="205" spans="6:20" x14ac:dyDescent="0.2">
      <c r="F205" s="65"/>
      <c r="G205" s="65"/>
      <c r="H205" s="88"/>
      <c r="I205" s="88"/>
      <c r="J205" s="88"/>
      <c r="K205" s="88"/>
      <c r="L205" s="88"/>
      <c r="M205" s="88"/>
      <c r="N205" s="88"/>
      <c r="O205" s="88"/>
      <c r="P205" s="88"/>
      <c r="Q205" s="88"/>
      <c r="R205" s="88"/>
      <c r="S205" s="88"/>
      <c r="T205" s="88"/>
    </row>
    <row r="206" spans="6:20" x14ac:dyDescent="0.2">
      <c r="F206" s="65"/>
      <c r="G206" s="65"/>
      <c r="H206" s="88"/>
      <c r="I206" s="88"/>
      <c r="J206" s="88"/>
      <c r="K206" s="88"/>
      <c r="L206" s="88"/>
      <c r="M206" s="88"/>
      <c r="N206" s="88"/>
      <c r="O206" s="88"/>
      <c r="P206" s="88"/>
      <c r="Q206" s="88"/>
      <c r="R206" s="88"/>
      <c r="S206" s="88"/>
      <c r="T206" s="88"/>
    </row>
    <row r="207" spans="6:20" x14ac:dyDescent="0.2">
      <c r="F207" s="65"/>
      <c r="G207" s="65"/>
      <c r="H207" s="88"/>
      <c r="I207" s="88"/>
      <c r="J207" s="88"/>
      <c r="K207" s="88"/>
      <c r="L207" s="88"/>
      <c r="M207" s="88"/>
      <c r="N207" s="88"/>
      <c r="O207" s="88"/>
      <c r="P207" s="88"/>
      <c r="Q207" s="88"/>
      <c r="R207" s="88"/>
      <c r="S207" s="88"/>
      <c r="T207" s="88"/>
    </row>
    <row r="208" spans="6:20" x14ac:dyDescent="0.2">
      <c r="F208" s="65"/>
      <c r="G208" s="65"/>
      <c r="H208" s="88"/>
      <c r="I208" s="88"/>
      <c r="J208" s="88"/>
      <c r="K208" s="88"/>
      <c r="L208" s="88"/>
      <c r="M208" s="88"/>
      <c r="N208" s="88"/>
      <c r="O208" s="88"/>
      <c r="P208" s="88"/>
      <c r="Q208" s="88"/>
      <c r="R208" s="88"/>
      <c r="S208" s="88"/>
      <c r="T208" s="88"/>
    </row>
    <row r="209" spans="6:20" x14ac:dyDescent="0.2">
      <c r="F209" s="65"/>
      <c r="G209" s="65"/>
      <c r="H209" s="88"/>
      <c r="I209" s="88"/>
      <c r="J209" s="88"/>
      <c r="K209" s="88"/>
      <c r="L209" s="88"/>
      <c r="M209" s="88"/>
      <c r="N209" s="88"/>
      <c r="O209" s="88"/>
      <c r="P209" s="88"/>
      <c r="Q209" s="88"/>
      <c r="R209" s="88"/>
      <c r="S209" s="88"/>
      <c r="T209" s="88"/>
    </row>
    <row r="210" spans="6:20" x14ac:dyDescent="0.2">
      <c r="F210" s="65"/>
      <c r="G210" s="65"/>
      <c r="H210" s="88"/>
      <c r="I210" s="88"/>
      <c r="J210" s="88"/>
      <c r="K210" s="88"/>
      <c r="L210" s="88"/>
      <c r="M210" s="88"/>
      <c r="N210" s="88"/>
      <c r="O210" s="88"/>
      <c r="P210" s="88"/>
      <c r="Q210" s="88"/>
      <c r="R210" s="88"/>
      <c r="S210" s="88"/>
      <c r="T210" s="88"/>
    </row>
    <row r="211" spans="6:20" x14ac:dyDescent="0.2">
      <c r="F211" s="65"/>
      <c r="G211" s="65"/>
      <c r="H211" s="88"/>
      <c r="I211" s="88"/>
      <c r="J211" s="88"/>
      <c r="K211" s="88"/>
      <c r="L211" s="88"/>
      <c r="M211" s="88"/>
      <c r="N211" s="88"/>
      <c r="O211" s="88"/>
      <c r="P211" s="88"/>
      <c r="Q211" s="88"/>
      <c r="R211" s="88"/>
      <c r="S211" s="88"/>
      <c r="T211" s="88"/>
    </row>
    <row r="212" spans="6:20" x14ac:dyDescent="0.2">
      <c r="F212" s="65"/>
      <c r="G212" s="65"/>
      <c r="H212" s="88"/>
      <c r="I212" s="88"/>
      <c r="J212" s="88"/>
      <c r="K212" s="88"/>
      <c r="L212" s="88"/>
      <c r="M212" s="88"/>
      <c r="N212" s="88"/>
      <c r="O212" s="88"/>
      <c r="P212" s="88"/>
      <c r="Q212" s="88"/>
      <c r="R212" s="88"/>
      <c r="S212" s="88"/>
      <c r="T212" s="88"/>
    </row>
    <row r="213" spans="6:20" x14ac:dyDescent="0.2">
      <c r="H213" s="89"/>
      <c r="I213" s="89"/>
      <c r="J213" s="89"/>
      <c r="K213" s="89"/>
      <c r="L213" s="89"/>
      <c r="M213" s="89"/>
      <c r="N213" s="89"/>
      <c r="O213" s="89"/>
      <c r="P213" s="89"/>
      <c r="Q213" s="89"/>
      <c r="R213" s="89"/>
      <c r="S213" s="89"/>
      <c r="T213" s="89"/>
    </row>
    <row r="214" spans="6:20" x14ac:dyDescent="0.2">
      <c r="H214" s="89"/>
      <c r="I214" s="89"/>
      <c r="J214" s="89"/>
      <c r="K214" s="89"/>
      <c r="L214" s="89"/>
      <c r="M214" s="89"/>
      <c r="N214" s="89"/>
      <c r="O214" s="89"/>
      <c r="P214" s="89"/>
      <c r="Q214" s="89"/>
      <c r="R214" s="89"/>
      <c r="S214" s="89"/>
      <c r="T214" s="89"/>
    </row>
    <row r="215" spans="6:20" x14ac:dyDescent="0.2">
      <c r="H215" s="89"/>
      <c r="I215" s="89"/>
      <c r="J215" s="89"/>
      <c r="K215" s="89"/>
      <c r="L215" s="89"/>
      <c r="M215" s="89"/>
      <c r="N215" s="89"/>
      <c r="O215" s="89"/>
      <c r="P215" s="89"/>
      <c r="Q215" s="89"/>
      <c r="R215" s="89"/>
      <c r="S215" s="89"/>
      <c r="T215" s="89"/>
    </row>
    <row r="216" spans="6:20" x14ac:dyDescent="0.2">
      <c r="H216" s="89"/>
      <c r="I216" s="89"/>
      <c r="J216" s="89"/>
      <c r="K216" s="89"/>
      <c r="L216" s="89"/>
      <c r="M216" s="89"/>
      <c r="N216" s="89"/>
      <c r="O216" s="89"/>
      <c r="P216" s="89"/>
      <c r="Q216" s="89"/>
      <c r="R216" s="89"/>
      <c r="S216" s="89"/>
      <c r="T216" s="89"/>
    </row>
    <row r="217" spans="6:20" x14ac:dyDescent="0.2">
      <c r="H217" s="89"/>
      <c r="I217" s="89"/>
      <c r="J217" s="89"/>
      <c r="K217" s="89"/>
      <c r="L217" s="89"/>
      <c r="M217" s="89"/>
      <c r="N217" s="89"/>
      <c r="O217" s="89"/>
      <c r="P217" s="89"/>
      <c r="Q217" s="89"/>
      <c r="R217" s="89"/>
      <c r="S217" s="89"/>
      <c r="T217" s="89"/>
    </row>
    <row r="218" spans="6:20" x14ac:dyDescent="0.2">
      <c r="H218" s="89"/>
      <c r="I218" s="89"/>
      <c r="J218" s="89"/>
      <c r="K218" s="89"/>
      <c r="L218" s="89"/>
      <c r="M218" s="89"/>
      <c r="N218" s="89"/>
      <c r="O218" s="89"/>
      <c r="P218" s="89"/>
      <c r="Q218" s="89"/>
      <c r="R218" s="89"/>
      <c r="S218" s="89"/>
      <c r="T218" s="89"/>
    </row>
    <row r="219" spans="6:20" x14ac:dyDescent="0.2">
      <c r="H219" s="89"/>
      <c r="I219" s="89"/>
      <c r="J219" s="89"/>
      <c r="K219" s="89"/>
      <c r="L219" s="89"/>
      <c r="M219" s="89"/>
      <c r="N219" s="89"/>
      <c r="O219" s="89"/>
      <c r="P219" s="89"/>
      <c r="Q219" s="89"/>
      <c r="R219" s="89"/>
      <c r="S219" s="89"/>
      <c r="T219" s="89"/>
    </row>
    <row r="220" spans="6:20" x14ac:dyDescent="0.2">
      <c r="H220" s="89"/>
      <c r="I220" s="89"/>
      <c r="J220" s="89"/>
      <c r="K220" s="89"/>
      <c r="L220" s="89"/>
      <c r="M220" s="89"/>
      <c r="N220" s="89"/>
      <c r="O220" s="89"/>
      <c r="P220" s="89"/>
      <c r="Q220" s="89"/>
      <c r="R220" s="89"/>
      <c r="S220" s="89"/>
      <c r="T220" s="89"/>
    </row>
    <row r="221" spans="6:20" x14ac:dyDescent="0.2">
      <c r="H221" s="89"/>
      <c r="I221" s="89"/>
      <c r="J221" s="89"/>
      <c r="K221" s="89"/>
      <c r="L221" s="89"/>
      <c r="M221" s="89"/>
      <c r="N221" s="89"/>
      <c r="O221" s="89"/>
      <c r="P221" s="89"/>
      <c r="Q221" s="89"/>
      <c r="R221" s="89"/>
      <c r="S221" s="89"/>
      <c r="T221" s="89"/>
    </row>
    <row r="222" spans="6:20" x14ac:dyDescent="0.2">
      <c r="H222" s="89"/>
      <c r="I222" s="89"/>
      <c r="J222" s="89"/>
      <c r="K222" s="89"/>
      <c r="L222" s="89"/>
      <c r="M222" s="89"/>
      <c r="N222" s="89"/>
      <c r="O222" s="89"/>
      <c r="P222" s="89"/>
      <c r="Q222" s="89"/>
      <c r="R222" s="89"/>
      <c r="S222" s="89"/>
      <c r="T222" s="89"/>
    </row>
    <row r="223" spans="6:20" x14ac:dyDescent="0.2">
      <c r="H223" s="89"/>
      <c r="I223" s="89"/>
      <c r="J223" s="89"/>
      <c r="K223" s="89"/>
      <c r="L223" s="89"/>
      <c r="M223" s="89"/>
      <c r="N223" s="89"/>
      <c r="O223" s="89"/>
      <c r="P223" s="89"/>
      <c r="Q223" s="89"/>
      <c r="R223" s="89"/>
      <c r="S223" s="89"/>
      <c r="T223" s="89"/>
    </row>
    <row r="224" spans="6:20" x14ac:dyDescent="0.2">
      <c r="H224" s="89"/>
      <c r="I224" s="89"/>
      <c r="J224" s="89"/>
      <c r="K224" s="89"/>
      <c r="L224" s="89"/>
      <c r="M224" s="89"/>
      <c r="N224" s="89"/>
      <c r="O224" s="89"/>
      <c r="P224" s="89"/>
      <c r="Q224" s="89"/>
      <c r="R224" s="89"/>
      <c r="S224" s="89"/>
      <c r="T224" s="89"/>
    </row>
    <row r="225" spans="8:20" x14ac:dyDescent="0.2">
      <c r="H225" s="89"/>
      <c r="I225" s="89"/>
      <c r="J225" s="89"/>
      <c r="K225" s="89"/>
      <c r="L225" s="89"/>
      <c r="M225" s="89"/>
      <c r="N225" s="89"/>
      <c r="O225" s="89"/>
      <c r="P225" s="89"/>
      <c r="Q225" s="89"/>
      <c r="R225" s="89"/>
      <c r="S225" s="89"/>
      <c r="T225" s="89"/>
    </row>
    <row r="226" spans="8:20" x14ac:dyDescent="0.2">
      <c r="H226" s="89"/>
      <c r="I226" s="89"/>
      <c r="J226" s="89"/>
      <c r="K226" s="89"/>
      <c r="L226" s="89"/>
      <c r="M226" s="89"/>
      <c r="N226" s="89"/>
      <c r="O226" s="89"/>
      <c r="P226" s="89"/>
      <c r="Q226" s="89"/>
      <c r="R226" s="89"/>
      <c r="S226" s="89"/>
      <c r="T226" s="89"/>
    </row>
    <row r="227" spans="8:20" x14ac:dyDescent="0.2">
      <c r="H227" s="89"/>
      <c r="I227" s="89"/>
      <c r="J227" s="89"/>
      <c r="K227" s="89"/>
      <c r="L227" s="89"/>
      <c r="M227" s="89"/>
      <c r="N227" s="89"/>
      <c r="O227" s="89"/>
      <c r="P227" s="89"/>
      <c r="Q227" s="89"/>
      <c r="R227" s="89"/>
      <c r="S227" s="89"/>
      <c r="T227" s="89"/>
    </row>
    <row r="228" spans="8:20" x14ac:dyDescent="0.2">
      <c r="H228" s="89"/>
      <c r="I228" s="89"/>
      <c r="J228" s="89"/>
      <c r="K228" s="89"/>
      <c r="L228" s="89"/>
      <c r="M228" s="89"/>
      <c r="N228" s="89"/>
      <c r="O228" s="89"/>
      <c r="P228" s="89"/>
      <c r="Q228" s="89"/>
      <c r="R228" s="89"/>
      <c r="S228" s="89"/>
      <c r="T228" s="89"/>
    </row>
    <row r="229" spans="8:20" x14ac:dyDescent="0.2">
      <c r="H229" s="89"/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89"/>
    </row>
    <row r="230" spans="8:20" x14ac:dyDescent="0.2">
      <c r="H230" s="89"/>
      <c r="I230" s="89"/>
      <c r="J230" s="89"/>
      <c r="K230" s="89"/>
      <c r="L230" s="89"/>
      <c r="M230" s="89"/>
      <c r="N230" s="89"/>
      <c r="O230" s="89"/>
      <c r="P230" s="89"/>
      <c r="Q230" s="89"/>
      <c r="R230" s="89"/>
      <c r="S230" s="89"/>
      <c r="T230" s="89"/>
    </row>
    <row r="231" spans="8:20" x14ac:dyDescent="0.2">
      <c r="H231" s="89"/>
      <c r="I231" s="89"/>
      <c r="J231" s="89"/>
      <c r="K231" s="89"/>
      <c r="L231" s="89"/>
      <c r="M231" s="89"/>
      <c r="N231" s="89"/>
      <c r="O231" s="89"/>
      <c r="P231" s="89"/>
      <c r="Q231" s="89"/>
      <c r="R231" s="89"/>
      <c r="S231" s="89"/>
      <c r="T231" s="89"/>
    </row>
    <row r="232" spans="8:20" x14ac:dyDescent="0.2">
      <c r="H232" s="89"/>
      <c r="I232" s="89"/>
      <c r="J232" s="89"/>
      <c r="K232" s="89"/>
      <c r="L232" s="89"/>
      <c r="M232" s="89"/>
      <c r="N232" s="89"/>
      <c r="O232" s="89"/>
      <c r="P232" s="89"/>
      <c r="Q232" s="89"/>
      <c r="R232" s="89"/>
      <c r="S232" s="89"/>
      <c r="T232" s="89"/>
    </row>
    <row r="233" spans="8:20" x14ac:dyDescent="0.2"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</row>
    <row r="234" spans="8:20" x14ac:dyDescent="0.2">
      <c r="H234" s="89"/>
      <c r="I234" s="89"/>
      <c r="J234" s="89"/>
      <c r="K234" s="89"/>
      <c r="L234" s="89"/>
      <c r="M234" s="89"/>
      <c r="N234" s="89"/>
      <c r="O234" s="89"/>
      <c r="P234" s="89"/>
      <c r="Q234" s="89"/>
      <c r="R234" s="89"/>
      <c r="S234" s="89"/>
      <c r="T234" s="89"/>
    </row>
    <row r="235" spans="8:20" x14ac:dyDescent="0.2">
      <c r="H235" s="89"/>
      <c r="I235" s="89"/>
      <c r="J235" s="89"/>
      <c r="K235" s="89"/>
      <c r="L235" s="89"/>
      <c r="M235" s="89"/>
      <c r="N235" s="89"/>
      <c r="O235" s="89"/>
      <c r="P235" s="89"/>
      <c r="Q235" s="89"/>
      <c r="R235" s="89"/>
      <c r="S235" s="89"/>
      <c r="T235" s="89"/>
    </row>
    <row r="236" spans="8:20" x14ac:dyDescent="0.2">
      <c r="H236" s="89"/>
      <c r="I236" s="89"/>
      <c r="J236" s="89"/>
      <c r="K236" s="89"/>
      <c r="L236" s="89"/>
      <c r="M236" s="89"/>
      <c r="N236" s="89"/>
      <c r="O236" s="89"/>
      <c r="P236" s="89"/>
      <c r="Q236" s="89"/>
      <c r="R236" s="89"/>
      <c r="S236" s="89"/>
      <c r="T236" s="89"/>
    </row>
    <row r="237" spans="8:20" x14ac:dyDescent="0.2">
      <c r="H237" s="89"/>
      <c r="I237" s="89"/>
      <c r="J237" s="89"/>
      <c r="K237" s="89"/>
      <c r="L237" s="89"/>
      <c r="M237" s="89"/>
      <c r="N237" s="89"/>
      <c r="O237" s="89"/>
      <c r="P237" s="89"/>
      <c r="Q237" s="89"/>
      <c r="R237" s="89"/>
      <c r="S237" s="89"/>
      <c r="T237" s="89"/>
    </row>
    <row r="238" spans="8:20" x14ac:dyDescent="0.2">
      <c r="H238" s="89"/>
      <c r="I238" s="89"/>
      <c r="J238" s="89"/>
      <c r="K238" s="89"/>
      <c r="L238" s="89"/>
      <c r="M238" s="89"/>
      <c r="N238" s="89"/>
      <c r="O238" s="89"/>
      <c r="P238" s="89"/>
      <c r="Q238" s="89"/>
      <c r="R238" s="89"/>
      <c r="S238" s="89"/>
      <c r="T238" s="89"/>
    </row>
    <row r="239" spans="8:20" x14ac:dyDescent="0.2">
      <c r="H239" s="89"/>
      <c r="I239" s="89"/>
      <c r="J239" s="89"/>
      <c r="K239" s="89"/>
      <c r="L239" s="89"/>
      <c r="M239" s="89"/>
      <c r="N239" s="89"/>
      <c r="O239" s="89"/>
      <c r="P239" s="89"/>
      <c r="Q239" s="89"/>
      <c r="R239" s="89"/>
      <c r="S239" s="89"/>
      <c r="T239" s="89"/>
    </row>
    <row r="240" spans="8:20" x14ac:dyDescent="0.2">
      <c r="H240" s="89"/>
      <c r="I240" s="89"/>
      <c r="J240" s="89"/>
      <c r="K240" s="89"/>
      <c r="L240" s="89"/>
      <c r="M240" s="89"/>
      <c r="N240" s="89"/>
      <c r="O240" s="89"/>
      <c r="P240" s="89"/>
      <c r="Q240" s="89"/>
      <c r="R240" s="89"/>
      <c r="S240" s="89"/>
      <c r="T240" s="89"/>
    </row>
    <row r="241" spans="8:20" x14ac:dyDescent="0.2">
      <c r="H241" s="89"/>
      <c r="I241" s="89"/>
      <c r="J241" s="89"/>
      <c r="K241" s="89"/>
      <c r="L241" s="89"/>
      <c r="M241" s="89"/>
      <c r="N241" s="89"/>
      <c r="O241" s="89"/>
      <c r="P241" s="89"/>
      <c r="Q241" s="89"/>
      <c r="R241" s="89"/>
      <c r="S241" s="89"/>
      <c r="T241" s="89"/>
    </row>
    <row r="242" spans="8:20" x14ac:dyDescent="0.2">
      <c r="H242" s="89"/>
      <c r="I242" s="89"/>
      <c r="J242" s="89"/>
      <c r="K242" s="89"/>
      <c r="L242" s="89"/>
      <c r="M242" s="89"/>
      <c r="N242" s="89"/>
      <c r="O242" s="89"/>
      <c r="P242" s="89"/>
      <c r="Q242" s="89"/>
      <c r="R242" s="89"/>
      <c r="S242" s="89"/>
      <c r="T242" s="89"/>
    </row>
    <row r="243" spans="8:20" x14ac:dyDescent="0.2">
      <c r="H243" s="89"/>
      <c r="I243" s="89"/>
      <c r="J243" s="89"/>
      <c r="K243" s="89"/>
      <c r="L243" s="89"/>
      <c r="M243" s="89"/>
      <c r="N243" s="89"/>
      <c r="O243" s="89"/>
      <c r="P243" s="89"/>
      <c r="Q243" s="89"/>
      <c r="R243" s="89"/>
      <c r="S243" s="89"/>
      <c r="T243" s="89"/>
    </row>
    <row r="244" spans="8:20" x14ac:dyDescent="0.2">
      <c r="H244" s="89"/>
      <c r="I244" s="89"/>
      <c r="J244" s="89"/>
      <c r="K244" s="89"/>
      <c r="L244" s="89"/>
      <c r="M244" s="89"/>
      <c r="N244" s="89"/>
      <c r="O244" s="89"/>
      <c r="P244" s="89"/>
      <c r="Q244" s="89"/>
      <c r="R244" s="89"/>
      <c r="S244" s="89"/>
      <c r="T244" s="89"/>
    </row>
    <row r="245" spans="8:20" x14ac:dyDescent="0.2">
      <c r="H245" s="89"/>
      <c r="I245" s="89"/>
      <c r="J245" s="89"/>
      <c r="K245" s="89"/>
      <c r="L245" s="89"/>
      <c r="M245" s="89"/>
      <c r="N245" s="89"/>
      <c r="O245" s="89"/>
      <c r="P245" s="89"/>
      <c r="Q245" s="89"/>
      <c r="R245" s="89"/>
      <c r="S245" s="89"/>
      <c r="T245" s="89"/>
    </row>
    <row r="246" spans="8:20" x14ac:dyDescent="0.2">
      <c r="H246" s="89"/>
      <c r="I246" s="89"/>
      <c r="J246" s="89"/>
      <c r="K246" s="89"/>
      <c r="L246" s="89"/>
      <c r="M246" s="89"/>
      <c r="N246" s="89"/>
      <c r="O246" s="89"/>
      <c r="P246" s="89"/>
      <c r="Q246" s="89"/>
      <c r="R246" s="89"/>
      <c r="S246" s="89"/>
      <c r="T246" s="89"/>
    </row>
    <row r="247" spans="8:20" x14ac:dyDescent="0.2">
      <c r="H247" s="89"/>
      <c r="I247" s="89"/>
      <c r="J247" s="89"/>
      <c r="K247" s="89"/>
      <c r="L247" s="89"/>
      <c r="M247" s="89"/>
      <c r="N247" s="89"/>
      <c r="O247" s="89"/>
      <c r="P247" s="89"/>
      <c r="Q247" s="89"/>
      <c r="R247" s="89"/>
      <c r="S247" s="89"/>
      <c r="T247" s="89"/>
    </row>
    <row r="248" spans="8:20" x14ac:dyDescent="0.2">
      <c r="H248" s="89"/>
      <c r="I248" s="89"/>
      <c r="J248" s="89"/>
      <c r="K248" s="89"/>
      <c r="L248" s="89"/>
      <c r="M248" s="89"/>
      <c r="N248" s="89"/>
      <c r="O248" s="89"/>
      <c r="P248" s="89"/>
      <c r="Q248" s="89"/>
      <c r="R248" s="89"/>
      <c r="S248" s="89"/>
      <c r="T248" s="89"/>
    </row>
    <row r="249" spans="8:20" x14ac:dyDescent="0.2">
      <c r="H249" s="89"/>
      <c r="I249" s="89"/>
      <c r="J249" s="89"/>
      <c r="K249" s="89"/>
      <c r="L249" s="89"/>
      <c r="M249" s="89"/>
      <c r="N249" s="89"/>
      <c r="O249" s="89"/>
      <c r="P249" s="89"/>
      <c r="Q249" s="89"/>
      <c r="R249" s="89"/>
      <c r="S249" s="89"/>
      <c r="T249" s="89"/>
    </row>
    <row r="250" spans="8:20" x14ac:dyDescent="0.2">
      <c r="H250" s="89"/>
      <c r="I250" s="89"/>
      <c r="J250" s="89"/>
      <c r="K250" s="89"/>
      <c r="L250" s="89"/>
      <c r="M250" s="89"/>
      <c r="N250" s="89"/>
      <c r="O250" s="89"/>
      <c r="P250" s="89"/>
      <c r="Q250" s="89"/>
      <c r="R250" s="89"/>
      <c r="S250" s="89"/>
      <c r="T250" s="89"/>
    </row>
    <row r="251" spans="8:20" x14ac:dyDescent="0.2">
      <c r="H251" s="89"/>
      <c r="I251" s="89"/>
      <c r="J251" s="89"/>
      <c r="K251" s="89"/>
      <c r="L251" s="89"/>
      <c r="M251" s="89"/>
      <c r="N251" s="89"/>
      <c r="O251" s="89"/>
      <c r="P251" s="89"/>
      <c r="Q251" s="89"/>
      <c r="R251" s="89"/>
      <c r="S251" s="89"/>
      <c r="T251" s="89"/>
    </row>
    <row r="252" spans="8:20" x14ac:dyDescent="0.2"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</row>
    <row r="253" spans="8:20" x14ac:dyDescent="0.2">
      <c r="H253" s="89"/>
      <c r="I253" s="89"/>
      <c r="J253" s="89"/>
      <c r="K253" s="89"/>
      <c r="L253" s="89"/>
      <c r="M253" s="89"/>
      <c r="N253" s="89"/>
      <c r="O253" s="89"/>
      <c r="P253" s="89"/>
      <c r="Q253" s="89"/>
      <c r="R253" s="89"/>
      <c r="S253" s="89"/>
      <c r="T253" s="89"/>
    </row>
    <row r="254" spans="8:20" x14ac:dyDescent="0.2">
      <c r="H254" s="89"/>
      <c r="I254" s="89"/>
      <c r="J254" s="89"/>
      <c r="K254" s="89"/>
      <c r="L254" s="89"/>
      <c r="M254" s="89"/>
      <c r="N254" s="89"/>
      <c r="O254" s="89"/>
      <c r="P254" s="89"/>
      <c r="Q254" s="89"/>
      <c r="R254" s="89"/>
      <c r="S254" s="89"/>
      <c r="T254" s="89"/>
    </row>
    <row r="255" spans="8:20" x14ac:dyDescent="0.2">
      <c r="H255" s="89"/>
      <c r="I255" s="89"/>
      <c r="J255" s="89"/>
      <c r="K255" s="89"/>
      <c r="L255" s="89"/>
      <c r="M255" s="89"/>
      <c r="N255" s="89"/>
      <c r="O255" s="89"/>
      <c r="P255" s="89"/>
      <c r="Q255" s="89"/>
      <c r="R255" s="89"/>
      <c r="S255" s="89"/>
      <c r="T255" s="89"/>
    </row>
    <row r="256" spans="8:20" x14ac:dyDescent="0.2">
      <c r="H256" s="89"/>
      <c r="I256" s="89"/>
      <c r="J256" s="89"/>
      <c r="K256" s="89"/>
      <c r="L256" s="89"/>
      <c r="M256" s="89"/>
      <c r="N256" s="89"/>
      <c r="O256" s="89"/>
      <c r="P256" s="89"/>
      <c r="Q256" s="89"/>
      <c r="R256" s="89"/>
      <c r="S256" s="89"/>
      <c r="T256" s="89"/>
    </row>
    <row r="257" spans="8:20" x14ac:dyDescent="0.2">
      <c r="H257" s="89"/>
      <c r="I257" s="89"/>
      <c r="J257" s="89"/>
      <c r="K257" s="89"/>
      <c r="L257" s="89"/>
      <c r="M257" s="89"/>
      <c r="N257" s="89"/>
      <c r="O257" s="89"/>
      <c r="P257" s="89"/>
      <c r="Q257" s="89"/>
      <c r="R257" s="89"/>
      <c r="S257" s="89"/>
      <c r="T257" s="89"/>
    </row>
    <row r="258" spans="8:20" x14ac:dyDescent="0.2">
      <c r="H258" s="89"/>
      <c r="I258" s="89"/>
      <c r="J258" s="89"/>
      <c r="K258" s="89"/>
      <c r="L258" s="89"/>
      <c r="M258" s="89"/>
      <c r="N258" s="89"/>
      <c r="O258" s="89"/>
      <c r="P258" s="89"/>
      <c r="Q258" s="89"/>
      <c r="R258" s="89"/>
      <c r="S258" s="89"/>
      <c r="T258" s="89"/>
    </row>
    <row r="259" spans="8:20" x14ac:dyDescent="0.2"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89"/>
    </row>
    <row r="260" spans="8:20" x14ac:dyDescent="0.2">
      <c r="H260" s="89"/>
      <c r="I260" s="89"/>
      <c r="J260" s="89"/>
      <c r="K260" s="89"/>
      <c r="L260" s="89"/>
      <c r="M260" s="89"/>
      <c r="N260" s="89"/>
      <c r="O260" s="89"/>
      <c r="P260" s="89"/>
      <c r="Q260" s="89"/>
      <c r="R260" s="89"/>
      <c r="S260" s="89"/>
      <c r="T260" s="89"/>
    </row>
    <row r="261" spans="8:20" x14ac:dyDescent="0.2">
      <c r="H261" s="89"/>
      <c r="I261" s="89"/>
      <c r="J261" s="89"/>
      <c r="K261" s="89"/>
      <c r="L261" s="89"/>
      <c r="M261" s="89"/>
      <c r="N261" s="89"/>
      <c r="O261" s="89"/>
      <c r="P261" s="89"/>
      <c r="Q261" s="89"/>
      <c r="R261" s="89"/>
      <c r="S261" s="89"/>
      <c r="T261" s="89"/>
    </row>
    <row r="262" spans="8:20" x14ac:dyDescent="0.2">
      <c r="H262" s="89"/>
      <c r="I262" s="89"/>
      <c r="J262" s="89"/>
      <c r="K262" s="89"/>
      <c r="L262" s="89"/>
      <c r="M262" s="89"/>
      <c r="N262" s="89"/>
      <c r="O262" s="89"/>
      <c r="P262" s="89"/>
      <c r="Q262" s="89"/>
      <c r="R262" s="89"/>
      <c r="S262" s="89"/>
      <c r="T262" s="89"/>
    </row>
    <row r="263" spans="8:20" x14ac:dyDescent="0.2">
      <c r="H263" s="89"/>
      <c r="I263" s="89"/>
      <c r="J263" s="89"/>
      <c r="K263" s="89"/>
      <c r="L263" s="89"/>
      <c r="M263" s="89"/>
      <c r="N263" s="89"/>
      <c r="O263" s="89"/>
      <c r="P263" s="89"/>
      <c r="Q263" s="89"/>
      <c r="R263" s="89"/>
      <c r="S263" s="89"/>
      <c r="T263" s="89"/>
    </row>
    <row r="264" spans="8:20" x14ac:dyDescent="0.2">
      <c r="H264" s="89"/>
      <c r="I264" s="89"/>
      <c r="J264" s="89"/>
      <c r="K264" s="89"/>
      <c r="L264" s="89"/>
      <c r="M264" s="89"/>
      <c r="N264" s="89"/>
      <c r="O264" s="89"/>
      <c r="P264" s="89"/>
      <c r="Q264" s="89"/>
      <c r="R264" s="89"/>
      <c r="S264" s="89"/>
      <c r="T264" s="89"/>
    </row>
    <row r="265" spans="8:20" x14ac:dyDescent="0.2">
      <c r="H265" s="89"/>
      <c r="I265" s="89"/>
      <c r="J265" s="89"/>
      <c r="K265" s="89"/>
      <c r="L265" s="89"/>
      <c r="M265" s="89"/>
      <c r="N265" s="89"/>
      <c r="O265" s="89"/>
      <c r="P265" s="89"/>
      <c r="Q265" s="89"/>
      <c r="R265" s="89"/>
      <c r="S265" s="89"/>
      <c r="T265" s="89"/>
    </row>
    <row r="266" spans="8:20" x14ac:dyDescent="0.2">
      <c r="H266" s="89"/>
      <c r="I266" s="89"/>
      <c r="J266" s="89"/>
      <c r="K266" s="89"/>
      <c r="L266" s="89"/>
      <c r="M266" s="89"/>
      <c r="N266" s="89"/>
      <c r="O266" s="89"/>
      <c r="P266" s="89"/>
      <c r="Q266" s="89"/>
      <c r="R266" s="89"/>
      <c r="S266" s="89"/>
      <c r="T266" s="89"/>
    </row>
    <row r="267" spans="8:20" x14ac:dyDescent="0.2">
      <c r="H267" s="89"/>
      <c r="I267" s="89"/>
      <c r="J267" s="89"/>
      <c r="K267" s="89"/>
      <c r="L267" s="89"/>
      <c r="M267" s="89"/>
      <c r="N267" s="89"/>
      <c r="O267" s="89"/>
      <c r="P267" s="89"/>
      <c r="Q267" s="89"/>
      <c r="R267" s="89"/>
      <c r="S267" s="89"/>
      <c r="T267" s="89"/>
    </row>
    <row r="268" spans="8:20" x14ac:dyDescent="0.2">
      <c r="H268" s="89"/>
      <c r="I268" s="89"/>
      <c r="J268" s="89"/>
      <c r="K268" s="89"/>
      <c r="L268" s="89"/>
      <c r="M268" s="89"/>
      <c r="N268" s="89"/>
      <c r="O268" s="89"/>
      <c r="P268" s="89"/>
      <c r="Q268" s="89"/>
      <c r="R268" s="89"/>
      <c r="S268" s="89"/>
      <c r="T268" s="89"/>
    </row>
    <row r="269" spans="8:20" x14ac:dyDescent="0.2">
      <c r="H269" s="89"/>
      <c r="I269" s="89"/>
      <c r="J269" s="89"/>
      <c r="K269" s="89"/>
      <c r="L269" s="89"/>
      <c r="M269" s="89"/>
      <c r="N269" s="89"/>
      <c r="O269" s="89"/>
      <c r="P269" s="89"/>
      <c r="Q269" s="89"/>
      <c r="R269" s="89"/>
      <c r="S269" s="89"/>
      <c r="T269" s="89"/>
    </row>
    <row r="270" spans="8:20" x14ac:dyDescent="0.2">
      <c r="H270" s="89"/>
      <c r="I270" s="89"/>
      <c r="J270" s="89"/>
      <c r="K270" s="89"/>
      <c r="L270" s="89"/>
      <c r="M270" s="89"/>
      <c r="N270" s="89"/>
      <c r="O270" s="89"/>
      <c r="P270" s="89"/>
      <c r="Q270" s="89"/>
      <c r="R270" s="89"/>
      <c r="S270" s="89"/>
      <c r="T270" s="89"/>
    </row>
    <row r="271" spans="8:20" x14ac:dyDescent="0.2">
      <c r="H271" s="89"/>
      <c r="I271" s="89"/>
      <c r="J271" s="89"/>
      <c r="K271" s="89"/>
      <c r="L271" s="89"/>
      <c r="M271" s="89"/>
      <c r="N271" s="89"/>
      <c r="O271" s="89"/>
      <c r="P271" s="89"/>
      <c r="Q271" s="89"/>
      <c r="R271" s="89"/>
      <c r="S271" s="89"/>
      <c r="T271" s="89"/>
    </row>
    <row r="272" spans="8:20" x14ac:dyDescent="0.2">
      <c r="H272" s="89"/>
      <c r="I272" s="89"/>
      <c r="J272" s="89"/>
      <c r="K272" s="89"/>
      <c r="L272" s="89"/>
      <c r="M272" s="89"/>
      <c r="N272" s="89"/>
      <c r="O272" s="89"/>
      <c r="P272" s="89"/>
      <c r="Q272" s="89"/>
      <c r="R272" s="89"/>
      <c r="S272" s="89"/>
      <c r="T272" s="89"/>
    </row>
    <row r="273" spans="8:20" x14ac:dyDescent="0.2">
      <c r="H273" s="89"/>
      <c r="I273" s="89"/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</row>
    <row r="274" spans="8:20" x14ac:dyDescent="0.2">
      <c r="H274" s="89"/>
      <c r="I274" s="89"/>
      <c r="J274" s="89"/>
      <c r="K274" s="89"/>
      <c r="L274" s="89"/>
      <c r="M274" s="89"/>
      <c r="N274" s="89"/>
      <c r="O274" s="89"/>
      <c r="P274" s="89"/>
      <c r="Q274" s="89"/>
      <c r="R274" s="89"/>
      <c r="S274" s="89"/>
      <c r="T274" s="89"/>
    </row>
    <row r="275" spans="8:20" x14ac:dyDescent="0.2">
      <c r="H275" s="89"/>
      <c r="I275" s="89"/>
      <c r="J275" s="89"/>
      <c r="K275" s="89"/>
      <c r="L275" s="89"/>
      <c r="M275" s="89"/>
      <c r="N275" s="89"/>
      <c r="O275" s="89"/>
      <c r="P275" s="89"/>
      <c r="Q275" s="89"/>
      <c r="R275" s="89"/>
      <c r="S275" s="89"/>
      <c r="T275" s="89"/>
    </row>
    <row r="276" spans="8:20" x14ac:dyDescent="0.2">
      <c r="H276" s="89"/>
      <c r="I276" s="89"/>
      <c r="J276" s="89"/>
      <c r="K276" s="89"/>
      <c r="L276" s="89"/>
      <c r="M276" s="89"/>
      <c r="N276" s="89"/>
      <c r="O276" s="89"/>
      <c r="P276" s="89"/>
      <c r="Q276" s="89"/>
      <c r="R276" s="89"/>
      <c r="S276" s="89"/>
      <c r="T276" s="89"/>
    </row>
    <row r="277" spans="8:20" x14ac:dyDescent="0.2">
      <c r="H277" s="89"/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</row>
    <row r="278" spans="8:20" x14ac:dyDescent="0.2">
      <c r="H278" s="89"/>
      <c r="I278" s="89"/>
      <c r="J278" s="89"/>
      <c r="K278" s="89"/>
      <c r="L278" s="89"/>
      <c r="M278" s="89"/>
      <c r="N278" s="89"/>
      <c r="O278" s="89"/>
      <c r="P278" s="89"/>
      <c r="Q278" s="89"/>
      <c r="R278" s="89"/>
      <c r="S278" s="89"/>
      <c r="T278" s="89"/>
    </row>
    <row r="279" spans="8:20" x14ac:dyDescent="0.2">
      <c r="H279" s="89"/>
      <c r="I279" s="89"/>
      <c r="J279" s="89"/>
      <c r="K279" s="89"/>
      <c r="L279" s="89"/>
      <c r="M279" s="89"/>
      <c r="N279" s="89"/>
      <c r="O279" s="89"/>
      <c r="P279" s="89"/>
      <c r="Q279" s="89"/>
      <c r="R279" s="89"/>
      <c r="S279" s="89"/>
      <c r="T279" s="89"/>
    </row>
    <row r="280" spans="8:20" x14ac:dyDescent="0.2">
      <c r="H280" s="89"/>
      <c r="I280" s="89"/>
      <c r="J280" s="89"/>
      <c r="K280" s="89"/>
      <c r="L280" s="89"/>
      <c r="M280" s="89"/>
      <c r="N280" s="89"/>
      <c r="O280" s="89"/>
      <c r="P280" s="89"/>
      <c r="Q280" s="89"/>
      <c r="R280" s="89"/>
      <c r="S280" s="89"/>
      <c r="T280" s="89"/>
    </row>
    <row r="281" spans="8:20" x14ac:dyDescent="0.2">
      <c r="H281" s="89"/>
      <c r="I281" s="89"/>
      <c r="J281" s="89"/>
      <c r="K281" s="89"/>
      <c r="L281" s="89"/>
      <c r="M281" s="89"/>
      <c r="N281" s="89"/>
      <c r="O281" s="89"/>
      <c r="P281" s="89"/>
      <c r="Q281" s="89"/>
      <c r="R281" s="89"/>
      <c r="S281" s="89"/>
      <c r="T281" s="89"/>
    </row>
    <row r="282" spans="8:20" x14ac:dyDescent="0.2">
      <c r="H282" s="89"/>
      <c r="I282" s="89"/>
      <c r="J282" s="89"/>
      <c r="K282" s="89"/>
      <c r="L282" s="89"/>
      <c r="M282" s="89"/>
      <c r="N282" s="89"/>
      <c r="O282" s="89"/>
      <c r="P282" s="89"/>
      <c r="Q282" s="89"/>
      <c r="R282" s="89"/>
      <c r="S282" s="89"/>
      <c r="T282" s="89"/>
    </row>
    <row r="283" spans="8:20" x14ac:dyDescent="0.2">
      <c r="H283" s="89"/>
      <c r="I283" s="89"/>
      <c r="J283" s="89"/>
      <c r="K283" s="89"/>
      <c r="L283" s="89"/>
      <c r="M283" s="89"/>
      <c r="N283" s="89"/>
      <c r="O283" s="89"/>
      <c r="P283" s="89"/>
      <c r="Q283" s="89"/>
      <c r="R283" s="89"/>
      <c r="S283" s="89"/>
      <c r="T283" s="89"/>
    </row>
    <row r="284" spans="8:20" x14ac:dyDescent="0.2">
      <c r="H284" s="89"/>
      <c r="I284" s="89"/>
      <c r="J284" s="89"/>
      <c r="K284" s="89"/>
      <c r="L284" s="89"/>
      <c r="M284" s="89"/>
      <c r="N284" s="89"/>
      <c r="O284" s="89"/>
      <c r="P284" s="89"/>
      <c r="Q284" s="89"/>
      <c r="R284" s="89"/>
      <c r="S284" s="89"/>
      <c r="T284" s="89"/>
    </row>
    <row r="285" spans="8:20" x14ac:dyDescent="0.2">
      <c r="H285" s="89"/>
      <c r="I285" s="89"/>
      <c r="J285" s="89"/>
      <c r="K285" s="89"/>
      <c r="L285" s="89"/>
      <c r="M285" s="89"/>
      <c r="N285" s="89"/>
      <c r="O285" s="89"/>
      <c r="P285" s="89"/>
      <c r="Q285" s="89"/>
      <c r="R285" s="89"/>
      <c r="S285" s="89"/>
      <c r="T285" s="89"/>
    </row>
    <row r="286" spans="8:20" x14ac:dyDescent="0.2">
      <c r="H286" s="89"/>
      <c r="I286" s="89"/>
      <c r="J286" s="89"/>
      <c r="K286" s="89"/>
      <c r="L286" s="89"/>
      <c r="M286" s="89"/>
      <c r="N286" s="89"/>
      <c r="O286" s="89"/>
      <c r="P286" s="89"/>
      <c r="Q286" s="89"/>
      <c r="R286" s="89"/>
      <c r="S286" s="89"/>
      <c r="T286" s="89"/>
    </row>
    <row r="287" spans="8:20" x14ac:dyDescent="0.2">
      <c r="H287" s="89"/>
      <c r="I287" s="89"/>
      <c r="J287" s="89"/>
      <c r="K287" s="89"/>
      <c r="L287" s="89"/>
      <c r="M287" s="89"/>
      <c r="N287" s="89"/>
      <c r="O287" s="89"/>
      <c r="P287" s="89"/>
      <c r="Q287" s="89"/>
      <c r="R287" s="89"/>
      <c r="S287" s="89"/>
      <c r="T287" s="89"/>
    </row>
    <row r="288" spans="8:20" x14ac:dyDescent="0.2">
      <c r="H288" s="89"/>
      <c r="I288" s="89"/>
      <c r="J288" s="89"/>
      <c r="K288" s="89"/>
      <c r="L288" s="89"/>
      <c r="M288" s="89"/>
      <c r="N288" s="89"/>
      <c r="O288" s="89"/>
      <c r="P288" s="89"/>
      <c r="Q288" s="89"/>
      <c r="R288" s="89"/>
      <c r="S288" s="89"/>
      <c r="T288" s="89"/>
    </row>
    <row r="289" spans="8:20" x14ac:dyDescent="0.2">
      <c r="H289" s="89"/>
      <c r="I289" s="89"/>
      <c r="J289" s="89"/>
      <c r="K289" s="89"/>
      <c r="L289" s="89"/>
      <c r="M289" s="89"/>
      <c r="N289" s="89"/>
      <c r="O289" s="89"/>
      <c r="P289" s="89"/>
      <c r="Q289" s="89"/>
      <c r="R289" s="89"/>
      <c r="S289" s="89"/>
      <c r="T289" s="89"/>
    </row>
    <row r="290" spans="8:20" x14ac:dyDescent="0.2">
      <c r="H290" s="89"/>
      <c r="I290" s="89"/>
      <c r="J290" s="89"/>
      <c r="K290" s="89"/>
      <c r="L290" s="89"/>
      <c r="M290" s="89"/>
      <c r="N290" s="89"/>
      <c r="O290" s="89"/>
      <c r="P290" s="89"/>
      <c r="Q290" s="89"/>
      <c r="R290" s="89"/>
      <c r="S290" s="89"/>
      <c r="T290" s="89"/>
    </row>
    <row r="291" spans="8:20" x14ac:dyDescent="0.2">
      <c r="H291" s="89"/>
      <c r="I291" s="89"/>
      <c r="J291" s="89"/>
      <c r="K291" s="89"/>
      <c r="L291" s="89"/>
      <c r="M291" s="89"/>
      <c r="N291" s="89"/>
      <c r="O291" s="89"/>
      <c r="P291" s="89"/>
      <c r="Q291" s="89"/>
      <c r="R291" s="89"/>
      <c r="S291" s="89"/>
      <c r="T291" s="89"/>
    </row>
    <row r="292" spans="8:20" x14ac:dyDescent="0.2">
      <c r="H292" s="89"/>
      <c r="I292" s="89"/>
      <c r="J292" s="89"/>
      <c r="K292" s="89"/>
      <c r="L292" s="89"/>
      <c r="M292" s="89"/>
      <c r="N292" s="89"/>
      <c r="O292" s="89"/>
      <c r="P292" s="89"/>
      <c r="Q292" s="89"/>
      <c r="R292" s="89"/>
      <c r="S292" s="89"/>
      <c r="T292" s="89"/>
    </row>
    <row r="293" spans="8:20" x14ac:dyDescent="0.2">
      <c r="H293" s="89"/>
      <c r="I293" s="89"/>
      <c r="J293" s="89"/>
      <c r="K293" s="89"/>
      <c r="L293" s="89"/>
      <c r="M293" s="89"/>
      <c r="N293" s="89"/>
      <c r="O293" s="89"/>
      <c r="P293" s="89"/>
      <c r="Q293" s="89"/>
      <c r="R293" s="89"/>
      <c r="S293" s="89"/>
      <c r="T293" s="89"/>
    </row>
    <row r="294" spans="8:20" x14ac:dyDescent="0.2">
      <c r="H294" s="89"/>
      <c r="I294" s="89"/>
      <c r="J294" s="89"/>
      <c r="K294" s="89"/>
      <c r="L294" s="89"/>
      <c r="M294" s="89"/>
      <c r="N294" s="89"/>
      <c r="O294" s="89"/>
      <c r="P294" s="89"/>
      <c r="Q294" s="89"/>
      <c r="R294" s="89"/>
      <c r="S294" s="89"/>
      <c r="T294" s="89"/>
    </row>
    <row r="295" spans="8:20" x14ac:dyDescent="0.2">
      <c r="H295" s="89"/>
      <c r="I295" s="89"/>
      <c r="J295" s="89"/>
      <c r="K295" s="89"/>
      <c r="L295" s="89"/>
      <c r="M295" s="89"/>
      <c r="N295" s="89"/>
      <c r="O295" s="89"/>
      <c r="P295" s="89"/>
      <c r="Q295" s="89"/>
      <c r="R295" s="89"/>
      <c r="S295" s="89"/>
      <c r="T295" s="89"/>
    </row>
    <row r="296" spans="8:20" x14ac:dyDescent="0.2">
      <c r="H296" s="89"/>
      <c r="I296" s="89"/>
      <c r="J296" s="89"/>
      <c r="K296" s="89"/>
      <c r="L296" s="89"/>
      <c r="M296" s="89"/>
      <c r="N296" s="89"/>
      <c r="O296" s="89"/>
      <c r="P296" s="89"/>
      <c r="Q296" s="89"/>
      <c r="R296" s="89"/>
      <c r="S296" s="89"/>
      <c r="T296" s="89"/>
    </row>
    <row r="297" spans="8:20" x14ac:dyDescent="0.2">
      <c r="H297" s="89"/>
      <c r="I297" s="89"/>
      <c r="J297" s="89"/>
      <c r="K297" s="89"/>
      <c r="L297" s="89"/>
      <c r="M297" s="89"/>
      <c r="N297" s="89"/>
      <c r="O297" s="89"/>
      <c r="P297" s="89"/>
      <c r="Q297" s="89"/>
      <c r="R297" s="89"/>
      <c r="S297" s="89"/>
      <c r="T297" s="89"/>
    </row>
    <row r="298" spans="8:20" x14ac:dyDescent="0.2">
      <c r="H298" s="89"/>
      <c r="I298" s="89"/>
      <c r="J298" s="89"/>
      <c r="K298" s="89"/>
      <c r="L298" s="89"/>
      <c r="M298" s="89"/>
      <c r="N298" s="89"/>
      <c r="O298" s="89"/>
      <c r="P298" s="89"/>
      <c r="Q298" s="89"/>
      <c r="R298" s="89"/>
      <c r="S298" s="89"/>
      <c r="T298" s="89"/>
    </row>
    <row r="299" spans="8:20" x14ac:dyDescent="0.2">
      <c r="H299" s="89"/>
      <c r="I299" s="89"/>
      <c r="J299" s="89"/>
      <c r="K299" s="89"/>
      <c r="L299" s="89"/>
      <c r="M299" s="89"/>
      <c r="N299" s="89"/>
      <c r="O299" s="89"/>
      <c r="P299" s="89"/>
      <c r="Q299" s="89"/>
      <c r="R299" s="89"/>
      <c r="S299" s="89"/>
      <c r="T299" s="89"/>
    </row>
    <row r="300" spans="8:20" x14ac:dyDescent="0.2">
      <c r="H300" s="89"/>
      <c r="I300" s="89"/>
      <c r="J300" s="89"/>
      <c r="K300" s="89"/>
      <c r="L300" s="89"/>
      <c r="M300" s="89"/>
      <c r="N300" s="89"/>
      <c r="O300" s="89"/>
      <c r="P300" s="89"/>
      <c r="Q300" s="89"/>
      <c r="R300" s="89"/>
      <c r="S300" s="89"/>
      <c r="T300" s="89"/>
    </row>
    <row r="301" spans="8:20" x14ac:dyDescent="0.2">
      <c r="H301" s="89"/>
      <c r="I301" s="89"/>
      <c r="J301" s="89"/>
      <c r="K301" s="89"/>
      <c r="L301" s="89"/>
      <c r="M301" s="89"/>
      <c r="N301" s="89"/>
      <c r="O301" s="89"/>
      <c r="P301" s="89"/>
      <c r="Q301" s="89"/>
      <c r="R301" s="89"/>
      <c r="S301" s="89"/>
      <c r="T301" s="89"/>
    </row>
    <row r="302" spans="8:20" x14ac:dyDescent="0.2">
      <c r="H302" s="89"/>
      <c r="I302" s="89"/>
      <c r="J302" s="89"/>
      <c r="K302" s="89"/>
      <c r="L302" s="89"/>
      <c r="M302" s="89"/>
      <c r="N302" s="89"/>
      <c r="O302" s="89"/>
      <c r="P302" s="89"/>
      <c r="Q302" s="89"/>
      <c r="R302" s="89"/>
      <c r="S302" s="89"/>
      <c r="T302" s="89"/>
    </row>
    <row r="303" spans="8:20" x14ac:dyDescent="0.2">
      <c r="H303" s="89"/>
      <c r="I303" s="89"/>
      <c r="J303" s="89"/>
      <c r="K303" s="89"/>
      <c r="L303" s="89"/>
      <c r="M303" s="89"/>
      <c r="N303" s="89"/>
      <c r="O303" s="89"/>
      <c r="P303" s="89"/>
      <c r="Q303" s="89"/>
      <c r="R303" s="89"/>
      <c r="S303" s="89"/>
      <c r="T303" s="89"/>
    </row>
    <row r="304" spans="8:20" x14ac:dyDescent="0.2">
      <c r="H304" s="89"/>
      <c r="I304" s="89"/>
      <c r="J304" s="89"/>
      <c r="K304" s="89"/>
      <c r="L304" s="89"/>
      <c r="M304" s="89"/>
      <c r="N304" s="89"/>
      <c r="O304" s="89"/>
      <c r="P304" s="89"/>
      <c r="Q304" s="89"/>
      <c r="R304" s="89"/>
      <c r="S304" s="89"/>
      <c r="T304" s="89"/>
    </row>
    <row r="305" spans="8:20" x14ac:dyDescent="0.2">
      <c r="H305" s="89"/>
      <c r="I305" s="89"/>
      <c r="J305" s="89"/>
      <c r="K305" s="89"/>
      <c r="L305" s="89"/>
      <c r="M305" s="89"/>
      <c r="N305" s="89"/>
      <c r="O305" s="89"/>
      <c r="P305" s="89"/>
      <c r="Q305" s="89"/>
      <c r="R305" s="89"/>
      <c r="S305" s="89"/>
      <c r="T305" s="89"/>
    </row>
    <row r="306" spans="8:20" x14ac:dyDescent="0.2">
      <c r="H306" s="89"/>
      <c r="I306" s="89"/>
      <c r="J306" s="89"/>
      <c r="K306" s="89"/>
      <c r="L306" s="89"/>
      <c r="M306" s="89"/>
      <c r="N306" s="89"/>
      <c r="O306" s="89"/>
      <c r="P306" s="89"/>
      <c r="Q306" s="89"/>
      <c r="R306" s="89"/>
      <c r="S306" s="89"/>
      <c r="T306" s="89"/>
    </row>
    <row r="307" spans="8:20" x14ac:dyDescent="0.2">
      <c r="H307" s="89"/>
      <c r="I307" s="89"/>
      <c r="J307" s="89"/>
      <c r="K307" s="89"/>
      <c r="L307" s="89"/>
      <c r="M307" s="89"/>
      <c r="N307" s="89"/>
      <c r="O307" s="89"/>
      <c r="P307" s="89"/>
      <c r="Q307" s="89"/>
      <c r="R307" s="89"/>
      <c r="S307" s="89"/>
      <c r="T307" s="89"/>
    </row>
    <row r="308" spans="8:20" x14ac:dyDescent="0.2">
      <c r="H308" s="89"/>
      <c r="I308" s="89"/>
      <c r="J308" s="89"/>
      <c r="K308" s="89"/>
      <c r="L308" s="89"/>
      <c r="M308" s="89"/>
      <c r="N308" s="89"/>
      <c r="O308" s="89"/>
      <c r="P308" s="89"/>
      <c r="Q308" s="89"/>
      <c r="R308" s="89"/>
      <c r="S308" s="89"/>
      <c r="T308" s="89"/>
    </row>
    <row r="309" spans="8:20" x14ac:dyDescent="0.2">
      <c r="H309" s="89"/>
      <c r="I309" s="89"/>
      <c r="J309" s="89"/>
      <c r="K309" s="89"/>
      <c r="L309" s="89"/>
      <c r="M309" s="89"/>
      <c r="N309" s="89"/>
      <c r="O309" s="89"/>
      <c r="P309" s="89"/>
      <c r="Q309" s="89"/>
      <c r="R309" s="89"/>
      <c r="S309" s="89"/>
      <c r="T309" s="89"/>
    </row>
    <row r="310" spans="8:20" x14ac:dyDescent="0.2">
      <c r="H310" s="89"/>
      <c r="I310" s="89"/>
      <c r="J310" s="89"/>
      <c r="K310" s="89"/>
      <c r="L310" s="89"/>
      <c r="M310" s="89"/>
      <c r="N310" s="89"/>
      <c r="O310" s="89"/>
      <c r="P310" s="89"/>
      <c r="Q310" s="89"/>
      <c r="R310" s="89"/>
      <c r="S310" s="89"/>
      <c r="T310" s="89"/>
    </row>
    <row r="311" spans="8:20" x14ac:dyDescent="0.2">
      <c r="H311" s="89"/>
      <c r="I311" s="89"/>
      <c r="J311" s="89"/>
      <c r="K311" s="89"/>
      <c r="L311" s="89"/>
      <c r="M311" s="89"/>
      <c r="N311" s="89"/>
      <c r="O311" s="89"/>
      <c r="P311" s="89"/>
      <c r="Q311" s="89"/>
      <c r="R311" s="89"/>
      <c r="S311" s="89"/>
      <c r="T311" s="89"/>
    </row>
    <row r="312" spans="8:20" x14ac:dyDescent="0.2">
      <c r="H312" s="89"/>
      <c r="I312" s="89"/>
      <c r="J312" s="89"/>
      <c r="K312" s="89"/>
      <c r="L312" s="89"/>
      <c r="M312" s="89"/>
      <c r="N312" s="89"/>
      <c r="O312" s="89"/>
      <c r="P312" s="89"/>
      <c r="Q312" s="89"/>
      <c r="R312" s="89"/>
      <c r="S312" s="89"/>
      <c r="T312" s="89"/>
    </row>
    <row r="313" spans="8:20" x14ac:dyDescent="0.2">
      <c r="H313" s="89"/>
      <c r="I313" s="89"/>
      <c r="J313" s="89"/>
      <c r="K313" s="89"/>
      <c r="L313" s="89"/>
      <c r="M313" s="89"/>
      <c r="N313" s="89"/>
      <c r="O313" s="89"/>
      <c r="P313" s="89"/>
      <c r="Q313" s="89"/>
      <c r="R313" s="89"/>
      <c r="S313" s="89"/>
      <c r="T313" s="89"/>
    </row>
    <row r="314" spans="8:20" x14ac:dyDescent="0.2">
      <c r="H314" s="89"/>
      <c r="I314" s="89"/>
      <c r="J314" s="89"/>
      <c r="K314" s="89"/>
      <c r="L314" s="89"/>
      <c r="M314" s="89"/>
      <c r="N314" s="89"/>
      <c r="O314" s="89"/>
      <c r="P314" s="89"/>
      <c r="Q314" s="89"/>
      <c r="R314" s="89"/>
      <c r="S314" s="89"/>
      <c r="T314" s="89"/>
    </row>
    <row r="315" spans="8:20" x14ac:dyDescent="0.2">
      <c r="H315" s="89"/>
      <c r="I315" s="89"/>
      <c r="J315" s="89"/>
      <c r="K315" s="89"/>
      <c r="L315" s="89"/>
      <c r="M315" s="89"/>
      <c r="N315" s="89"/>
      <c r="O315" s="89"/>
      <c r="P315" s="89"/>
      <c r="Q315" s="89"/>
      <c r="R315" s="89"/>
      <c r="S315" s="89"/>
      <c r="T315" s="89"/>
    </row>
    <row r="316" spans="8:20" x14ac:dyDescent="0.2">
      <c r="H316" s="89"/>
      <c r="I316" s="89"/>
      <c r="J316" s="89"/>
      <c r="K316" s="89"/>
      <c r="L316" s="89"/>
      <c r="M316" s="89"/>
      <c r="N316" s="89"/>
      <c r="O316" s="89"/>
      <c r="P316" s="89"/>
      <c r="Q316" s="89"/>
      <c r="R316" s="89"/>
      <c r="S316" s="89"/>
      <c r="T316" s="89"/>
    </row>
    <row r="317" spans="8:20" x14ac:dyDescent="0.2">
      <c r="H317" s="89"/>
      <c r="I317" s="89"/>
      <c r="J317" s="89"/>
      <c r="K317" s="89"/>
      <c r="L317" s="89"/>
      <c r="M317" s="89"/>
      <c r="N317" s="89"/>
      <c r="O317" s="89"/>
      <c r="P317" s="89"/>
      <c r="Q317" s="89"/>
      <c r="R317" s="89"/>
      <c r="S317" s="89"/>
      <c r="T317" s="89"/>
    </row>
    <row r="318" spans="8:20" x14ac:dyDescent="0.2">
      <c r="H318" s="89"/>
      <c r="I318" s="89"/>
      <c r="J318" s="89"/>
      <c r="K318" s="89"/>
      <c r="L318" s="89"/>
      <c r="M318" s="89"/>
      <c r="N318" s="89"/>
      <c r="O318" s="89"/>
      <c r="P318" s="89"/>
      <c r="Q318" s="89"/>
      <c r="R318" s="89"/>
      <c r="S318" s="89"/>
      <c r="T318" s="89"/>
    </row>
    <row r="319" spans="8:20" x14ac:dyDescent="0.2"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</row>
    <row r="320" spans="8:20" x14ac:dyDescent="0.2">
      <c r="H320" s="89"/>
      <c r="I320" s="89"/>
      <c r="J320" s="89"/>
      <c r="K320" s="89"/>
      <c r="L320" s="89"/>
      <c r="M320" s="89"/>
      <c r="N320" s="89"/>
      <c r="O320" s="89"/>
      <c r="P320" s="89"/>
      <c r="Q320" s="89"/>
      <c r="R320" s="89"/>
      <c r="S320" s="89"/>
      <c r="T320" s="89"/>
    </row>
    <row r="321" spans="8:20" x14ac:dyDescent="0.2">
      <c r="H321" s="89"/>
      <c r="I321" s="89"/>
      <c r="J321" s="89"/>
      <c r="K321" s="89"/>
      <c r="L321" s="89"/>
      <c r="M321" s="89"/>
      <c r="N321" s="89"/>
      <c r="O321" s="89"/>
      <c r="P321" s="89"/>
      <c r="Q321" s="89"/>
      <c r="R321" s="89"/>
      <c r="S321" s="89"/>
      <c r="T321" s="89"/>
    </row>
    <row r="322" spans="8:20" x14ac:dyDescent="0.2">
      <c r="H322" s="89"/>
      <c r="I322" s="89"/>
      <c r="J322" s="89"/>
      <c r="K322" s="89"/>
      <c r="L322" s="89"/>
      <c r="M322" s="89"/>
      <c r="N322" s="89"/>
      <c r="O322" s="89"/>
      <c r="P322" s="89"/>
      <c r="Q322" s="89"/>
      <c r="R322" s="89"/>
      <c r="S322" s="89"/>
      <c r="T322" s="89"/>
    </row>
    <row r="323" spans="8:20" x14ac:dyDescent="0.2">
      <c r="H323" s="89"/>
      <c r="I323" s="89"/>
      <c r="J323" s="89"/>
      <c r="K323" s="89"/>
      <c r="L323" s="89"/>
      <c r="M323" s="89"/>
      <c r="N323" s="89"/>
      <c r="O323" s="89"/>
      <c r="P323" s="89"/>
      <c r="Q323" s="89"/>
      <c r="R323" s="89"/>
      <c r="S323" s="89"/>
      <c r="T323" s="89"/>
    </row>
    <row r="324" spans="8:20" x14ac:dyDescent="0.2">
      <c r="H324" s="89"/>
      <c r="I324" s="89"/>
      <c r="J324" s="89"/>
      <c r="K324" s="89"/>
      <c r="L324" s="89"/>
      <c r="M324" s="89"/>
      <c r="N324" s="89"/>
      <c r="O324" s="89"/>
      <c r="P324" s="89"/>
      <c r="Q324" s="89"/>
      <c r="R324" s="89"/>
      <c r="S324" s="89"/>
      <c r="T324" s="89"/>
    </row>
    <row r="325" spans="8:20" x14ac:dyDescent="0.2">
      <c r="H325" s="89"/>
      <c r="I325" s="89"/>
      <c r="J325" s="89"/>
      <c r="K325" s="89"/>
      <c r="L325" s="89"/>
      <c r="M325" s="89"/>
      <c r="N325" s="89"/>
      <c r="O325" s="89"/>
      <c r="P325" s="89"/>
      <c r="Q325" s="89"/>
      <c r="R325" s="89"/>
      <c r="S325" s="89"/>
      <c r="T325" s="89"/>
    </row>
    <row r="326" spans="8:20" x14ac:dyDescent="0.2">
      <c r="H326" s="89"/>
      <c r="I326" s="89"/>
      <c r="J326" s="89"/>
      <c r="K326" s="89"/>
      <c r="L326" s="89"/>
      <c r="M326" s="89"/>
      <c r="N326" s="89"/>
      <c r="O326" s="89"/>
      <c r="P326" s="89"/>
      <c r="Q326" s="89"/>
      <c r="R326" s="89"/>
      <c r="S326" s="89"/>
      <c r="T326" s="89"/>
    </row>
    <row r="327" spans="8:20" x14ac:dyDescent="0.2">
      <c r="H327" s="89"/>
      <c r="I327" s="89"/>
      <c r="J327" s="89"/>
      <c r="K327" s="89"/>
      <c r="L327" s="89"/>
      <c r="M327" s="89"/>
      <c r="N327" s="89"/>
      <c r="O327" s="89"/>
      <c r="P327" s="89"/>
      <c r="Q327" s="89"/>
      <c r="R327" s="89"/>
      <c r="S327" s="89"/>
      <c r="T327" s="89"/>
    </row>
    <row r="328" spans="8:20" x14ac:dyDescent="0.2">
      <c r="H328" s="89"/>
      <c r="I328" s="89"/>
      <c r="J328" s="89"/>
      <c r="K328" s="89"/>
      <c r="L328" s="89"/>
      <c r="M328" s="89"/>
      <c r="N328" s="89"/>
      <c r="O328" s="89"/>
      <c r="P328" s="89"/>
      <c r="Q328" s="89"/>
      <c r="R328" s="89"/>
      <c r="S328" s="89"/>
      <c r="T328" s="89"/>
    </row>
    <row r="329" spans="8:20" x14ac:dyDescent="0.2">
      <c r="H329" s="89"/>
      <c r="I329" s="89"/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</row>
    <row r="330" spans="8:20" x14ac:dyDescent="0.2">
      <c r="H330" s="89"/>
      <c r="I330" s="89"/>
      <c r="J330" s="89"/>
      <c r="K330" s="89"/>
      <c r="L330" s="89"/>
      <c r="M330" s="89"/>
      <c r="N330" s="89"/>
      <c r="O330" s="89"/>
      <c r="P330" s="89"/>
      <c r="Q330" s="89"/>
      <c r="R330" s="89"/>
      <c r="S330" s="89"/>
      <c r="T330" s="89"/>
    </row>
    <row r="331" spans="8:20" x14ac:dyDescent="0.2">
      <c r="H331" s="89"/>
      <c r="I331" s="89"/>
      <c r="J331" s="89"/>
      <c r="K331" s="89"/>
      <c r="L331" s="89"/>
      <c r="M331" s="89"/>
      <c r="N331" s="89"/>
      <c r="O331" s="89"/>
      <c r="P331" s="89"/>
      <c r="Q331" s="89"/>
      <c r="R331" s="89"/>
      <c r="S331" s="89"/>
      <c r="T331" s="89"/>
    </row>
    <row r="332" spans="8:20" x14ac:dyDescent="0.2">
      <c r="H332" s="89"/>
      <c r="I332" s="89"/>
      <c r="J332" s="89"/>
      <c r="K332" s="89"/>
      <c r="L332" s="89"/>
      <c r="M332" s="89"/>
      <c r="N332" s="89"/>
      <c r="O332" s="89"/>
      <c r="P332" s="89"/>
      <c r="Q332" s="89"/>
      <c r="R332" s="89"/>
      <c r="S332" s="89"/>
      <c r="T332" s="89"/>
    </row>
    <row r="333" spans="8:20" x14ac:dyDescent="0.2">
      <c r="H333" s="89"/>
      <c r="I333" s="89"/>
      <c r="J333" s="89"/>
      <c r="K333" s="89"/>
      <c r="L333" s="89"/>
      <c r="M333" s="89"/>
      <c r="N333" s="89"/>
      <c r="O333" s="89"/>
      <c r="P333" s="89"/>
      <c r="Q333" s="89"/>
      <c r="R333" s="89"/>
      <c r="S333" s="89"/>
      <c r="T333" s="89"/>
    </row>
    <row r="334" spans="8:20" x14ac:dyDescent="0.2">
      <c r="H334" s="89"/>
      <c r="I334" s="89"/>
      <c r="J334" s="89"/>
      <c r="K334" s="89"/>
      <c r="L334" s="89"/>
      <c r="M334" s="89"/>
      <c r="N334" s="89"/>
      <c r="O334" s="89"/>
      <c r="P334" s="89"/>
      <c r="Q334" s="89"/>
      <c r="R334" s="89"/>
      <c r="S334" s="89"/>
      <c r="T334" s="89"/>
    </row>
    <row r="335" spans="8:20" x14ac:dyDescent="0.2">
      <c r="H335" s="89"/>
      <c r="I335" s="89"/>
      <c r="J335" s="89"/>
      <c r="K335" s="89"/>
      <c r="L335" s="89"/>
      <c r="M335" s="89"/>
      <c r="N335" s="89"/>
      <c r="O335" s="89"/>
      <c r="P335" s="89"/>
      <c r="Q335" s="89"/>
      <c r="R335" s="89"/>
      <c r="S335" s="89"/>
      <c r="T335" s="89"/>
    </row>
    <row r="336" spans="8:20" x14ac:dyDescent="0.2">
      <c r="H336" s="89"/>
      <c r="I336" s="89"/>
      <c r="J336" s="89"/>
      <c r="K336" s="89"/>
      <c r="L336" s="89"/>
      <c r="M336" s="89"/>
      <c r="N336" s="89"/>
      <c r="O336" s="89"/>
      <c r="P336" s="89"/>
      <c r="Q336" s="89"/>
      <c r="R336" s="89"/>
      <c r="S336" s="89"/>
      <c r="T336" s="89"/>
    </row>
    <row r="337" spans="8:20" x14ac:dyDescent="0.2">
      <c r="H337" s="89"/>
      <c r="I337" s="89"/>
      <c r="J337" s="89"/>
      <c r="K337" s="89"/>
      <c r="L337" s="89"/>
      <c r="M337" s="89"/>
      <c r="N337" s="89"/>
      <c r="O337" s="89"/>
      <c r="P337" s="89"/>
      <c r="Q337" s="89"/>
      <c r="R337" s="89"/>
      <c r="S337" s="89"/>
      <c r="T337" s="89"/>
    </row>
    <row r="338" spans="8:20" x14ac:dyDescent="0.2">
      <c r="H338" s="89"/>
      <c r="I338" s="89"/>
      <c r="J338" s="89"/>
      <c r="K338" s="89"/>
      <c r="L338" s="89"/>
      <c r="M338" s="89"/>
      <c r="N338" s="89"/>
      <c r="O338" s="89"/>
      <c r="P338" s="89"/>
      <c r="Q338" s="89"/>
      <c r="R338" s="89"/>
      <c r="S338" s="89"/>
      <c r="T338" s="89"/>
    </row>
    <row r="339" spans="8:20" x14ac:dyDescent="0.2">
      <c r="H339" s="89"/>
      <c r="I339" s="89"/>
      <c r="J339" s="89"/>
      <c r="K339" s="89"/>
      <c r="L339" s="89"/>
      <c r="M339" s="89"/>
      <c r="N339" s="89"/>
      <c r="O339" s="89"/>
      <c r="P339" s="89"/>
      <c r="Q339" s="89"/>
      <c r="R339" s="89"/>
      <c r="S339" s="89"/>
      <c r="T339" s="89"/>
    </row>
    <row r="340" spans="8:20" x14ac:dyDescent="0.2">
      <c r="H340" s="89"/>
      <c r="I340" s="89"/>
      <c r="J340" s="89"/>
      <c r="K340" s="89"/>
      <c r="L340" s="89"/>
      <c r="M340" s="89"/>
      <c r="N340" s="89"/>
      <c r="O340" s="89"/>
      <c r="P340" s="89"/>
      <c r="Q340" s="89"/>
      <c r="R340" s="89"/>
      <c r="S340" s="89"/>
      <c r="T340" s="89"/>
    </row>
    <row r="341" spans="8:20" x14ac:dyDescent="0.2">
      <c r="H341" s="89"/>
      <c r="I341" s="89"/>
      <c r="J341" s="89"/>
      <c r="K341" s="89"/>
      <c r="L341" s="89"/>
      <c r="M341" s="89"/>
      <c r="N341" s="89"/>
      <c r="O341" s="89"/>
      <c r="P341" s="89"/>
      <c r="Q341" s="89"/>
      <c r="R341" s="89"/>
      <c r="S341" s="89"/>
      <c r="T341" s="89"/>
    </row>
    <row r="342" spans="8:20" x14ac:dyDescent="0.2">
      <c r="H342" s="89"/>
      <c r="I342" s="89"/>
      <c r="J342" s="89"/>
      <c r="K342" s="89"/>
      <c r="L342" s="89"/>
      <c r="M342" s="89"/>
      <c r="N342" s="89"/>
      <c r="O342" s="89"/>
      <c r="P342" s="89"/>
      <c r="Q342" s="89"/>
      <c r="R342" s="89"/>
      <c r="S342" s="89"/>
      <c r="T342" s="89"/>
    </row>
    <row r="343" spans="8:20" x14ac:dyDescent="0.2">
      <c r="H343" s="89"/>
      <c r="I343" s="89"/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</row>
    <row r="344" spans="8:20" x14ac:dyDescent="0.2"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</row>
    <row r="345" spans="8:20" x14ac:dyDescent="0.2">
      <c r="H345" s="89"/>
      <c r="I345" s="89"/>
      <c r="J345" s="89"/>
      <c r="K345" s="89"/>
      <c r="L345" s="89"/>
      <c r="M345" s="89"/>
      <c r="N345" s="89"/>
      <c r="O345" s="89"/>
      <c r="P345" s="89"/>
      <c r="Q345" s="89"/>
      <c r="R345" s="89"/>
      <c r="S345" s="89"/>
      <c r="T345" s="89"/>
    </row>
    <row r="346" spans="8:20" x14ac:dyDescent="0.2">
      <c r="H346" s="89"/>
      <c r="I346" s="89"/>
      <c r="J346" s="89"/>
      <c r="K346" s="89"/>
      <c r="L346" s="89"/>
      <c r="M346" s="89"/>
      <c r="N346" s="89"/>
      <c r="O346" s="89"/>
      <c r="P346" s="89"/>
      <c r="Q346" s="89"/>
      <c r="R346" s="89"/>
      <c r="S346" s="89"/>
      <c r="T346" s="89"/>
    </row>
    <row r="347" spans="8:20" x14ac:dyDescent="0.2">
      <c r="H347" s="89"/>
      <c r="I347" s="89"/>
      <c r="J347" s="89"/>
      <c r="K347" s="89"/>
      <c r="L347" s="89"/>
      <c r="M347" s="89"/>
      <c r="N347" s="89"/>
      <c r="O347" s="89"/>
      <c r="P347" s="89"/>
      <c r="Q347" s="89"/>
      <c r="R347" s="89"/>
      <c r="S347" s="89"/>
      <c r="T347" s="89"/>
    </row>
    <row r="348" spans="8:20" x14ac:dyDescent="0.2">
      <c r="H348" s="89"/>
      <c r="I348" s="89"/>
      <c r="J348" s="89"/>
      <c r="K348" s="89"/>
      <c r="L348" s="89"/>
      <c r="M348" s="89"/>
      <c r="N348" s="89"/>
      <c r="O348" s="89"/>
      <c r="P348" s="89"/>
      <c r="Q348" s="89"/>
      <c r="R348" s="89"/>
      <c r="S348" s="89"/>
      <c r="T348" s="89"/>
    </row>
    <row r="349" spans="8:20" x14ac:dyDescent="0.2">
      <c r="H349" s="89"/>
      <c r="I349" s="89"/>
      <c r="J349" s="89"/>
      <c r="K349" s="89"/>
      <c r="L349" s="89"/>
      <c r="M349" s="89"/>
      <c r="N349" s="89"/>
      <c r="O349" s="89"/>
      <c r="P349" s="89"/>
      <c r="Q349" s="89"/>
      <c r="R349" s="89"/>
      <c r="S349" s="89"/>
      <c r="T349" s="89"/>
    </row>
    <row r="350" spans="8:20" x14ac:dyDescent="0.2">
      <c r="H350" s="89"/>
      <c r="I350" s="89"/>
      <c r="J350" s="89"/>
      <c r="K350" s="89"/>
      <c r="L350" s="89"/>
      <c r="M350" s="89"/>
      <c r="N350" s="89"/>
      <c r="O350" s="89"/>
      <c r="P350" s="89"/>
      <c r="Q350" s="89"/>
      <c r="R350" s="89"/>
      <c r="S350" s="89"/>
      <c r="T350" s="89"/>
    </row>
    <row r="351" spans="8:20" x14ac:dyDescent="0.2">
      <c r="H351" s="89"/>
      <c r="I351" s="89"/>
      <c r="J351" s="89"/>
      <c r="K351" s="89"/>
      <c r="L351" s="89"/>
      <c r="M351" s="89"/>
      <c r="N351" s="89"/>
      <c r="O351" s="89"/>
      <c r="P351" s="89"/>
      <c r="Q351" s="89"/>
      <c r="R351" s="89"/>
      <c r="S351" s="89"/>
      <c r="T351" s="89"/>
    </row>
    <row r="352" spans="8:20" x14ac:dyDescent="0.2">
      <c r="H352" s="89"/>
      <c r="I352" s="89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</row>
    <row r="353" spans="8:20" x14ac:dyDescent="0.2">
      <c r="H353" s="89"/>
      <c r="I353" s="89"/>
      <c r="J353" s="89"/>
      <c r="K353" s="89"/>
      <c r="L353" s="89"/>
      <c r="M353" s="89"/>
      <c r="N353" s="89"/>
      <c r="O353" s="89"/>
      <c r="P353" s="89"/>
      <c r="Q353" s="89"/>
      <c r="R353" s="89"/>
      <c r="S353" s="89"/>
      <c r="T353" s="89"/>
    </row>
    <row r="354" spans="8:20" x14ac:dyDescent="0.2">
      <c r="H354" s="89"/>
      <c r="I354" s="89"/>
      <c r="J354" s="89"/>
      <c r="K354" s="89"/>
      <c r="L354" s="89"/>
      <c r="M354" s="89"/>
      <c r="N354" s="89"/>
      <c r="O354" s="89"/>
      <c r="P354" s="89"/>
      <c r="Q354" s="89"/>
      <c r="R354" s="89"/>
      <c r="S354" s="89"/>
      <c r="T354" s="89"/>
    </row>
    <row r="355" spans="8:20" x14ac:dyDescent="0.2">
      <c r="H355" s="89"/>
      <c r="I355" s="89"/>
      <c r="J355" s="89"/>
      <c r="K355" s="89"/>
      <c r="L355" s="89"/>
      <c r="M355" s="89"/>
      <c r="N355" s="89"/>
      <c r="O355" s="89"/>
      <c r="P355" s="89"/>
      <c r="Q355" s="89"/>
      <c r="R355" s="89"/>
      <c r="S355" s="89"/>
      <c r="T355" s="89"/>
    </row>
    <row r="356" spans="8:20" x14ac:dyDescent="0.2">
      <c r="H356" s="89"/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</row>
    <row r="357" spans="8:20" x14ac:dyDescent="0.2">
      <c r="H357" s="89"/>
      <c r="I357" s="89"/>
      <c r="J357" s="89"/>
      <c r="K357" s="89"/>
      <c r="L357" s="89"/>
      <c r="M357" s="89"/>
      <c r="N357" s="89"/>
      <c r="O357" s="89"/>
      <c r="P357" s="89"/>
      <c r="Q357" s="89"/>
      <c r="R357" s="89"/>
      <c r="S357" s="89"/>
      <c r="T357" s="89"/>
    </row>
    <row r="358" spans="8:20" x14ac:dyDescent="0.2">
      <c r="H358" s="89"/>
      <c r="I358" s="89"/>
      <c r="J358" s="89"/>
      <c r="K358" s="89"/>
      <c r="L358" s="89"/>
      <c r="M358" s="89"/>
      <c r="N358" s="89"/>
      <c r="O358" s="89"/>
      <c r="P358" s="89"/>
      <c r="Q358" s="89"/>
      <c r="R358" s="89"/>
      <c r="S358" s="89"/>
      <c r="T358" s="89"/>
    </row>
    <row r="359" spans="8:20" x14ac:dyDescent="0.2">
      <c r="H359" s="89"/>
      <c r="I359" s="89"/>
      <c r="J359" s="89"/>
      <c r="K359" s="89"/>
      <c r="L359" s="89"/>
      <c r="M359" s="89"/>
      <c r="N359" s="89"/>
      <c r="O359" s="89"/>
      <c r="P359" s="89"/>
      <c r="Q359" s="89"/>
      <c r="R359" s="89"/>
      <c r="S359" s="89"/>
      <c r="T359" s="89"/>
    </row>
    <row r="360" spans="8:20" x14ac:dyDescent="0.2">
      <c r="H360" s="89"/>
      <c r="I360" s="89"/>
      <c r="J360" s="89"/>
      <c r="K360" s="89"/>
      <c r="L360" s="89"/>
      <c r="M360" s="89"/>
      <c r="N360" s="89"/>
      <c r="O360" s="89"/>
      <c r="P360" s="89"/>
      <c r="Q360" s="89"/>
      <c r="R360" s="89"/>
      <c r="S360" s="89"/>
      <c r="T360" s="89"/>
    </row>
    <row r="361" spans="8:20" x14ac:dyDescent="0.2">
      <c r="H361" s="89"/>
      <c r="I361" s="89"/>
      <c r="J361" s="89"/>
      <c r="K361" s="89"/>
      <c r="L361" s="89"/>
      <c r="M361" s="89"/>
      <c r="N361" s="89"/>
      <c r="O361" s="89"/>
      <c r="P361" s="89"/>
      <c r="Q361" s="89"/>
      <c r="R361" s="89"/>
      <c r="S361" s="89"/>
      <c r="T361" s="89"/>
    </row>
    <row r="362" spans="8:20" x14ac:dyDescent="0.2">
      <c r="H362" s="89"/>
      <c r="I362" s="89"/>
      <c r="J362" s="89"/>
      <c r="K362" s="89"/>
      <c r="L362" s="89"/>
      <c r="M362" s="89"/>
      <c r="N362" s="89"/>
      <c r="O362" s="89"/>
      <c r="P362" s="89"/>
      <c r="Q362" s="89"/>
      <c r="R362" s="89"/>
      <c r="S362" s="89"/>
      <c r="T362" s="89"/>
    </row>
    <row r="363" spans="8:20" x14ac:dyDescent="0.2">
      <c r="H363" s="89"/>
      <c r="I363" s="89"/>
      <c r="J363" s="89"/>
      <c r="K363" s="89"/>
      <c r="L363" s="89"/>
      <c r="M363" s="89"/>
      <c r="N363" s="89"/>
      <c r="O363" s="89"/>
      <c r="P363" s="89"/>
      <c r="Q363" s="89"/>
      <c r="R363" s="89"/>
      <c r="S363" s="89"/>
      <c r="T363" s="89"/>
    </row>
    <row r="364" spans="8:20" x14ac:dyDescent="0.2">
      <c r="H364" s="89"/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</row>
    <row r="365" spans="8:20" x14ac:dyDescent="0.2">
      <c r="H365" s="89"/>
      <c r="I365" s="89"/>
      <c r="J365" s="89"/>
      <c r="K365" s="89"/>
      <c r="L365" s="89"/>
      <c r="M365" s="89"/>
      <c r="N365" s="89"/>
      <c r="O365" s="89"/>
      <c r="P365" s="89"/>
      <c r="Q365" s="89"/>
      <c r="R365" s="89"/>
      <c r="S365" s="89"/>
      <c r="T365" s="89"/>
    </row>
    <row r="366" spans="8:20" x14ac:dyDescent="0.2">
      <c r="H366" s="89"/>
      <c r="I366" s="89"/>
      <c r="J366" s="89"/>
      <c r="K366" s="89"/>
      <c r="L366" s="89"/>
      <c r="M366" s="89"/>
      <c r="N366" s="89"/>
      <c r="O366" s="89"/>
      <c r="P366" s="89"/>
      <c r="Q366" s="89"/>
      <c r="R366" s="89"/>
      <c r="S366" s="89"/>
      <c r="T366" s="89"/>
    </row>
    <row r="367" spans="8:20" x14ac:dyDescent="0.2">
      <c r="H367" s="89"/>
      <c r="I367" s="89"/>
      <c r="J367" s="89"/>
      <c r="K367" s="89"/>
      <c r="L367" s="89"/>
      <c r="M367" s="89"/>
      <c r="N367" s="89"/>
      <c r="O367" s="89"/>
      <c r="P367" s="89"/>
      <c r="Q367" s="89"/>
      <c r="R367" s="89"/>
      <c r="S367" s="89"/>
      <c r="T367" s="89"/>
    </row>
    <row r="368" spans="8:20" x14ac:dyDescent="0.2">
      <c r="H368" s="89"/>
      <c r="I368" s="89"/>
      <c r="J368" s="89"/>
      <c r="K368" s="89"/>
      <c r="L368" s="89"/>
      <c r="M368" s="89"/>
      <c r="N368" s="89"/>
      <c r="O368" s="89"/>
      <c r="P368" s="89"/>
      <c r="Q368" s="89"/>
      <c r="R368" s="89"/>
      <c r="S368" s="89"/>
      <c r="T368" s="89"/>
    </row>
    <row r="369" spans="8:20" x14ac:dyDescent="0.2">
      <c r="H369" s="89"/>
      <c r="I369" s="89"/>
      <c r="J369" s="89"/>
      <c r="K369" s="89"/>
      <c r="L369" s="89"/>
      <c r="M369" s="89"/>
      <c r="N369" s="89"/>
      <c r="O369" s="89"/>
      <c r="P369" s="89"/>
      <c r="Q369" s="89"/>
      <c r="R369" s="89"/>
      <c r="S369" s="89"/>
      <c r="T369" s="89"/>
    </row>
    <row r="370" spans="8:20" x14ac:dyDescent="0.2">
      <c r="H370" s="89"/>
      <c r="I370" s="89"/>
      <c r="J370" s="89"/>
      <c r="K370" s="89"/>
      <c r="L370" s="89"/>
      <c r="M370" s="89"/>
      <c r="N370" s="89"/>
      <c r="O370" s="89"/>
      <c r="P370" s="89"/>
      <c r="Q370" s="89"/>
      <c r="R370" s="89"/>
      <c r="S370" s="89"/>
      <c r="T370" s="89"/>
    </row>
    <row r="371" spans="8:20" x14ac:dyDescent="0.2">
      <c r="H371" s="89"/>
      <c r="I371" s="89"/>
      <c r="J371" s="89"/>
      <c r="K371" s="89"/>
      <c r="L371" s="89"/>
      <c r="M371" s="89"/>
      <c r="N371" s="89"/>
      <c r="O371" s="89"/>
      <c r="P371" s="89"/>
      <c r="Q371" s="89"/>
      <c r="R371" s="89"/>
      <c r="S371" s="89"/>
      <c r="T371" s="89"/>
    </row>
    <row r="372" spans="8:20" x14ac:dyDescent="0.2"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</row>
    <row r="373" spans="8:20" x14ac:dyDescent="0.2">
      <c r="H373" s="89"/>
      <c r="I373" s="89"/>
      <c r="J373" s="89"/>
      <c r="K373" s="89"/>
      <c r="L373" s="89"/>
      <c r="M373" s="89"/>
      <c r="N373" s="89"/>
      <c r="O373" s="89"/>
      <c r="P373" s="89"/>
      <c r="Q373" s="89"/>
      <c r="R373" s="89"/>
      <c r="S373" s="89"/>
      <c r="T373" s="89"/>
    </row>
    <row r="374" spans="8:20" x14ac:dyDescent="0.2">
      <c r="H374" s="89"/>
      <c r="I374" s="89"/>
      <c r="J374" s="89"/>
      <c r="K374" s="89"/>
      <c r="L374" s="89"/>
      <c r="M374" s="89"/>
      <c r="N374" s="89"/>
      <c r="O374" s="89"/>
      <c r="P374" s="89"/>
      <c r="Q374" s="89"/>
      <c r="R374" s="89"/>
      <c r="S374" s="89"/>
      <c r="T374" s="89"/>
    </row>
    <row r="375" spans="8:20" x14ac:dyDescent="0.2">
      <c r="H375" s="89"/>
      <c r="I375" s="89"/>
      <c r="J375" s="89"/>
      <c r="K375" s="89"/>
      <c r="L375" s="89"/>
      <c r="M375" s="89"/>
      <c r="N375" s="89"/>
      <c r="O375" s="89"/>
      <c r="P375" s="89"/>
      <c r="Q375" s="89"/>
      <c r="R375" s="89"/>
      <c r="S375" s="89"/>
      <c r="T375" s="89"/>
    </row>
    <row r="376" spans="8:20" x14ac:dyDescent="0.2">
      <c r="H376" s="89"/>
      <c r="I376" s="89"/>
      <c r="J376" s="89"/>
      <c r="K376" s="89"/>
      <c r="L376" s="89"/>
      <c r="M376" s="89"/>
      <c r="N376" s="89"/>
      <c r="O376" s="89"/>
      <c r="P376" s="89"/>
      <c r="Q376" s="89"/>
      <c r="R376" s="89"/>
      <c r="S376" s="89"/>
      <c r="T376" s="89"/>
    </row>
    <row r="377" spans="8:20" x14ac:dyDescent="0.2">
      <c r="H377" s="89"/>
      <c r="I377" s="89"/>
      <c r="J377" s="89"/>
      <c r="K377" s="89"/>
      <c r="L377" s="89"/>
      <c r="M377" s="89"/>
      <c r="N377" s="89"/>
      <c r="O377" s="89"/>
      <c r="P377" s="89"/>
      <c r="Q377" s="89"/>
      <c r="R377" s="89"/>
      <c r="S377" s="89"/>
      <c r="T377" s="89"/>
    </row>
    <row r="378" spans="8:20" x14ac:dyDescent="0.2">
      <c r="H378" s="89"/>
      <c r="I378" s="89"/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</row>
    <row r="379" spans="8:20" x14ac:dyDescent="0.2">
      <c r="H379" s="89"/>
      <c r="I379" s="89"/>
      <c r="J379" s="89"/>
      <c r="K379" s="89"/>
      <c r="L379" s="89"/>
      <c r="M379" s="89"/>
      <c r="N379" s="89"/>
      <c r="O379" s="89"/>
      <c r="P379" s="89"/>
      <c r="Q379" s="89"/>
      <c r="R379" s="89"/>
      <c r="S379" s="89"/>
      <c r="T379" s="89"/>
    </row>
    <row r="380" spans="8:20" x14ac:dyDescent="0.2">
      <c r="H380" s="89"/>
      <c r="I380" s="89"/>
      <c r="J380" s="89"/>
      <c r="K380" s="89"/>
      <c r="L380" s="89"/>
      <c r="M380" s="89"/>
      <c r="N380" s="89"/>
      <c r="O380" s="89"/>
      <c r="P380" s="89"/>
      <c r="Q380" s="89"/>
      <c r="R380" s="89"/>
      <c r="S380" s="89"/>
      <c r="T380" s="89"/>
    </row>
    <row r="381" spans="8:20" x14ac:dyDescent="0.2">
      <c r="H381" s="89"/>
      <c r="I381" s="89"/>
      <c r="J381" s="89"/>
      <c r="K381" s="89"/>
      <c r="L381" s="89"/>
      <c r="M381" s="89"/>
      <c r="N381" s="89"/>
      <c r="O381" s="89"/>
      <c r="P381" s="89"/>
      <c r="Q381" s="89"/>
      <c r="R381" s="89"/>
      <c r="S381" s="89"/>
      <c r="T381" s="89"/>
    </row>
    <row r="382" spans="8:20" x14ac:dyDescent="0.2">
      <c r="H382" s="89"/>
      <c r="I382" s="89"/>
      <c r="J382" s="89"/>
      <c r="K382" s="89"/>
      <c r="L382" s="89"/>
      <c r="M382" s="89"/>
      <c r="N382" s="89"/>
      <c r="O382" s="89"/>
      <c r="P382" s="89"/>
      <c r="Q382" s="89"/>
      <c r="R382" s="89"/>
      <c r="S382" s="89"/>
      <c r="T382" s="89"/>
    </row>
    <row r="383" spans="8:20" x14ac:dyDescent="0.2">
      <c r="H383" s="89"/>
      <c r="I383" s="89"/>
      <c r="J383" s="89"/>
      <c r="K383" s="89"/>
      <c r="L383" s="89"/>
      <c r="M383" s="89"/>
      <c r="N383" s="89"/>
      <c r="O383" s="89"/>
      <c r="P383" s="89"/>
      <c r="Q383" s="89"/>
      <c r="R383" s="89"/>
      <c r="S383" s="89"/>
      <c r="T383" s="89"/>
    </row>
    <row r="384" spans="8:20" x14ac:dyDescent="0.2">
      <c r="H384" s="89"/>
      <c r="I384" s="89"/>
      <c r="J384" s="89"/>
      <c r="K384" s="89"/>
      <c r="L384" s="89"/>
      <c r="M384" s="89"/>
      <c r="N384" s="89"/>
      <c r="O384" s="89"/>
      <c r="P384" s="89"/>
      <c r="Q384" s="89"/>
      <c r="R384" s="89"/>
      <c r="S384" s="89"/>
      <c r="T384" s="89"/>
    </row>
    <row r="385" spans="8:20" x14ac:dyDescent="0.2">
      <c r="H385" s="89"/>
      <c r="I385" s="89"/>
      <c r="J385" s="89"/>
      <c r="K385" s="89"/>
      <c r="L385" s="89"/>
      <c r="M385" s="89"/>
      <c r="N385" s="89"/>
      <c r="O385" s="89"/>
      <c r="P385" s="89"/>
      <c r="Q385" s="89"/>
      <c r="R385" s="89"/>
      <c r="S385" s="89"/>
      <c r="T385" s="89"/>
    </row>
    <row r="386" spans="8:20" x14ac:dyDescent="0.2">
      <c r="H386" s="89"/>
      <c r="I386" s="89"/>
      <c r="J386" s="89"/>
      <c r="K386" s="89"/>
      <c r="L386" s="89"/>
      <c r="M386" s="89"/>
      <c r="N386" s="89"/>
      <c r="O386" s="89"/>
      <c r="P386" s="89"/>
      <c r="Q386" s="89"/>
      <c r="R386" s="89"/>
      <c r="S386" s="89"/>
      <c r="T386" s="89"/>
    </row>
    <row r="387" spans="8:20" x14ac:dyDescent="0.2">
      <c r="H387" s="89"/>
      <c r="I387" s="89"/>
      <c r="J387" s="89"/>
      <c r="K387" s="89"/>
      <c r="L387" s="89"/>
      <c r="M387" s="89"/>
      <c r="N387" s="89"/>
      <c r="O387" s="89"/>
      <c r="P387" s="89"/>
      <c r="Q387" s="89"/>
      <c r="R387" s="89"/>
      <c r="S387" s="89"/>
      <c r="T387" s="89"/>
    </row>
    <row r="388" spans="8:20" x14ac:dyDescent="0.2">
      <c r="H388" s="89"/>
      <c r="I388" s="89"/>
      <c r="J388" s="89"/>
      <c r="K388" s="89"/>
      <c r="L388" s="89"/>
      <c r="M388" s="89"/>
      <c r="N388" s="89"/>
      <c r="O388" s="89"/>
      <c r="P388" s="89"/>
      <c r="Q388" s="89"/>
      <c r="R388" s="89"/>
      <c r="S388" s="89"/>
      <c r="T388" s="89"/>
    </row>
    <row r="389" spans="8:20" x14ac:dyDescent="0.2">
      <c r="H389" s="89"/>
      <c r="I389" s="89"/>
      <c r="J389" s="89"/>
      <c r="K389" s="89"/>
      <c r="L389" s="89"/>
      <c r="M389" s="89"/>
      <c r="N389" s="89"/>
      <c r="O389" s="89"/>
      <c r="P389" s="89"/>
      <c r="Q389" s="89"/>
      <c r="R389" s="89"/>
      <c r="S389" s="89"/>
      <c r="T389" s="89"/>
    </row>
    <row r="390" spans="8:20" x14ac:dyDescent="0.2">
      <c r="H390" s="89"/>
      <c r="I390" s="89"/>
      <c r="J390" s="89"/>
      <c r="K390" s="89"/>
      <c r="L390" s="89"/>
      <c r="M390" s="89"/>
      <c r="N390" s="89"/>
      <c r="O390" s="89"/>
      <c r="P390" s="89"/>
      <c r="Q390" s="89"/>
      <c r="R390" s="89"/>
      <c r="S390" s="89"/>
      <c r="T390" s="89"/>
    </row>
    <row r="391" spans="8:20" x14ac:dyDescent="0.2"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</row>
    <row r="392" spans="8:20" x14ac:dyDescent="0.2">
      <c r="H392" s="89"/>
      <c r="I392" s="89"/>
      <c r="J392" s="89"/>
      <c r="K392" s="89"/>
      <c r="L392" s="89"/>
      <c r="M392" s="89"/>
      <c r="N392" s="89"/>
      <c r="O392" s="89"/>
      <c r="P392" s="89"/>
      <c r="Q392" s="89"/>
      <c r="R392" s="89"/>
      <c r="S392" s="89"/>
      <c r="T392" s="89"/>
    </row>
    <row r="393" spans="8:20" x14ac:dyDescent="0.2">
      <c r="H393" s="89"/>
      <c r="I393" s="89"/>
      <c r="J393" s="89"/>
      <c r="K393" s="89"/>
      <c r="L393" s="89"/>
      <c r="M393" s="89"/>
      <c r="N393" s="89"/>
      <c r="O393" s="89"/>
      <c r="P393" s="89"/>
      <c r="Q393" s="89"/>
      <c r="R393" s="89"/>
      <c r="S393" s="89"/>
      <c r="T393" s="89"/>
    </row>
    <row r="394" spans="8:20" x14ac:dyDescent="0.2">
      <c r="H394" s="89"/>
      <c r="I394" s="89"/>
      <c r="J394" s="89"/>
      <c r="K394" s="89"/>
      <c r="L394" s="89"/>
      <c r="M394" s="89"/>
      <c r="N394" s="89"/>
      <c r="O394" s="89"/>
      <c r="P394" s="89"/>
      <c r="Q394" s="89"/>
      <c r="R394" s="89"/>
      <c r="S394" s="89"/>
      <c r="T394" s="89"/>
    </row>
    <row r="395" spans="8:20" x14ac:dyDescent="0.2">
      <c r="H395" s="89"/>
      <c r="I395" s="89"/>
      <c r="J395" s="89"/>
      <c r="K395" s="89"/>
      <c r="L395" s="89"/>
      <c r="M395" s="89"/>
      <c r="N395" s="89"/>
      <c r="O395" s="89"/>
      <c r="P395" s="89"/>
      <c r="Q395" s="89"/>
      <c r="R395" s="89"/>
      <c r="S395" s="89"/>
      <c r="T395" s="89"/>
    </row>
    <row r="396" spans="8:20" x14ac:dyDescent="0.2">
      <c r="H396" s="89"/>
      <c r="I396" s="89"/>
      <c r="J396" s="89"/>
      <c r="K396" s="89"/>
      <c r="L396" s="89"/>
      <c r="M396" s="89"/>
      <c r="N396" s="89"/>
      <c r="O396" s="89"/>
      <c r="P396" s="89"/>
      <c r="Q396" s="89"/>
      <c r="R396" s="89"/>
      <c r="S396" s="89"/>
      <c r="T396" s="89"/>
    </row>
    <row r="397" spans="8:20" x14ac:dyDescent="0.2"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</row>
    <row r="398" spans="8:20" x14ac:dyDescent="0.2"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</row>
    <row r="399" spans="8:20" x14ac:dyDescent="0.2"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</row>
    <row r="400" spans="8:20" x14ac:dyDescent="0.2"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</row>
    <row r="401" spans="8:20" x14ac:dyDescent="0.2">
      <c r="H401" s="89"/>
      <c r="I401" s="89"/>
      <c r="J401" s="89"/>
      <c r="K401" s="89"/>
      <c r="L401" s="89"/>
      <c r="M401" s="89"/>
      <c r="N401" s="89"/>
      <c r="O401" s="89"/>
      <c r="P401" s="89"/>
      <c r="Q401" s="89"/>
      <c r="R401" s="89"/>
      <c r="S401" s="89"/>
      <c r="T401" s="89"/>
    </row>
    <row r="402" spans="8:20" x14ac:dyDescent="0.2"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</row>
    <row r="403" spans="8:20" x14ac:dyDescent="0.2"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</row>
    <row r="404" spans="8:20" x14ac:dyDescent="0.2">
      <c r="H404" s="89"/>
      <c r="I404" s="89"/>
      <c r="J404" s="89"/>
      <c r="K404" s="89"/>
      <c r="L404" s="89"/>
      <c r="M404" s="89"/>
      <c r="N404" s="89"/>
      <c r="O404" s="89"/>
      <c r="P404" s="89"/>
      <c r="Q404" s="89"/>
      <c r="R404" s="89"/>
      <c r="S404" s="89"/>
      <c r="T404" s="89"/>
    </row>
    <row r="405" spans="8:20" x14ac:dyDescent="0.2">
      <c r="H405" s="89"/>
      <c r="I405" s="89"/>
      <c r="J405" s="89"/>
      <c r="K405" s="89"/>
      <c r="L405" s="89"/>
      <c r="M405" s="89"/>
      <c r="N405" s="89"/>
      <c r="O405" s="89"/>
      <c r="P405" s="89"/>
      <c r="Q405" s="89"/>
      <c r="R405" s="89"/>
      <c r="S405" s="89"/>
      <c r="T405" s="89"/>
    </row>
    <row r="406" spans="8:20" x14ac:dyDescent="0.2"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</row>
    <row r="407" spans="8:20" x14ac:dyDescent="0.2">
      <c r="H407" s="89"/>
      <c r="I407" s="89"/>
      <c r="J407" s="89"/>
      <c r="K407" s="89"/>
      <c r="L407" s="89"/>
      <c r="M407" s="89"/>
      <c r="N407" s="89"/>
      <c r="O407" s="89"/>
      <c r="P407" s="89"/>
      <c r="Q407" s="89"/>
      <c r="R407" s="89"/>
      <c r="S407" s="89"/>
      <c r="T407" s="89"/>
    </row>
    <row r="408" spans="8:20" x14ac:dyDescent="0.2">
      <c r="H408" s="89"/>
      <c r="I408" s="89"/>
      <c r="J408" s="89"/>
      <c r="K408" s="89"/>
      <c r="L408" s="89"/>
      <c r="M408" s="89"/>
      <c r="N408" s="89"/>
      <c r="O408" s="89"/>
      <c r="P408" s="89"/>
      <c r="Q408" s="89"/>
      <c r="R408" s="89"/>
      <c r="S408" s="89"/>
      <c r="T408" s="89"/>
    </row>
    <row r="409" spans="8:20" x14ac:dyDescent="0.2">
      <c r="H409" s="89"/>
      <c r="I409" s="89"/>
      <c r="J409" s="89"/>
      <c r="K409" s="89"/>
      <c r="L409" s="89"/>
      <c r="M409" s="89"/>
      <c r="N409" s="89"/>
      <c r="O409" s="89"/>
      <c r="P409" s="89"/>
      <c r="Q409" s="89"/>
      <c r="R409" s="89"/>
      <c r="S409" s="89"/>
      <c r="T409" s="89"/>
    </row>
    <row r="410" spans="8:20" x14ac:dyDescent="0.2">
      <c r="H410" s="89"/>
      <c r="I410" s="89"/>
      <c r="J410" s="89"/>
      <c r="K410" s="89"/>
      <c r="L410" s="89"/>
      <c r="M410" s="89"/>
      <c r="N410" s="89"/>
      <c r="O410" s="89"/>
      <c r="P410" s="89"/>
      <c r="Q410" s="89"/>
      <c r="R410" s="89"/>
      <c r="S410" s="89"/>
      <c r="T410" s="89"/>
    </row>
    <row r="411" spans="8:20" x14ac:dyDescent="0.2">
      <c r="H411" s="89"/>
      <c r="I411" s="89"/>
      <c r="J411" s="89"/>
      <c r="K411" s="89"/>
      <c r="L411" s="89"/>
      <c r="M411" s="89"/>
      <c r="N411" s="89"/>
      <c r="O411" s="89"/>
      <c r="P411" s="89"/>
      <c r="Q411" s="89"/>
      <c r="R411" s="89"/>
      <c r="S411" s="89"/>
      <c r="T411" s="89"/>
    </row>
    <row r="412" spans="8:20" x14ac:dyDescent="0.2">
      <c r="H412" s="89"/>
      <c r="I412" s="89"/>
      <c r="J412" s="89"/>
      <c r="K412" s="89"/>
      <c r="L412" s="89"/>
      <c r="M412" s="89"/>
      <c r="N412" s="89"/>
      <c r="O412" s="89"/>
      <c r="P412" s="89"/>
      <c r="Q412" s="89"/>
      <c r="R412" s="89"/>
      <c r="S412" s="89"/>
      <c r="T412" s="89"/>
    </row>
    <row r="413" spans="8:20" x14ac:dyDescent="0.2">
      <c r="H413" s="89"/>
      <c r="I413" s="89"/>
      <c r="J413" s="89"/>
      <c r="K413" s="89"/>
      <c r="L413" s="89"/>
      <c r="M413" s="89"/>
      <c r="N413" s="89"/>
      <c r="O413" s="89"/>
      <c r="P413" s="89"/>
      <c r="Q413" s="89"/>
      <c r="R413" s="89"/>
      <c r="S413" s="89"/>
      <c r="T413" s="89"/>
    </row>
    <row r="414" spans="8:20" x14ac:dyDescent="0.2">
      <c r="H414" s="89"/>
      <c r="I414" s="89"/>
      <c r="J414" s="89"/>
      <c r="K414" s="89"/>
      <c r="L414" s="89"/>
      <c r="M414" s="89"/>
      <c r="N414" s="89"/>
      <c r="O414" s="89"/>
      <c r="P414" s="89"/>
      <c r="Q414" s="89"/>
      <c r="R414" s="89"/>
      <c r="S414" s="89"/>
      <c r="T414" s="89"/>
    </row>
    <row r="415" spans="8:20" x14ac:dyDescent="0.2">
      <c r="H415" s="89"/>
      <c r="I415" s="89"/>
      <c r="J415" s="89"/>
      <c r="K415" s="89"/>
      <c r="L415" s="89"/>
      <c r="M415" s="89"/>
      <c r="N415" s="89"/>
      <c r="O415" s="89"/>
      <c r="P415" s="89"/>
      <c r="Q415" s="89"/>
      <c r="R415" s="89"/>
      <c r="S415" s="89"/>
      <c r="T415" s="89"/>
    </row>
    <row r="416" spans="8:20" x14ac:dyDescent="0.2">
      <c r="H416" s="89"/>
      <c r="I416" s="89"/>
      <c r="J416" s="89"/>
      <c r="K416" s="89"/>
      <c r="L416" s="89"/>
      <c r="M416" s="89"/>
      <c r="N416" s="89"/>
      <c r="O416" s="89"/>
      <c r="P416" s="89"/>
      <c r="Q416" s="89"/>
      <c r="R416" s="89"/>
      <c r="S416" s="89"/>
      <c r="T416" s="89"/>
    </row>
    <row r="417" spans="8:20" x14ac:dyDescent="0.2">
      <c r="H417" s="89"/>
      <c r="I417" s="89"/>
      <c r="J417" s="89"/>
      <c r="K417" s="89"/>
      <c r="L417" s="89"/>
      <c r="M417" s="89"/>
      <c r="N417" s="89"/>
      <c r="O417" s="89"/>
      <c r="P417" s="89"/>
      <c r="Q417" s="89"/>
      <c r="R417" s="89"/>
      <c r="S417" s="89"/>
      <c r="T417" s="89"/>
    </row>
    <row r="418" spans="8:20" x14ac:dyDescent="0.2">
      <c r="H418" s="89"/>
      <c r="I418" s="89"/>
      <c r="J418" s="89"/>
      <c r="K418" s="89"/>
      <c r="L418" s="89"/>
      <c r="M418" s="89"/>
      <c r="N418" s="89"/>
      <c r="O418" s="89"/>
      <c r="P418" s="89"/>
      <c r="Q418" s="89"/>
      <c r="R418" s="89"/>
      <c r="S418" s="89"/>
      <c r="T418" s="89"/>
    </row>
    <row r="419" spans="8:20" x14ac:dyDescent="0.2">
      <c r="H419" s="89"/>
      <c r="I419" s="89"/>
      <c r="J419" s="89"/>
      <c r="K419" s="89"/>
      <c r="L419" s="89"/>
      <c r="M419" s="89"/>
      <c r="N419" s="89"/>
      <c r="O419" s="89"/>
      <c r="P419" s="89"/>
      <c r="Q419" s="89"/>
      <c r="R419" s="89"/>
      <c r="S419" s="89"/>
      <c r="T419" s="89"/>
    </row>
    <row r="420" spans="8:20" x14ac:dyDescent="0.2">
      <c r="H420" s="89"/>
      <c r="I420" s="89"/>
      <c r="J420" s="89"/>
      <c r="K420" s="89"/>
      <c r="L420" s="89"/>
      <c r="M420" s="89"/>
      <c r="N420" s="89"/>
      <c r="O420" s="89"/>
      <c r="P420" s="89"/>
      <c r="Q420" s="89"/>
      <c r="R420" s="89"/>
      <c r="S420" s="89"/>
      <c r="T420" s="89"/>
    </row>
    <row r="421" spans="8:20" x14ac:dyDescent="0.2">
      <c r="H421" s="89"/>
      <c r="I421" s="89"/>
      <c r="J421" s="89"/>
      <c r="K421" s="89"/>
      <c r="L421" s="89"/>
      <c r="M421" s="89"/>
      <c r="N421" s="89"/>
      <c r="O421" s="89"/>
      <c r="P421" s="89"/>
      <c r="Q421" s="89"/>
      <c r="R421" s="89"/>
      <c r="S421" s="89"/>
      <c r="T421" s="89"/>
    </row>
    <row r="422" spans="8:20" x14ac:dyDescent="0.2">
      <c r="H422" s="89"/>
      <c r="I422" s="89"/>
      <c r="J422" s="89"/>
      <c r="K422" s="89"/>
      <c r="L422" s="89"/>
      <c r="M422" s="89"/>
      <c r="N422" s="89"/>
      <c r="O422" s="89"/>
      <c r="P422" s="89"/>
      <c r="Q422" s="89"/>
      <c r="R422" s="89"/>
      <c r="S422" s="89"/>
      <c r="T422" s="89"/>
    </row>
    <row r="423" spans="8:20" x14ac:dyDescent="0.2">
      <c r="H423" s="89"/>
      <c r="I423" s="89"/>
      <c r="J423" s="89"/>
      <c r="K423" s="89"/>
      <c r="L423" s="89"/>
      <c r="M423" s="89"/>
      <c r="N423" s="89"/>
      <c r="O423" s="89"/>
      <c r="P423" s="89"/>
      <c r="Q423" s="89"/>
      <c r="R423" s="89"/>
      <c r="S423" s="89"/>
      <c r="T423" s="89"/>
    </row>
    <row r="424" spans="8:20" x14ac:dyDescent="0.2">
      <c r="H424" s="89"/>
      <c r="I424" s="89"/>
      <c r="J424" s="89"/>
      <c r="K424" s="89"/>
      <c r="L424" s="89"/>
      <c r="M424" s="89"/>
      <c r="N424" s="89"/>
      <c r="O424" s="89"/>
      <c r="P424" s="89"/>
      <c r="Q424" s="89"/>
      <c r="R424" s="89"/>
      <c r="S424" s="89"/>
      <c r="T424" s="89"/>
    </row>
    <row r="425" spans="8:20" x14ac:dyDescent="0.2">
      <c r="H425" s="89"/>
      <c r="I425" s="89"/>
      <c r="J425" s="89"/>
      <c r="K425" s="89"/>
      <c r="L425" s="89"/>
      <c r="M425" s="89"/>
      <c r="N425" s="89"/>
      <c r="O425" s="89"/>
      <c r="P425" s="89"/>
      <c r="Q425" s="89"/>
      <c r="R425" s="89"/>
      <c r="S425" s="89"/>
      <c r="T425" s="89"/>
    </row>
    <row r="426" spans="8:20" x14ac:dyDescent="0.2">
      <c r="H426" s="89"/>
      <c r="I426" s="89"/>
      <c r="J426" s="89"/>
      <c r="K426" s="89"/>
      <c r="L426" s="89"/>
      <c r="M426" s="89"/>
      <c r="N426" s="89"/>
      <c r="O426" s="89"/>
      <c r="P426" s="89"/>
      <c r="Q426" s="89"/>
      <c r="R426" s="89"/>
      <c r="S426" s="89"/>
      <c r="T426" s="89"/>
    </row>
    <row r="427" spans="8:20" x14ac:dyDescent="0.2">
      <c r="H427" s="89"/>
      <c r="I427" s="89"/>
      <c r="J427" s="89"/>
      <c r="K427" s="89"/>
      <c r="L427" s="89"/>
      <c r="M427" s="89"/>
      <c r="N427" s="89"/>
      <c r="O427" s="89"/>
      <c r="P427" s="89"/>
      <c r="Q427" s="89"/>
      <c r="R427" s="89"/>
      <c r="S427" s="89"/>
      <c r="T427" s="89"/>
    </row>
    <row r="428" spans="8:20" x14ac:dyDescent="0.2">
      <c r="H428" s="89"/>
      <c r="I428" s="89"/>
      <c r="J428" s="89"/>
      <c r="K428" s="89"/>
      <c r="L428" s="89"/>
      <c r="M428" s="89"/>
      <c r="N428" s="89"/>
      <c r="O428" s="89"/>
      <c r="P428" s="89"/>
      <c r="Q428" s="89"/>
      <c r="R428" s="89"/>
      <c r="S428" s="89"/>
      <c r="T428" s="89"/>
    </row>
    <row r="429" spans="8:20" x14ac:dyDescent="0.2">
      <c r="H429" s="89"/>
      <c r="I429" s="89"/>
      <c r="J429" s="89"/>
      <c r="K429" s="89"/>
      <c r="L429" s="89"/>
      <c r="M429" s="89"/>
      <c r="N429" s="89"/>
      <c r="O429" s="89"/>
      <c r="P429" s="89"/>
      <c r="Q429" s="89"/>
      <c r="R429" s="89"/>
      <c r="S429" s="89"/>
      <c r="T429" s="89"/>
    </row>
    <row r="430" spans="8:20" x14ac:dyDescent="0.2">
      <c r="H430" s="89"/>
      <c r="I430" s="89"/>
      <c r="J430" s="89"/>
      <c r="K430" s="89"/>
      <c r="L430" s="89"/>
      <c r="M430" s="89"/>
      <c r="N430" s="89"/>
      <c r="O430" s="89"/>
      <c r="P430" s="89"/>
      <c r="Q430" s="89"/>
      <c r="R430" s="89"/>
      <c r="S430" s="89"/>
      <c r="T430" s="89"/>
    </row>
    <row r="431" spans="8:20" x14ac:dyDescent="0.2">
      <c r="H431" s="89"/>
      <c r="I431" s="89"/>
      <c r="J431" s="89"/>
      <c r="K431" s="89"/>
      <c r="L431" s="89"/>
      <c r="M431" s="89"/>
      <c r="N431" s="89"/>
      <c r="O431" s="89"/>
      <c r="P431" s="89"/>
      <c r="Q431" s="89"/>
      <c r="R431" s="89"/>
      <c r="S431" s="89"/>
      <c r="T431" s="89"/>
    </row>
    <row r="432" spans="8:20" x14ac:dyDescent="0.2">
      <c r="H432" s="89"/>
      <c r="I432" s="89"/>
      <c r="J432" s="89"/>
      <c r="K432" s="89"/>
      <c r="L432" s="89"/>
      <c r="M432" s="89"/>
      <c r="N432" s="89"/>
      <c r="O432" s="89"/>
      <c r="P432" s="89"/>
      <c r="Q432" s="89"/>
      <c r="R432" s="89"/>
      <c r="S432" s="89"/>
      <c r="T432" s="89"/>
    </row>
    <row r="433" spans="8:20" x14ac:dyDescent="0.2">
      <c r="H433" s="89"/>
      <c r="I433" s="89"/>
      <c r="J433" s="89"/>
      <c r="K433" s="89"/>
      <c r="L433" s="89"/>
      <c r="M433" s="89"/>
      <c r="N433" s="89"/>
      <c r="O433" s="89"/>
      <c r="P433" s="89"/>
      <c r="Q433" s="89"/>
      <c r="R433" s="89"/>
      <c r="S433" s="89"/>
      <c r="T433" s="89"/>
    </row>
    <row r="434" spans="8:20" x14ac:dyDescent="0.2">
      <c r="H434" s="89"/>
      <c r="I434" s="89"/>
      <c r="J434" s="89"/>
      <c r="K434" s="89"/>
      <c r="L434" s="89"/>
      <c r="M434" s="89"/>
      <c r="N434" s="89"/>
      <c r="O434" s="89"/>
      <c r="P434" s="89"/>
      <c r="Q434" s="89"/>
      <c r="R434" s="89"/>
      <c r="S434" s="89"/>
      <c r="T434" s="89"/>
    </row>
    <row r="435" spans="8:20" x14ac:dyDescent="0.2">
      <c r="H435" s="89"/>
      <c r="I435" s="89"/>
      <c r="J435" s="89"/>
      <c r="K435" s="89"/>
      <c r="L435" s="89"/>
      <c r="M435" s="89"/>
      <c r="N435" s="89"/>
      <c r="O435" s="89"/>
      <c r="P435" s="89"/>
      <c r="Q435" s="89"/>
      <c r="R435" s="89"/>
      <c r="S435" s="89"/>
      <c r="T435" s="89"/>
    </row>
    <row r="436" spans="8:20" x14ac:dyDescent="0.2">
      <c r="H436" s="89"/>
      <c r="I436" s="89"/>
      <c r="J436" s="89"/>
      <c r="K436" s="89"/>
      <c r="L436" s="89"/>
      <c r="M436" s="89"/>
      <c r="N436" s="89"/>
      <c r="O436" s="89"/>
      <c r="P436" s="89"/>
      <c r="Q436" s="89"/>
      <c r="R436" s="89"/>
      <c r="S436" s="89"/>
      <c r="T436" s="89"/>
    </row>
    <row r="437" spans="8:20" x14ac:dyDescent="0.2">
      <c r="H437" s="89"/>
      <c r="I437" s="89"/>
      <c r="J437" s="89"/>
      <c r="K437" s="89"/>
      <c r="L437" s="89"/>
      <c r="M437" s="89"/>
      <c r="N437" s="89"/>
      <c r="O437" s="89"/>
      <c r="P437" s="89"/>
      <c r="Q437" s="89"/>
      <c r="R437" s="89"/>
      <c r="S437" s="89"/>
      <c r="T437" s="89"/>
    </row>
    <row r="438" spans="8:20" x14ac:dyDescent="0.2">
      <c r="H438" s="89"/>
      <c r="I438" s="89"/>
      <c r="J438" s="89"/>
      <c r="K438" s="89"/>
      <c r="L438" s="89"/>
      <c r="M438" s="89"/>
      <c r="N438" s="89"/>
      <c r="O438" s="89"/>
      <c r="P438" s="89"/>
      <c r="Q438" s="89"/>
      <c r="R438" s="89"/>
      <c r="S438" s="89"/>
      <c r="T438" s="89"/>
    </row>
    <row r="439" spans="8:20" x14ac:dyDescent="0.2">
      <c r="H439" s="89"/>
      <c r="I439" s="89"/>
      <c r="J439" s="89"/>
      <c r="K439" s="89"/>
      <c r="L439" s="89"/>
      <c r="M439" s="89"/>
      <c r="N439" s="89"/>
      <c r="O439" s="89"/>
      <c r="P439" s="89"/>
      <c r="Q439" s="89"/>
      <c r="R439" s="89"/>
      <c r="S439" s="89"/>
      <c r="T439" s="89"/>
    </row>
    <row r="440" spans="8:20" x14ac:dyDescent="0.2">
      <c r="H440" s="89"/>
      <c r="I440" s="89"/>
      <c r="J440" s="89"/>
      <c r="K440" s="89"/>
      <c r="L440" s="89"/>
      <c r="M440" s="89"/>
      <c r="N440" s="89"/>
      <c r="O440" s="89"/>
      <c r="P440" s="89"/>
      <c r="Q440" s="89"/>
      <c r="R440" s="89"/>
      <c r="S440" s="89"/>
      <c r="T440" s="89"/>
    </row>
    <row r="441" spans="8:20" x14ac:dyDescent="0.2">
      <c r="H441" s="89"/>
      <c r="I441" s="89"/>
      <c r="J441" s="89"/>
      <c r="K441" s="89"/>
      <c r="L441" s="89"/>
      <c r="M441" s="89"/>
      <c r="N441" s="89"/>
      <c r="O441" s="89"/>
      <c r="P441" s="89"/>
      <c r="Q441" s="89"/>
      <c r="R441" s="89"/>
      <c r="S441" s="89"/>
      <c r="T441" s="89"/>
    </row>
    <row r="442" spans="8:20" x14ac:dyDescent="0.2">
      <c r="H442" s="89"/>
      <c r="I442" s="89"/>
      <c r="J442" s="89"/>
      <c r="K442" s="89"/>
      <c r="L442" s="89"/>
      <c r="M442" s="89"/>
      <c r="N442" s="89"/>
      <c r="O442" s="89"/>
      <c r="P442" s="89"/>
      <c r="Q442" s="89"/>
      <c r="R442" s="89"/>
      <c r="S442" s="89"/>
      <c r="T442" s="89"/>
    </row>
    <row r="443" spans="8:20" x14ac:dyDescent="0.2">
      <c r="H443" s="89"/>
      <c r="I443" s="89"/>
      <c r="J443" s="89"/>
      <c r="K443" s="89"/>
      <c r="L443" s="89"/>
      <c r="M443" s="89"/>
      <c r="N443" s="89"/>
      <c r="O443" s="89"/>
      <c r="P443" s="89"/>
      <c r="Q443" s="89"/>
      <c r="R443" s="89"/>
      <c r="S443" s="89"/>
      <c r="T443" s="89"/>
    </row>
    <row r="444" spans="8:20" x14ac:dyDescent="0.2">
      <c r="H444" s="89"/>
      <c r="I444" s="89"/>
      <c r="J444" s="89"/>
      <c r="K444" s="89"/>
      <c r="L444" s="89"/>
      <c r="M444" s="89"/>
      <c r="N444" s="89"/>
      <c r="O444" s="89"/>
      <c r="P444" s="89"/>
      <c r="Q444" s="89"/>
      <c r="R444" s="89"/>
      <c r="S444" s="89"/>
      <c r="T444" s="89"/>
    </row>
    <row r="445" spans="8:20" x14ac:dyDescent="0.2">
      <c r="H445" s="89"/>
      <c r="I445" s="89"/>
      <c r="J445" s="89"/>
      <c r="K445" s="89"/>
      <c r="L445" s="89"/>
      <c r="M445" s="89"/>
      <c r="N445" s="89"/>
      <c r="O445" s="89"/>
      <c r="P445" s="89"/>
      <c r="Q445" s="89"/>
      <c r="R445" s="89"/>
      <c r="S445" s="89"/>
      <c r="T445" s="89"/>
    </row>
    <row r="446" spans="8:20" x14ac:dyDescent="0.2">
      <c r="H446" s="89"/>
      <c r="I446" s="89"/>
      <c r="J446" s="89"/>
      <c r="K446" s="89"/>
      <c r="L446" s="89"/>
      <c r="M446" s="89"/>
      <c r="N446" s="89"/>
      <c r="O446" s="89"/>
      <c r="P446" s="89"/>
      <c r="Q446" s="89"/>
      <c r="R446" s="89"/>
      <c r="S446" s="89"/>
      <c r="T446" s="89"/>
    </row>
    <row r="447" spans="8:20" x14ac:dyDescent="0.2">
      <c r="H447" s="89"/>
      <c r="I447" s="89"/>
      <c r="J447" s="89"/>
      <c r="K447" s="89"/>
      <c r="L447" s="89"/>
      <c r="M447" s="89"/>
      <c r="N447" s="89"/>
      <c r="O447" s="89"/>
      <c r="P447" s="89"/>
      <c r="Q447" s="89"/>
      <c r="R447" s="89"/>
      <c r="S447" s="89"/>
      <c r="T447" s="89"/>
    </row>
    <row r="448" spans="8:20" x14ac:dyDescent="0.2">
      <c r="H448" s="89"/>
      <c r="I448" s="89"/>
      <c r="J448" s="89"/>
      <c r="K448" s="89"/>
      <c r="L448" s="89"/>
      <c r="M448" s="89"/>
      <c r="N448" s="89"/>
      <c r="O448" s="89"/>
      <c r="P448" s="89"/>
      <c r="Q448" s="89"/>
      <c r="R448" s="89"/>
      <c r="S448" s="89"/>
      <c r="T448" s="89"/>
    </row>
    <row r="449" spans="8:20" x14ac:dyDescent="0.2">
      <c r="H449" s="89"/>
      <c r="I449" s="89"/>
      <c r="J449" s="89"/>
      <c r="K449" s="89"/>
      <c r="L449" s="89"/>
      <c r="M449" s="89"/>
      <c r="N449" s="89"/>
      <c r="O449" s="89"/>
      <c r="P449" s="89"/>
      <c r="Q449" s="89"/>
      <c r="R449" s="89"/>
      <c r="S449" s="89"/>
      <c r="T449" s="89"/>
    </row>
    <row r="450" spans="8:20" x14ac:dyDescent="0.2">
      <c r="H450" s="89"/>
      <c r="I450" s="89"/>
      <c r="J450" s="89"/>
      <c r="K450" s="89"/>
      <c r="L450" s="89"/>
      <c r="M450" s="89"/>
      <c r="N450" s="89"/>
      <c r="O450" s="89"/>
      <c r="P450" s="89"/>
      <c r="Q450" s="89"/>
      <c r="R450" s="89"/>
      <c r="S450" s="89"/>
      <c r="T450" s="89"/>
    </row>
    <row r="451" spans="8:20" x14ac:dyDescent="0.2">
      <c r="H451" s="89"/>
      <c r="I451" s="89"/>
      <c r="J451" s="89"/>
      <c r="K451" s="89"/>
      <c r="L451" s="89"/>
      <c r="M451" s="89"/>
      <c r="N451" s="89"/>
      <c r="O451" s="89"/>
      <c r="P451" s="89"/>
      <c r="Q451" s="89"/>
      <c r="R451" s="89"/>
      <c r="S451" s="89"/>
      <c r="T451" s="89"/>
    </row>
    <row r="452" spans="8:20" x14ac:dyDescent="0.2">
      <c r="H452" s="89"/>
      <c r="I452" s="89"/>
      <c r="J452" s="89"/>
      <c r="K452" s="89"/>
      <c r="L452" s="89"/>
      <c r="M452" s="89"/>
      <c r="N452" s="89"/>
      <c r="O452" s="89"/>
      <c r="P452" s="89"/>
      <c r="Q452" s="89"/>
      <c r="R452" s="89"/>
      <c r="S452" s="89"/>
      <c r="T452" s="89"/>
    </row>
    <row r="453" spans="8:20" x14ac:dyDescent="0.2">
      <c r="H453" s="89"/>
      <c r="I453" s="89"/>
      <c r="J453" s="89"/>
      <c r="K453" s="89"/>
      <c r="L453" s="89"/>
      <c r="M453" s="89"/>
      <c r="N453" s="89"/>
      <c r="O453" s="89"/>
      <c r="P453" s="89"/>
      <c r="Q453" s="89"/>
      <c r="R453" s="89"/>
      <c r="S453" s="89"/>
      <c r="T453" s="89"/>
    </row>
    <row r="454" spans="8:20" x14ac:dyDescent="0.2">
      <c r="H454" s="89"/>
      <c r="I454" s="89"/>
      <c r="J454" s="89"/>
      <c r="K454" s="89"/>
      <c r="L454" s="89"/>
      <c r="M454" s="89"/>
      <c r="N454" s="89"/>
      <c r="O454" s="89"/>
      <c r="P454" s="89"/>
      <c r="Q454" s="89"/>
      <c r="R454" s="89"/>
      <c r="S454" s="89"/>
      <c r="T454" s="89"/>
    </row>
    <row r="455" spans="8:20" x14ac:dyDescent="0.2">
      <c r="H455" s="89"/>
      <c r="I455" s="89"/>
      <c r="J455" s="89"/>
      <c r="K455" s="89"/>
      <c r="L455" s="89"/>
      <c r="M455" s="89"/>
      <c r="N455" s="89"/>
      <c r="O455" s="89"/>
      <c r="P455" s="89"/>
      <c r="Q455" s="89"/>
      <c r="R455" s="89"/>
      <c r="S455" s="89"/>
      <c r="T455" s="89"/>
    </row>
    <row r="456" spans="8:20" x14ac:dyDescent="0.2">
      <c r="H456" s="89"/>
      <c r="I456" s="89"/>
      <c r="J456" s="89"/>
      <c r="K456" s="89"/>
      <c r="L456" s="89"/>
      <c r="M456" s="89"/>
      <c r="N456" s="89"/>
      <c r="O456" s="89"/>
      <c r="P456" s="89"/>
      <c r="Q456" s="89"/>
      <c r="R456" s="89"/>
      <c r="S456" s="89"/>
      <c r="T456" s="89"/>
    </row>
    <row r="457" spans="8:20" x14ac:dyDescent="0.2">
      <c r="H457" s="89"/>
      <c r="I457" s="89"/>
      <c r="J457" s="89"/>
      <c r="K457" s="89"/>
      <c r="L457" s="89"/>
      <c r="M457" s="89"/>
      <c r="N457" s="89"/>
      <c r="O457" s="89"/>
      <c r="P457" s="89"/>
      <c r="Q457" s="89"/>
      <c r="R457" s="89"/>
      <c r="S457" s="89"/>
      <c r="T457" s="89"/>
    </row>
    <row r="458" spans="8:20" x14ac:dyDescent="0.2">
      <c r="H458" s="89"/>
      <c r="I458" s="89"/>
      <c r="J458" s="89"/>
      <c r="K458" s="89"/>
      <c r="L458" s="89"/>
      <c r="M458" s="89"/>
      <c r="N458" s="89"/>
      <c r="O458" s="89"/>
      <c r="P458" s="89"/>
      <c r="Q458" s="89"/>
      <c r="R458" s="89"/>
      <c r="S458" s="89"/>
      <c r="T458" s="89"/>
    </row>
    <row r="459" spans="8:20" x14ac:dyDescent="0.2">
      <c r="H459" s="89"/>
      <c r="I459" s="89"/>
      <c r="J459" s="89"/>
      <c r="K459" s="89"/>
      <c r="L459" s="89"/>
      <c r="M459" s="89"/>
      <c r="N459" s="89"/>
      <c r="O459" s="89"/>
      <c r="P459" s="89"/>
      <c r="Q459" s="89"/>
      <c r="R459" s="89"/>
      <c r="S459" s="89"/>
      <c r="T459" s="89"/>
    </row>
    <row r="460" spans="8:20" x14ac:dyDescent="0.2">
      <c r="H460" s="89"/>
      <c r="I460" s="89"/>
      <c r="J460" s="89"/>
      <c r="K460" s="89"/>
      <c r="L460" s="89"/>
      <c r="M460" s="89"/>
      <c r="N460" s="89"/>
      <c r="O460" s="89"/>
      <c r="P460" s="89"/>
      <c r="Q460" s="89"/>
      <c r="R460" s="89"/>
      <c r="S460" s="89"/>
      <c r="T460" s="89"/>
    </row>
    <row r="461" spans="8:20" x14ac:dyDescent="0.2">
      <c r="H461" s="89"/>
      <c r="I461" s="89"/>
      <c r="J461" s="89"/>
      <c r="K461" s="89"/>
      <c r="L461" s="89"/>
      <c r="M461" s="89"/>
      <c r="N461" s="89"/>
      <c r="O461" s="89"/>
      <c r="P461" s="89"/>
      <c r="Q461" s="89"/>
      <c r="R461" s="89"/>
      <c r="S461" s="89"/>
      <c r="T461" s="89"/>
    </row>
    <row r="462" spans="8:20" x14ac:dyDescent="0.2">
      <c r="H462" s="89"/>
      <c r="I462" s="89"/>
      <c r="J462" s="89"/>
      <c r="K462" s="89"/>
      <c r="L462" s="89"/>
      <c r="M462" s="89"/>
      <c r="N462" s="89"/>
      <c r="O462" s="89"/>
      <c r="P462" s="89"/>
      <c r="Q462" s="89"/>
      <c r="R462" s="89"/>
      <c r="S462" s="89"/>
      <c r="T462" s="89"/>
    </row>
    <row r="463" spans="8:20" x14ac:dyDescent="0.2">
      <c r="H463" s="89"/>
      <c r="I463" s="89"/>
      <c r="J463" s="89"/>
      <c r="K463" s="89"/>
      <c r="L463" s="89"/>
      <c r="M463" s="89"/>
      <c r="N463" s="89"/>
      <c r="O463" s="89"/>
      <c r="P463" s="89"/>
      <c r="Q463" s="89"/>
      <c r="R463" s="89"/>
      <c r="S463" s="89"/>
      <c r="T463" s="89"/>
    </row>
    <row r="464" spans="8:20" x14ac:dyDescent="0.2">
      <c r="H464" s="89"/>
      <c r="I464" s="89"/>
      <c r="J464" s="89"/>
      <c r="K464" s="89"/>
      <c r="L464" s="89"/>
      <c r="M464" s="89"/>
      <c r="N464" s="89"/>
      <c r="O464" s="89"/>
      <c r="P464" s="89"/>
      <c r="Q464" s="89"/>
      <c r="R464" s="89"/>
      <c r="S464" s="89"/>
      <c r="T464" s="89"/>
    </row>
    <row r="465" spans="8:20" x14ac:dyDescent="0.2">
      <c r="H465" s="89"/>
      <c r="I465" s="89"/>
      <c r="J465" s="89"/>
      <c r="K465" s="89"/>
      <c r="L465" s="89"/>
      <c r="M465" s="89"/>
      <c r="N465" s="89"/>
      <c r="O465" s="89"/>
      <c r="P465" s="89"/>
      <c r="Q465" s="89"/>
      <c r="R465" s="89"/>
      <c r="S465" s="89"/>
      <c r="T465" s="89"/>
    </row>
    <row r="466" spans="8:20" x14ac:dyDescent="0.2">
      <c r="H466" s="89"/>
      <c r="I466" s="89"/>
      <c r="J466" s="89"/>
      <c r="K466" s="89"/>
      <c r="L466" s="89"/>
      <c r="M466" s="89"/>
      <c r="N466" s="89"/>
      <c r="O466" s="89"/>
      <c r="P466" s="89"/>
      <c r="Q466" s="89"/>
      <c r="R466" s="89"/>
      <c r="S466" s="89"/>
      <c r="T466" s="89"/>
    </row>
    <row r="467" spans="8:20" x14ac:dyDescent="0.2">
      <c r="H467" s="89"/>
      <c r="I467" s="89"/>
      <c r="J467" s="89"/>
      <c r="K467" s="89"/>
      <c r="L467" s="89"/>
      <c r="M467" s="89"/>
      <c r="N467" s="89"/>
      <c r="O467" s="89"/>
      <c r="P467" s="89"/>
      <c r="Q467" s="89"/>
      <c r="R467" s="89"/>
      <c r="S467" s="89"/>
      <c r="T467" s="89"/>
    </row>
    <row r="468" spans="8:20" x14ac:dyDescent="0.2">
      <c r="H468" s="89"/>
      <c r="I468" s="89"/>
      <c r="J468" s="89"/>
      <c r="K468" s="89"/>
      <c r="L468" s="89"/>
      <c r="M468" s="89"/>
      <c r="N468" s="89"/>
      <c r="O468" s="89"/>
      <c r="P468" s="89"/>
      <c r="Q468" s="89"/>
      <c r="R468" s="89"/>
      <c r="S468" s="89"/>
      <c r="T468" s="89"/>
    </row>
    <row r="469" spans="8:20" x14ac:dyDescent="0.2">
      <c r="H469" s="89"/>
      <c r="I469" s="89"/>
      <c r="J469" s="89"/>
      <c r="K469" s="89"/>
      <c r="L469" s="89"/>
      <c r="M469" s="89"/>
      <c r="N469" s="89"/>
      <c r="O469" s="89"/>
      <c r="P469" s="89"/>
      <c r="Q469" s="89"/>
      <c r="R469" s="89"/>
      <c r="S469" s="89"/>
      <c r="T469" s="89"/>
    </row>
    <row r="470" spans="8:20" x14ac:dyDescent="0.2">
      <c r="H470" s="89"/>
      <c r="I470" s="89"/>
      <c r="J470" s="89"/>
      <c r="K470" s="89"/>
      <c r="L470" s="89"/>
      <c r="M470" s="89"/>
      <c r="N470" s="89"/>
      <c r="O470" s="89"/>
      <c r="P470" s="89"/>
      <c r="Q470" s="89"/>
      <c r="R470" s="89"/>
      <c r="S470" s="89"/>
      <c r="T470" s="89"/>
    </row>
    <row r="471" spans="8:20" x14ac:dyDescent="0.2">
      <c r="H471" s="89"/>
      <c r="I471" s="89"/>
      <c r="J471" s="89"/>
      <c r="K471" s="89"/>
      <c r="L471" s="89"/>
      <c r="M471" s="89"/>
      <c r="N471" s="89"/>
      <c r="O471" s="89"/>
      <c r="P471" s="89"/>
      <c r="Q471" s="89"/>
      <c r="R471" s="89"/>
      <c r="S471" s="89"/>
      <c r="T471" s="89"/>
    </row>
    <row r="472" spans="8:20" x14ac:dyDescent="0.2">
      <c r="H472" s="89"/>
      <c r="I472" s="89"/>
      <c r="J472" s="89"/>
      <c r="K472" s="89"/>
      <c r="L472" s="89"/>
      <c r="M472" s="89"/>
      <c r="N472" s="89"/>
      <c r="O472" s="89"/>
      <c r="P472" s="89"/>
      <c r="Q472" s="89"/>
      <c r="R472" s="89"/>
      <c r="S472" s="89"/>
      <c r="T472" s="89"/>
    </row>
    <row r="473" spans="8:20" x14ac:dyDescent="0.2">
      <c r="H473" s="89"/>
      <c r="I473" s="89"/>
      <c r="J473" s="89"/>
      <c r="K473" s="89"/>
      <c r="L473" s="89"/>
      <c r="M473" s="89"/>
      <c r="N473" s="89"/>
      <c r="O473" s="89"/>
      <c r="P473" s="89"/>
      <c r="Q473" s="89"/>
      <c r="R473" s="89"/>
      <c r="S473" s="89"/>
      <c r="T473" s="89"/>
    </row>
    <row r="474" spans="8:20" x14ac:dyDescent="0.2">
      <c r="H474" s="89"/>
      <c r="I474" s="89"/>
      <c r="J474" s="89"/>
      <c r="K474" s="89"/>
      <c r="L474" s="89"/>
      <c r="M474" s="89"/>
      <c r="N474" s="89"/>
      <c r="O474" s="89"/>
      <c r="P474" s="89"/>
      <c r="Q474" s="89"/>
      <c r="R474" s="89"/>
      <c r="S474" s="89"/>
      <c r="T474" s="89"/>
    </row>
    <row r="475" spans="8:20" x14ac:dyDescent="0.2">
      <c r="H475" s="89"/>
      <c r="I475" s="89"/>
      <c r="J475" s="89"/>
      <c r="K475" s="89"/>
      <c r="L475" s="89"/>
      <c r="M475" s="89"/>
      <c r="N475" s="89"/>
      <c r="O475" s="89"/>
      <c r="P475" s="89"/>
      <c r="Q475" s="89"/>
      <c r="R475" s="89"/>
      <c r="S475" s="89"/>
      <c r="T475" s="89"/>
    </row>
    <row r="476" spans="8:20" x14ac:dyDescent="0.2">
      <c r="H476" s="89"/>
      <c r="I476" s="89"/>
      <c r="J476" s="89"/>
      <c r="K476" s="89"/>
      <c r="L476" s="89"/>
      <c r="M476" s="89"/>
      <c r="N476" s="89"/>
      <c r="O476" s="89"/>
      <c r="P476" s="89"/>
      <c r="Q476" s="89"/>
      <c r="R476" s="89"/>
      <c r="S476" s="89"/>
      <c r="T476" s="89"/>
    </row>
    <row r="477" spans="8:20" x14ac:dyDescent="0.2">
      <c r="H477" s="89"/>
      <c r="I477" s="89"/>
      <c r="J477" s="89"/>
      <c r="K477" s="89"/>
      <c r="L477" s="89"/>
      <c r="M477" s="89"/>
      <c r="N477" s="89"/>
      <c r="O477" s="89"/>
      <c r="P477" s="89"/>
      <c r="Q477" s="89"/>
      <c r="R477" s="89"/>
      <c r="S477" s="89"/>
      <c r="T477" s="89"/>
    </row>
    <row r="478" spans="8:20" x14ac:dyDescent="0.2">
      <c r="H478" s="89"/>
      <c r="I478" s="89"/>
      <c r="J478" s="89"/>
      <c r="K478" s="89"/>
      <c r="L478" s="89"/>
      <c r="M478" s="89"/>
      <c r="N478" s="89"/>
      <c r="O478" s="89"/>
      <c r="P478" s="89"/>
      <c r="Q478" s="89"/>
      <c r="R478" s="89"/>
      <c r="S478" s="89"/>
      <c r="T478" s="89"/>
    </row>
    <row r="479" spans="8:20" x14ac:dyDescent="0.2">
      <c r="H479" s="89"/>
      <c r="I479" s="89"/>
      <c r="J479" s="89"/>
      <c r="K479" s="89"/>
      <c r="L479" s="89"/>
      <c r="M479" s="89"/>
      <c r="N479" s="89"/>
      <c r="O479" s="89"/>
      <c r="P479" s="89"/>
      <c r="Q479" s="89"/>
      <c r="R479" s="89"/>
      <c r="S479" s="89"/>
      <c r="T479" s="89"/>
    </row>
    <row r="480" spans="8:20" x14ac:dyDescent="0.2">
      <c r="H480" s="89"/>
      <c r="I480" s="89"/>
      <c r="J480" s="89"/>
      <c r="K480" s="89"/>
      <c r="L480" s="89"/>
      <c r="M480" s="89"/>
      <c r="N480" s="89"/>
      <c r="O480" s="89"/>
      <c r="P480" s="89"/>
      <c r="Q480" s="89"/>
      <c r="R480" s="89"/>
      <c r="S480" s="89"/>
      <c r="T480" s="89"/>
    </row>
    <row r="481" spans="8:20" x14ac:dyDescent="0.2">
      <c r="H481" s="89"/>
      <c r="I481" s="89"/>
      <c r="J481" s="89"/>
      <c r="K481" s="89"/>
      <c r="L481" s="89"/>
      <c r="M481" s="89"/>
      <c r="N481" s="89"/>
      <c r="O481" s="89"/>
      <c r="P481" s="89"/>
      <c r="Q481" s="89"/>
      <c r="R481" s="89"/>
      <c r="S481" s="89"/>
      <c r="T481" s="89"/>
    </row>
    <row r="482" spans="8:20" x14ac:dyDescent="0.2">
      <c r="H482" s="89"/>
      <c r="I482" s="89"/>
      <c r="J482" s="89"/>
      <c r="K482" s="89"/>
      <c r="L482" s="89"/>
      <c r="M482" s="89"/>
      <c r="N482" s="89"/>
      <c r="O482" s="89"/>
      <c r="P482" s="89"/>
      <c r="Q482" s="89"/>
      <c r="R482" s="89"/>
      <c r="S482" s="89"/>
      <c r="T482" s="89"/>
    </row>
    <row r="483" spans="8:20" x14ac:dyDescent="0.2">
      <c r="H483" s="89"/>
      <c r="I483" s="89"/>
      <c r="J483" s="89"/>
      <c r="K483" s="89"/>
      <c r="L483" s="89"/>
      <c r="M483" s="89"/>
      <c r="N483" s="89"/>
      <c r="O483" s="89"/>
      <c r="P483" s="89"/>
      <c r="Q483" s="89"/>
      <c r="R483" s="89"/>
      <c r="S483" s="89"/>
      <c r="T483" s="89"/>
    </row>
    <row r="484" spans="8:20" x14ac:dyDescent="0.2">
      <c r="H484" s="89"/>
      <c r="I484" s="89"/>
      <c r="J484" s="89"/>
      <c r="K484" s="89"/>
      <c r="L484" s="89"/>
      <c r="M484" s="89"/>
      <c r="N484" s="89"/>
      <c r="O484" s="89"/>
      <c r="P484" s="89"/>
      <c r="Q484" s="89"/>
      <c r="R484" s="89"/>
      <c r="S484" s="89"/>
      <c r="T484" s="89"/>
    </row>
    <row r="485" spans="8:20" x14ac:dyDescent="0.2">
      <c r="H485" s="89"/>
      <c r="I485" s="89"/>
      <c r="J485" s="89"/>
      <c r="K485" s="89"/>
      <c r="L485" s="89"/>
      <c r="M485" s="89"/>
      <c r="N485" s="89"/>
      <c r="O485" s="89"/>
      <c r="P485" s="89"/>
      <c r="Q485" s="89"/>
      <c r="R485" s="89"/>
      <c r="S485" s="89"/>
      <c r="T485" s="89"/>
    </row>
    <row r="486" spans="8:20" x14ac:dyDescent="0.2">
      <c r="H486" s="89"/>
      <c r="I486" s="89"/>
      <c r="J486" s="89"/>
      <c r="K486" s="89"/>
      <c r="L486" s="89"/>
      <c r="M486" s="89"/>
      <c r="N486" s="89"/>
      <c r="O486" s="89"/>
      <c r="P486" s="89"/>
      <c r="Q486" s="89"/>
      <c r="R486" s="89"/>
      <c r="S486" s="89"/>
      <c r="T486" s="89"/>
    </row>
    <row r="487" spans="8:20" x14ac:dyDescent="0.2">
      <c r="H487" s="89"/>
      <c r="I487" s="89"/>
      <c r="J487" s="89"/>
      <c r="K487" s="89"/>
      <c r="L487" s="89"/>
      <c r="M487" s="89"/>
      <c r="N487" s="89"/>
      <c r="O487" s="89"/>
      <c r="P487" s="89"/>
      <c r="Q487" s="89"/>
      <c r="R487" s="89"/>
      <c r="S487" s="89"/>
      <c r="T487" s="89"/>
    </row>
    <row r="488" spans="8:20" x14ac:dyDescent="0.2">
      <c r="H488" s="89"/>
      <c r="I488" s="89"/>
      <c r="J488" s="89"/>
      <c r="K488" s="89"/>
      <c r="L488" s="89"/>
      <c r="M488" s="89"/>
      <c r="N488" s="89"/>
      <c r="O488" s="89"/>
      <c r="P488" s="89"/>
      <c r="Q488" s="89"/>
      <c r="R488" s="89"/>
      <c r="S488" s="89"/>
      <c r="T488" s="89"/>
    </row>
    <row r="489" spans="8:20" x14ac:dyDescent="0.2">
      <c r="H489" s="89"/>
      <c r="I489" s="89"/>
      <c r="J489" s="89"/>
      <c r="K489" s="89"/>
      <c r="L489" s="89"/>
      <c r="M489" s="89"/>
      <c r="N489" s="89"/>
      <c r="O489" s="89"/>
      <c r="P489" s="89"/>
      <c r="Q489" s="89"/>
      <c r="R489" s="89"/>
      <c r="S489" s="89"/>
      <c r="T489" s="89"/>
    </row>
    <row r="490" spans="8:20" x14ac:dyDescent="0.2">
      <c r="H490" s="89"/>
      <c r="I490" s="89"/>
      <c r="J490" s="89"/>
      <c r="K490" s="89"/>
      <c r="L490" s="89"/>
      <c r="M490" s="89"/>
      <c r="N490" s="89"/>
      <c r="O490" s="89"/>
      <c r="P490" s="89"/>
      <c r="Q490" s="89"/>
      <c r="R490" s="89"/>
      <c r="S490" s="89"/>
      <c r="T490" s="89"/>
    </row>
    <row r="491" spans="8:20" x14ac:dyDescent="0.2">
      <c r="H491" s="89"/>
      <c r="I491" s="89"/>
      <c r="J491" s="89"/>
      <c r="K491" s="89"/>
      <c r="L491" s="89"/>
      <c r="M491" s="89"/>
      <c r="N491" s="89"/>
      <c r="O491" s="89"/>
      <c r="P491" s="89"/>
      <c r="Q491" s="89"/>
      <c r="R491" s="89"/>
      <c r="S491" s="89"/>
      <c r="T491" s="89"/>
    </row>
    <row r="492" spans="8:20" x14ac:dyDescent="0.2">
      <c r="H492" s="89"/>
      <c r="I492" s="89"/>
      <c r="J492" s="89"/>
      <c r="K492" s="89"/>
      <c r="L492" s="89"/>
      <c r="M492" s="89"/>
      <c r="N492" s="89"/>
      <c r="O492" s="89"/>
      <c r="P492" s="89"/>
      <c r="Q492" s="89"/>
      <c r="R492" s="89"/>
      <c r="S492" s="89"/>
      <c r="T492" s="89"/>
    </row>
    <row r="493" spans="8:20" x14ac:dyDescent="0.2">
      <c r="H493" s="89"/>
      <c r="I493" s="89"/>
      <c r="J493" s="89"/>
      <c r="K493" s="89"/>
      <c r="L493" s="89"/>
      <c r="M493" s="89"/>
      <c r="N493" s="89"/>
      <c r="O493" s="89"/>
      <c r="P493" s="89"/>
      <c r="Q493" s="89"/>
      <c r="R493" s="89"/>
      <c r="S493" s="89"/>
      <c r="T493" s="89"/>
    </row>
    <row r="494" spans="8:20" x14ac:dyDescent="0.2">
      <c r="H494" s="89"/>
      <c r="I494" s="89"/>
      <c r="J494" s="89"/>
      <c r="K494" s="89"/>
      <c r="L494" s="89"/>
      <c r="M494" s="89"/>
      <c r="N494" s="89"/>
      <c r="O494" s="89"/>
      <c r="P494" s="89"/>
      <c r="Q494" s="89"/>
      <c r="R494" s="89"/>
      <c r="S494" s="89"/>
      <c r="T494" s="89"/>
    </row>
    <row r="495" spans="8:20" x14ac:dyDescent="0.2">
      <c r="H495" s="89"/>
      <c r="I495" s="89"/>
      <c r="J495" s="89"/>
      <c r="K495" s="89"/>
      <c r="L495" s="89"/>
      <c r="M495" s="89"/>
      <c r="N495" s="89"/>
      <c r="O495" s="89"/>
      <c r="P495" s="89"/>
      <c r="Q495" s="89"/>
      <c r="R495" s="89"/>
      <c r="S495" s="89"/>
      <c r="T495" s="89"/>
    </row>
    <row r="496" spans="8:20" x14ac:dyDescent="0.2">
      <c r="H496" s="89"/>
      <c r="I496" s="89"/>
      <c r="J496" s="89"/>
      <c r="K496" s="89"/>
      <c r="L496" s="89"/>
      <c r="M496" s="89"/>
      <c r="N496" s="89"/>
      <c r="O496" s="89"/>
      <c r="P496" s="89"/>
      <c r="Q496" s="89"/>
      <c r="R496" s="89"/>
      <c r="S496" s="89"/>
      <c r="T496" s="89"/>
    </row>
    <row r="497" spans="8:20" x14ac:dyDescent="0.2">
      <c r="H497" s="89"/>
      <c r="I497" s="89"/>
      <c r="J497" s="89"/>
      <c r="K497" s="89"/>
      <c r="L497" s="89"/>
      <c r="M497" s="89"/>
      <c r="N497" s="89"/>
      <c r="O497" s="89"/>
      <c r="P497" s="89"/>
      <c r="Q497" s="89"/>
      <c r="R497" s="89"/>
      <c r="S497" s="89"/>
      <c r="T497" s="89"/>
    </row>
    <row r="498" spans="8:20" x14ac:dyDescent="0.2">
      <c r="H498" s="89"/>
      <c r="I498" s="89"/>
      <c r="J498" s="89"/>
      <c r="K498" s="89"/>
      <c r="L498" s="89"/>
      <c r="M498" s="89"/>
      <c r="N498" s="89"/>
      <c r="O498" s="89"/>
      <c r="P498" s="89"/>
      <c r="Q498" s="89"/>
      <c r="R498" s="89"/>
      <c r="S498" s="89"/>
      <c r="T498" s="89"/>
    </row>
    <row r="499" spans="8:20" x14ac:dyDescent="0.2">
      <c r="H499" s="89"/>
      <c r="I499" s="89"/>
      <c r="J499" s="89"/>
      <c r="K499" s="89"/>
      <c r="L499" s="89"/>
      <c r="M499" s="89"/>
      <c r="N499" s="89"/>
      <c r="O499" s="89"/>
      <c r="P499" s="89"/>
      <c r="Q499" s="89"/>
      <c r="R499" s="89"/>
      <c r="S499" s="89"/>
      <c r="T499" s="89"/>
    </row>
    <row r="500" spans="8:20" x14ac:dyDescent="0.2">
      <c r="H500" s="89"/>
      <c r="I500" s="89"/>
      <c r="J500" s="89"/>
      <c r="K500" s="89"/>
      <c r="L500" s="89"/>
      <c r="M500" s="89"/>
      <c r="N500" s="89"/>
      <c r="O500" s="89"/>
      <c r="P500" s="89"/>
      <c r="Q500" s="89"/>
      <c r="R500" s="89"/>
      <c r="S500" s="89"/>
      <c r="T500" s="89"/>
    </row>
    <row r="501" spans="8:20" x14ac:dyDescent="0.2">
      <c r="H501" s="89"/>
      <c r="I501" s="89"/>
      <c r="J501" s="89"/>
      <c r="K501" s="89"/>
      <c r="L501" s="89"/>
      <c r="M501" s="89"/>
      <c r="N501" s="89"/>
      <c r="O501" s="89"/>
      <c r="P501" s="89"/>
      <c r="Q501" s="89"/>
      <c r="R501" s="89"/>
      <c r="S501" s="89"/>
      <c r="T501" s="89"/>
    </row>
    <row r="502" spans="8:20" x14ac:dyDescent="0.2">
      <c r="H502" s="89"/>
      <c r="I502" s="89"/>
      <c r="J502" s="89"/>
      <c r="K502" s="89"/>
      <c r="L502" s="89"/>
      <c r="M502" s="89"/>
      <c r="N502" s="89"/>
      <c r="O502" s="89"/>
      <c r="P502" s="89"/>
      <c r="Q502" s="89"/>
      <c r="R502" s="89"/>
      <c r="S502" s="89"/>
      <c r="T502" s="89"/>
    </row>
    <row r="503" spans="8:20" x14ac:dyDescent="0.2">
      <c r="H503" s="89"/>
      <c r="I503" s="89"/>
      <c r="J503" s="89"/>
      <c r="K503" s="89"/>
      <c r="L503" s="89"/>
      <c r="M503" s="89"/>
      <c r="N503" s="89"/>
      <c r="O503" s="89"/>
      <c r="P503" s="89"/>
      <c r="Q503" s="89"/>
      <c r="R503" s="89"/>
      <c r="S503" s="89"/>
      <c r="T503" s="89"/>
    </row>
    <row r="504" spans="8:20" x14ac:dyDescent="0.2">
      <c r="H504" s="89"/>
      <c r="I504" s="89"/>
      <c r="J504" s="89"/>
      <c r="K504" s="89"/>
      <c r="L504" s="89"/>
      <c r="M504" s="89"/>
      <c r="N504" s="89"/>
      <c r="O504" s="89"/>
      <c r="P504" s="89"/>
      <c r="Q504" s="89"/>
      <c r="R504" s="89"/>
      <c r="S504" s="89"/>
      <c r="T504" s="89"/>
    </row>
    <row r="505" spans="8:20" x14ac:dyDescent="0.2">
      <c r="H505" s="89"/>
      <c r="I505" s="89"/>
      <c r="J505" s="89"/>
      <c r="K505" s="89"/>
      <c r="L505" s="89"/>
      <c r="M505" s="89"/>
      <c r="N505" s="89"/>
      <c r="O505" s="89"/>
      <c r="P505" s="89"/>
      <c r="Q505" s="89"/>
      <c r="R505" s="89"/>
      <c r="S505" s="89"/>
      <c r="T505" s="89"/>
    </row>
    <row r="506" spans="8:20" x14ac:dyDescent="0.2">
      <c r="H506" s="89"/>
      <c r="I506" s="89"/>
      <c r="J506" s="89"/>
      <c r="K506" s="89"/>
      <c r="L506" s="89"/>
      <c r="M506" s="89"/>
      <c r="N506" s="89"/>
      <c r="O506" s="89"/>
      <c r="P506" s="89"/>
      <c r="Q506" s="89"/>
      <c r="R506" s="89"/>
      <c r="S506" s="89"/>
      <c r="T506" s="89"/>
    </row>
    <row r="507" spans="8:20" x14ac:dyDescent="0.2">
      <c r="H507" s="89"/>
      <c r="I507" s="89"/>
      <c r="J507" s="89"/>
      <c r="K507" s="89"/>
      <c r="L507" s="89"/>
      <c r="M507" s="89"/>
      <c r="N507" s="89"/>
      <c r="O507" s="89"/>
      <c r="P507" s="89"/>
      <c r="Q507" s="89"/>
      <c r="R507" s="89"/>
      <c r="S507" s="89"/>
      <c r="T507" s="89"/>
    </row>
    <row r="508" spans="8:20" x14ac:dyDescent="0.2">
      <c r="H508" s="89"/>
      <c r="I508" s="89"/>
      <c r="J508" s="89"/>
      <c r="K508" s="89"/>
      <c r="L508" s="89"/>
      <c r="M508" s="89"/>
      <c r="N508" s="89"/>
      <c r="O508" s="89"/>
      <c r="P508" s="89"/>
      <c r="Q508" s="89"/>
      <c r="R508" s="89"/>
      <c r="S508" s="89"/>
      <c r="T508" s="89"/>
    </row>
    <row r="509" spans="8:20" x14ac:dyDescent="0.2">
      <c r="H509" s="89"/>
      <c r="I509" s="89"/>
      <c r="J509" s="89"/>
      <c r="K509" s="89"/>
      <c r="L509" s="89"/>
      <c r="M509" s="89"/>
      <c r="N509" s="89"/>
      <c r="O509" s="89"/>
      <c r="P509" s="89"/>
      <c r="Q509" s="89"/>
      <c r="R509" s="89"/>
      <c r="S509" s="89"/>
      <c r="T509" s="89"/>
    </row>
    <row r="510" spans="8:20" x14ac:dyDescent="0.2">
      <c r="H510" s="89"/>
      <c r="I510" s="89"/>
      <c r="J510" s="89"/>
      <c r="K510" s="89"/>
      <c r="L510" s="89"/>
      <c r="M510" s="89"/>
      <c r="N510" s="89"/>
      <c r="O510" s="89"/>
      <c r="P510" s="89"/>
      <c r="Q510" s="89"/>
      <c r="R510" s="89"/>
      <c r="S510" s="89"/>
      <c r="T510" s="89"/>
    </row>
    <row r="511" spans="8:20" x14ac:dyDescent="0.2">
      <c r="H511" s="89"/>
      <c r="I511" s="89"/>
      <c r="J511" s="89"/>
      <c r="K511" s="89"/>
      <c r="L511" s="89"/>
      <c r="M511" s="89"/>
      <c r="N511" s="89"/>
      <c r="O511" s="89"/>
      <c r="P511" s="89"/>
      <c r="Q511" s="89"/>
      <c r="R511" s="89"/>
      <c r="S511" s="89"/>
      <c r="T511" s="89"/>
    </row>
    <row r="512" spans="8:20" x14ac:dyDescent="0.2">
      <c r="H512" s="89"/>
      <c r="I512" s="89"/>
      <c r="J512" s="89"/>
      <c r="K512" s="89"/>
      <c r="L512" s="89"/>
      <c r="M512" s="89"/>
      <c r="N512" s="89"/>
      <c r="O512" s="89"/>
      <c r="P512" s="89"/>
      <c r="Q512" s="89"/>
      <c r="R512" s="89"/>
      <c r="S512" s="89"/>
      <c r="T512" s="89"/>
    </row>
    <row r="513" spans="8:20" x14ac:dyDescent="0.2">
      <c r="H513" s="89"/>
      <c r="I513" s="89"/>
      <c r="J513" s="89"/>
      <c r="K513" s="89"/>
      <c r="L513" s="89"/>
      <c r="M513" s="89"/>
      <c r="N513" s="89"/>
      <c r="O513" s="89"/>
      <c r="P513" s="89"/>
      <c r="Q513" s="89"/>
      <c r="R513" s="89"/>
      <c r="S513" s="89"/>
      <c r="T513" s="89"/>
    </row>
    <row r="514" spans="8:20" x14ac:dyDescent="0.2">
      <c r="H514" s="89"/>
      <c r="I514" s="89"/>
      <c r="J514" s="89"/>
      <c r="K514" s="89"/>
      <c r="L514" s="89"/>
      <c r="M514" s="89"/>
      <c r="N514" s="89"/>
      <c r="O514" s="89"/>
      <c r="P514" s="89"/>
      <c r="Q514" s="89"/>
      <c r="R514" s="89"/>
      <c r="S514" s="89"/>
      <c r="T514" s="89"/>
    </row>
    <row r="515" spans="8:20" x14ac:dyDescent="0.2">
      <c r="H515" s="89"/>
      <c r="I515" s="89"/>
      <c r="J515" s="89"/>
      <c r="K515" s="89"/>
      <c r="L515" s="89"/>
      <c r="M515" s="89"/>
      <c r="N515" s="89"/>
      <c r="O515" s="89"/>
      <c r="P515" s="89"/>
      <c r="Q515" s="89"/>
      <c r="R515" s="89"/>
      <c r="S515" s="89"/>
      <c r="T515" s="89"/>
    </row>
    <row r="516" spans="8:20" x14ac:dyDescent="0.2">
      <c r="H516" s="89"/>
      <c r="I516" s="89"/>
      <c r="J516" s="89"/>
      <c r="K516" s="89"/>
      <c r="L516" s="89"/>
      <c r="M516" s="89"/>
      <c r="N516" s="89"/>
      <c r="O516" s="89"/>
      <c r="P516" s="89"/>
      <c r="Q516" s="89"/>
      <c r="R516" s="89"/>
      <c r="S516" s="89"/>
      <c r="T516" s="89"/>
    </row>
    <row r="517" spans="8:20" x14ac:dyDescent="0.2">
      <c r="H517" s="89"/>
      <c r="I517" s="89"/>
      <c r="J517" s="89"/>
      <c r="K517" s="89"/>
      <c r="L517" s="89"/>
      <c r="M517" s="89"/>
      <c r="N517" s="89"/>
      <c r="O517" s="89"/>
      <c r="P517" s="89"/>
      <c r="Q517" s="89"/>
      <c r="R517" s="89"/>
      <c r="S517" s="89"/>
      <c r="T517" s="89"/>
    </row>
    <row r="518" spans="8:20" x14ac:dyDescent="0.2">
      <c r="H518" s="89"/>
      <c r="I518" s="89"/>
      <c r="J518" s="89"/>
      <c r="K518" s="89"/>
      <c r="L518" s="89"/>
      <c r="M518" s="89"/>
      <c r="N518" s="89"/>
      <c r="O518" s="89"/>
      <c r="P518" s="89"/>
      <c r="Q518" s="89"/>
      <c r="R518" s="89"/>
      <c r="S518" s="89"/>
      <c r="T518" s="89"/>
    </row>
    <row r="519" spans="8:20" x14ac:dyDescent="0.2">
      <c r="H519" s="89"/>
      <c r="I519" s="89"/>
      <c r="J519" s="89"/>
      <c r="K519" s="89"/>
      <c r="L519" s="89"/>
      <c r="M519" s="89"/>
      <c r="N519" s="89"/>
      <c r="O519" s="89"/>
      <c r="P519" s="89"/>
      <c r="Q519" s="89"/>
      <c r="R519" s="89"/>
      <c r="S519" s="89"/>
      <c r="T519" s="89"/>
    </row>
    <row r="520" spans="8:20" x14ac:dyDescent="0.2">
      <c r="H520" s="89"/>
      <c r="I520" s="89"/>
      <c r="J520" s="89"/>
      <c r="K520" s="89"/>
      <c r="L520" s="89"/>
      <c r="M520" s="89"/>
      <c r="N520" s="89"/>
      <c r="O520" s="89"/>
      <c r="P520" s="89"/>
      <c r="Q520" s="89"/>
      <c r="R520" s="89"/>
      <c r="S520" s="89"/>
      <c r="T520" s="89"/>
    </row>
    <row r="521" spans="8:20" x14ac:dyDescent="0.2">
      <c r="H521" s="89"/>
      <c r="I521" s="89"/>
      <c r="J521" s="89"/>
      <c r="K521" s="89"/>
      <c r="L521" s="89"/>
      <c r="M521" s="89"/>
      <c r="N521" s="89"/>
      <c r="O521" s="89"/>
      <c r="P521" s="89"/>
      <c r="Q521" s="89"/>
      <c r="R521" s="89"/>
      <c r="S521" s="89"/>
      <c r="T521" s="89"/>
    </row>
    <row r="522" spans="8:20" x14ac:dyDescent="0.2">
      <c r="H522" s="89"/>
      <c r="I522" s="89"/>
      <c r="J522" s="89"/>
      <c r="K522" s="89"/>
      <c r="L522" s="89"/>
      <c r="M522" s="89"/>
      <c r="N522" s="89"/>
      <c r="O522" s="89"/>
      <c r="P522" s="89"/>
      <c r="Q522" s="89"/>
      <c r="R522" s="89"/>
      <c r="S522" s="89"/>
      <c r="T522" s="89"/>
    </row>
    <row r="523" spans="8:20" x14ac:dyDescent="0.2">
      <c r="H523" s="89"/>
      <c r="I523" s="89"/>
      <c r="J523" s="89"/>
      <c r="K523" s="89"/>
      <c r="L523" s="89"/>
      <c r="M523" s="89"/>
      <c r="N523" s="89"/>
      <c r="O523" s="89"/>
      <c r="P523" s="89"/>
      <c r="Q523" s="89"/>
      <c r="R523" s="89"/>
      <c r="S523" s="89"/>
      <c r="T523" s="89"/>
    </row>
    <row r="524" spans="8:20" x14ac:dyDescent="0.2">
      <c r="H524" s="89"/>
      <c r="I524" s="89"/>
      <c r="J524" s="89"/>
      <c r="K524" s="89"/>
      <c r="L524" s="89"/>
      <c r="M524" s="89"/>
      <c r="N524" s="89"/>
      <c r="O524" s="89"/>
      <c r="P524" s="89"/>
      <c r="Q524" s="89"/>
      <c r="R524" s="89"/>
      <c r="S524" s="89"/>
      <c r="T524" s="89"/>
    </row>
    <row r="525" spans="8:20" x14ac:dyDescent="0.2">
      <c r="H525" s="89"/>
      <c r="I525" s="89"/>
      <c r="J525" s="89"/>
      <c r="K525" s="89"/>
      <c r="L525" s="89"/>
      <c r="M525" s="89"/>
      <c r="N525" s="89"/>
      <c r="O525" s="89"/>
      <c r="P525" s="89"/>
      <c r="Q525" s="89"/>
      <c r="R525" s="89"/>
      <c r="S525" s="89"/>
      <c r="T525" s="89"/>
    </row>
    <row r="526" spans="8:20" x14ac:dyDescent="0.2">
      <c r="H526" s="89"/>
      <c r="I526" s="89"/>
      <c r="J526" s="89"/>
      <c r="K526" s="89"/>
      <c r="L526" s="89"/>
      <c r="M526" s="89"/>
      <c r="N526" s="89"/>
      <c r="O526" s="89"/>
      <c r="P526" s="89"/>
      <c r="Q526" s="89"/>
      <c r="R526" s="89"/>
      <c r="S526" s="89"/>
      <c r="T526" s="89"/>
    </row>
    <row r="527" spans="8:20" x14ac:dyDescent="0.2">
      <c r="H527" s="89"/>
      <c r="I527" s="89"/>
      <c r="J527" s="89"/>
      <c r="K527" s="89"/>
      <c r="L527" s="89"/>
      <c r="M527" s="89"/>
      <c r="N527" s="89"/>
      <c r="O527" s="89"/>
      <c r="P527" s="89"/>
      <c r="Q527" s="89"/>
      <c r="R527" s="89"/>
      <c r="S527" s="89"/>
      <c r="T527" s="89"/>
    </row>
    <row r="528" spans="8:20" x14ac:dyDescent="0.2">
      <c r="H528" s="89"/>
      <c r="I528" s="89"/>
      <c r="J528" s="89"/>
      <c r="K528" s="89"/>
      <c r="L528" s="89"/>
      <c r="M528" s="89"/>
      <c r="N528" s="89"/>
      <c r="O528" s="89"/>
      <c r="P528" s="89"/>
      <c r="Q528" s="89"/>
      <c r="R528" s="89"/>
      <c r="S528" s="89"/>
      <c r="T528" s="89"/>
    </row>
    <row r="529" spans="8:20" x14ac:dyDescent="0.2">
      <c r="H529" s="89"/>
      <c r="I529" s="89"/>
      <c r="J529" s="89"/>
      <c r="K529" s="89"/>
      <c r="L529" s="89"/>
      <c r="M529" s="89"/>
      <c r="N529" s="89"/>
      <c r="O529" s="89"/>
      <c r="P529" s="89"/>
      <c r="Q529" s="89"/>
      <c r="R529" s="89"/>
      <c r="S529" s="89"/>
      <c r="T529" s="89"/>
    </row>
    <row r="530" spans="8:20" x14ac:dyDescent="0.2">
      <c r="H530" s="89"/>
      <c r="I530" s="89"/>
      <c r="J530" s="89"/>
      <c r="K530" s="89"/>
      <c r="L530" s="89"/>
      <c r="M530" s="89"/>
      <c r="N530" s="89"/>
      <c r="O530" s="89"/>
      <c r="P530" s="89"/>
      <c r="Q530" s="89"/>
      <c r="R530" s="89"/>
      <c r="S530" s="89"/>
      <c r="T530" s="89"/>
    </row>
    <row r="531" spans="8:20" x14ac:dyDescent="0.2">
      <c r="H531" s="89"/>
      <c r="I531" s="89"/>
      <c r="J531" s="89"/>
      <c r="K531" s="89"/>
      <c r="L531" s="89"/>
      <c r="M531" s="89"/>
      <c r="N531" s="89"/>
      <c r="O531" s="89"/>
      <c r="P531" s="89"/>
      <c r="Q531" s="89"/>
      <c r="R531" s="89"/>
      <c r="S531" s="89"/>
      <c r="T531" s="89"/>
    </row>
    <row r="532" spans="8:20" x14ac:dyDescent="0.2">
      <c r="H532" s="89"/>
      <c r="I532" s="89"/>
      <c r="J532" s="89"/>
      <c r="K532" s="89"/>
      <c r="L532" s="89"/>
      <c r="M532" s="89"/>
      <c r="N532" s="89"/>
      <c r="O532" s="89"/>
      <c r="P532" s="89"/>
      <c r="Q532" s="89"/>
      <c r="R532" s="89"/>
      <c r="S532" s="89"/>
      <c r="T532" s="89"/>
    </row>
    <row r="533" spans="8:20" x14ac:dyDescent="0.2">
      <c r="H533" s="89"/>
      <c r="I533" s="89"/>
      <c r="J533" s="89"/>
      <c r="K533" s="89"/>
      <c r="L533" s="89"/>
      <c r="M533" s="89"/>
      <c r="N533" s="89"/>
      <c r="O533" s="89"/>
      <c r="P533" s="89"/>
      <c r="Q533" s="89"/>
      <c r="R533" s="89"/>
      <c r="S533" s="89"/>
      <c r="T533" s="89"/>
    </row>
    <row r="534" spans="8:20" x14ac:dyDescent="0.2">
      <c r="H534" s="89"/>
      <c r="I534" s="89"/>
      <c r="J534" s="89"/>
      <c r="K534" s="89"/>
      <c r="L534" s="89"/>
      <c r="M534" s="89"/>
      <c r="N534" s="89"/>
      <c r="O534" s="89"/>
      <c r="P534" s="89"/>
      <c r="Q534" s="89"/>
      <c r="R534" s="89"/>
      <c r="S534" s="89"/>
      <c r="T534" s="89"/>
    </row>
    <row r="535" spans="8:20" x14ac:dyDescent="0.2">
      <c r="H535" s="89"/>
      <c r="I535" s="89"/>
      <c r="J535" s="89"/>
      <c r="K535" s="89"/>
      <c r="L535" s="89"/>
      <c r="M535" s="89"/>
      <c r="N535" s="89"/>
      <c r="O535" s="89"/>
      <c r="P535" s="89"/>
      <c r="Q535" s="89"/>
      <c r="R535" s="89"/>
      <c r="S535" s="89"/>
      <c r="T535" s="89"/>
    </row>
    <row r="536" spans="8:20" x14ac:dyDescent="0.2">
      <c r="H536" s="89"/>
      <c r="I536" s="89"/>
      <c r="J536" s="89"/>
      <c r="K536" s="89"/>
      <c r="L536" s="89"/>
      <c r="M536" s="89"/>
      <c r="N536" s="89"/>
      <c r="O536" s="89"/>
      <c r="P536" s="89"/>
      <c r="Q536" s="89"/>
      <c r="R536" s="89"/>
      <c r="S536" s="89"/>
      <c r="T536" s="89"/>
    </row>
    <row r="537" spans="8:20" x14ac:dyDescent="0.2">
      <c r="H537" s="89"/>
      <c r="I537" s="89"/>
      <c r="J537" s="89"/>
      <c r="K537" s="89"/>
      <c r="L537" s="89"/>
      <c r="M537" s="89"/>
      <c r="N537" s="89"/>
      <c r="O537" s="89"/>
      <c r="P537" s="89"/>
      <c r="Q537" s="89"/>
      <c r="R537" s="89"/>
      <c r="S537" s="89"/>
      <c r="T537" s="89"/>
    </row>
    <row r="538" spans="8:20" x14ac:dyDescent="0.2">
      <c r="H538" s="89"/>
      <c r="I538" s="89"/>
      <c r="J538" s="89"/>
      <c r="K538" s="89"/>
      <c r="L538" s="89"/>
      <c r="M538" s="89"/>
      <c r="N538" s="89"/>
      <c r="O538" s="89"/>
      <c r="P538" s="89"/>
      <c r="Q538" s="89"/>
      <c r="R538" s="89"/>
      <c r="S538" s="89"/>
      <c r="T538" s="89"/>
    </row>
    <row r="539" spans="8:20" x14ac:dyDescent="0.2">
      <c r="H539" s="89"/>
      <c r="I539" s="89"/>
      <c r="J539" s="89"/>
      <c r="K539" s="89"/>
      <c r="L539" s="89"/>
      <c r="M539" s="89"/>
      <c r="N539" s="89"/>
      <c r="O539" s="89"/>
      <c r="P539" s="89"/>
      <c r="Q539" s="89"/>
      <c r="R539" s="89"/>
      <c r="S539" s="89"/>
      <c r="T539" s="89"/>
    </row>
    <row r="540" spans="8:20" x14ac:dyDescent="0.2">
      <c r="H540" s="89"/>
      <c r="I540" s="89"/>
      <c r="J540" s="89"/>
      <c r="K540" s="89"/>
      <c r="L540" s="89"/>
      <c r="M540" s="89"/>
      <c r="N540" s="89"/>
      <c r="O540" s="89"/>
      <c r="P540" s="89"/>
      <c r="Q540" s="89"/>
      <c r="R540" s="89"/>
      <c r="S540" s="89"/>
      <c r="T540" s="89"/>
    </row>
    <row r="541" spans="8:20" x14ac:dyDescent="0.2">
      <c r="H541" s="89"/>
      <c r="I541" s="89"/>
      <c r="J541" s="89"/>
      <c r="K541" s="89"/>
      <c r="L541" s="89"/>
      <c r="M541" s="89"/>
      <c r="N541" s="89"/>
      <c r="O541" s="89"/>
      <c r="P541" s="89"/>
      <c r="Q541" s="89"/>
      <c r="R541" s="89"/>
      <c r="S541" s="89"/>
      <c r="T541" s="89"/>
    </row>
    <row r="542" spans="8:20" x14ac:dyDescent="0.2">
      <c r="H542" s="89"/>
      <c r="I542" s="89"/>
      <c r="J542" s="89"/>
      <c r="K542" s="89"/>
      <c r="L542" s="89"/>
      <c r="M542" s="89"/>
      <c r="N542" s="89"/>
      <c r="O542" s="89"/>
      <c r="P542" s="89"/>
      <c r="Q542" s="89"/>
      <c r="R542" s="89"/>
      <c r="S542" s="89"/>
      <c r="T542" s="89"/>
    </row>
    <row r="543" spans="8:20" x14ac:dyDescent="0.2">
      <c r="H543" s="89"/>
      <c r="I543" s="89"/>
      <c r="J543" s="89"/>
      <c r="K543" s="89"/>
      <c r="L543" s="89"/>
      <c r="M543" s="89"/>
      <c r="N543" s="89"/>
      <c r="O543" s="89"/>
      <c r="P543" s="89"/>
      <c r="Q543" s="89"/>
      <c r="R543" s="89"/>
      <c r="S543" s="89"/>
      <c r="T543" s="89"/>
    </row>
    <row r="544" spans="8:20" x14ac:dyDescent="0.2">
      <c r="H544" s="89"/>
      <c r="I544" s="89"/>
      <c r="J544" s="89"/>
      <c r="K544" s="89"/>
      <c r="L544" s="89"/>
      <c r="M544" s="89"/>
      <c r="N544" s="89"/>
      <c r="O544" s="89"/>
      <c r="P544" s="89"/>
      <c r="Q544" s="89"/>
      <c r="R544" s="89"/>
      <c r="S544" s="89"/>
      <c r="T544" s="89"/>
    </row>
    <row r="545" spans="8:20" x14ac:dyDescent="0.2">
      <c r="H545" s="89"/>
      <c r="I545" s="89"/>
      <c r="J545" s="89"/>
      <c r="K545" s="89"/>
      <c r="L545" s="89"/>
      <c r="M545" s="89"/>
      <c r="N545" s="89"/>
      <c r="O545" s="89"/>
      <c r="P545" s="89"/>
      <c r="Q545" s="89"/>
      <c r="R545" s="89"/>
      <c r="S545" s="89"/>
      <c r="T545" s="89"/>
    </row>
    <row r="546" spans="8:20" x14ac:dyDescent="0.2">
      <c r="H546" s="89"/>
      <c r="I546" s="89"/>
      <c r="J546" s="89"/>
      <c r="K546" s="89"/>
      <c r="L546" s="89"/>
      <c r="M546" s="89"/>
      <c r="N546" s="89"/>
      <c r="O546" s="89"/>
      <c r="P546" s="89"/>
      <c r="Q546" s="89"/>
      <c r="R546" s="89"/>
      <c r="S546" s="89"/>
      <c r="T546" s="89"/>
    </row>
    <row r="547" spans="8:20" x14ac:dyDescent="0.2">
      <c r="H547" s="89"/>
      <c r="I547" s="89"/>
      <c r="J547" s="89"/>
      <c r="K547" s="89"/>
      <c r="L547" s="89"/>
      <c r="M547" s="89"/>
      <c r="N547" s="89"/>
      <c r="O547" s="89"/>
      <c r="P547" s="89"/>
      <c r="Q547" s="89"/>
      <c r="R547" s="89"/>
      <c r="S547" s="89"/>
      <c r="T547" s="89"/>
    </row>
    <row r="548" spans="8:20" x14ac:dyDescent="0.2">
      <c r="H548" s="89"/>
      <c r="I548" s="89"/>
      <c r="J548" s="89"/>
      <c r="K548" s="89"/>
      <c r="L548" s="89"/>
      <c r="M548" s="89"/>
      <c r="N548" s="89"/>
      <c r="O548" s="89"/>
      <c r="P548" s="89"/>
      <c r="Q548" s="89"/>
      <c r="R548" s="89"/>
      <c r="S548" s="89"/>
      <c r="T548" s="89"/>
    </row>
    <row r="549" spans="8:20" x14ac:dyDescent="0.2">
      <c r="H549" s="89"/>
      <c r="I549" s="89"/>
      <c r="J549" s="89"/>
      <c r="K549" s="89"/>
      <c r="L549" s="89"/>
      <c r="M549" s="89"/>
      <c r="N549" s="89"/>
      <c r="O549" s="89"/>
      <c r="P549" s="89"/>
      <c r="Q549" s="89"/>
      <c r="R549" s="89"/>
      <c r="S549" s="89"/>
      <c r="T549" s="89"/>
    </row>
    <row r="550" spans="8:20" x14ac:dyDescent="0.2">
      <c r="H550" s="89"/>
      <c r="I550" s="89"/>
      <c r="J550" s="89"/>
      <c r="K550" s="89"/>
      <c r="L550" s="89"/>
      <c r="M550" s="89"/>
      <c r="N550" s="89"/>
      <c r="O550" s="89"/>
      <c r="P550" s="89"/>
      <c r="Q550" s="89"/>
      <c r="R550" s="89"/>
      <c r="S550" s="89"/>
      <c r="T550" s="89"/>
    </row>
    <row r="551" spans="8:20" x14ac:dyDescent="0.2">
      <c r="H551" s="89"/>
      <c r="I551" s="89"/>
      <c r="J551" s="89"/>
      <c r="K551" s="89"/>
      <c r="L551" s="89"/>
      <c r="M551" s="89"/>
      <c r="N551" s="89"/>
      <c r="O551" s="89"/>
      <c r="P551" s="89"/>
      <c r="Q551" s="89"/>
      <c r="R551" s="89"/>
      <c r="S551" s="89"/>
      <c r="T551" s="89"/>
    </row>
    <row r="552" spans="8:20" x14ac:dyDescent="0.2">
      <c r="H552" s="89"/>
      <c r="I552" s="89"/>
      <c r="J552" s="89"/>
      <c r="K552" s="89"/>
      <c r="L552" s="89"/>
      <c r="M552" s="89"/>
      <c r="N552" s="89"/>
      <c r="O552" s="89"/>
      <c r="P552" s="89"/>
      <c r="Q552" s="89"/>
      <c r="R552" s="89"/>
      <c r="S552" s="89"/>
      <c r="T552" s="89"/>
    </row>
    <row r="553" spans="8:20" x14ac:dyDescent="0.2">
      <c r="H553" s="89"/>
      <c r="I553" s="89"/>
      <c r="J553" s="89"/>
      <c r="K553" s="89"/>
      <c r="L553" s="89"/>
      <c r="M553" s="89"/>
      <c r="N553" s="89"/>
      <c r="O553" s="89"/>
      <c r="P553" s="89"/>
      <c r="Q553" s="89"/>
      <c r="R553" s="89"/>
      <c r="S553" s="89"/>
      <c r="T553" s="89"/>
    </row>
    <row r="554" spans="8:20" x14ac:dyDescent="0.2">
      <c r="H554" s="89"/>
      <c r="I554" s="89"/>
      <c r="J554" s="89"/>
      <c r="K554" s="89"/>
      <c r="L554" s="89"/>
      <c r="M554" s="89"/>
      <c r="N554" s="89"/>
      <c r="O554" s="89"/>
      <c r="P554" s="89"/>
      <c r="Q554" s="89"/>
      <c r="R554" s="89"/>
      <c r="S554" s="89"/>
      <c r="T554" s="89"/>
    </row>
    <row r="555" spans="8:20" x14ac:dyDescent="0.2">
      <c r="H555" s="89"/>
      <c r="I555" s="89"/>
      <c r="J555" s="89"/>
      <c r="K555" s="89"/>
      <c r="L555" s="89"/>
      <c r="M555" s="89"/>
      <c r="N555" s="89"/>
      <c r="O555" s="89"/>
      <c r="P555" s="89"/>
      <c r="Q555" s="89"/>
      <c r="R555" s="89"/>
      <c r="S555" s="89"/>
      <c r="T555" s="89"/>
    </row>
    <row r="556" spans="8:20" x14ac:dyDescent="0.2">
      <c r="H556" s="89"/>
      <c r="I556" s="89"/>
      <c r="J556" s="89"/>
      <c r="K556" s="89"/>
      <c r="L556" s="89"/>
      <c r="M556" s="89"/>
      <c r="N556" s="89"/>
      <c r="O556" s="89"/>
      <c r="P556" s="89"/>
      <c r="Q556" s="89"/>
      <c r="R556" s="89"/>
      <c r="S556" s="89"/>
      <c r="T556" s="89"/>
    </row>
    <row r="557" spans="8:20" x14ac:dyDescent="0.2">
      <c r="H557" s="89"/>
      <c r="I557" s="89"/>
      <c r="J557" s="89"/>
      <c r="K557" s="89"/>
      <c r="L557" s="89"/>
      <c r="M557" s="89"/>
      <c r="N557" s="89"/>
      <c r="O557" s="89"/>
      <c r="P557" s="89"/>
      <c r="Q557" s="89"/>
      <c r="R557" s="89"/>
      <c r="S557" s="89"/>
      <c r="T557" s="89"/>
    </row>
    <row r="558" spans="8:20" x14ac:dyDescent="0.2">
      <c r="H558" s="89"/>
      <c r="I558" s="89"/>
      <c r="J558" s="89"/>
      <c r="K558" s="89"/>
      <c r="L558" s="89"/>
      <c r="M558" s="89"/>
      <c r="N558" s="89"/>
      <c r="O558" s="89"/>
      <c r="P558" s="89"/>
      <c r="Q558" s="89"/>
      <c r="R558" s="89"/>
      <c r="S558" s="89"/>
      <c r="T558" s="89"/>
    </row>
    <row r="559" spans="8:20" x14ac:dyDescent="0.2">
      <c r="H559" s="89"/>
      <c r="I559" s="89"/>
      <c r="J559" s="89"/>
      <c r="K559" s="89"/>
      <c r="L559" s="89"/>
      <c r="M559" s="89"/>
      <c r="N559" s="89"/>
      <c r="O559" s="89"/>
      <c r="P559" s="89"/>
      <c r="Q559" s="89"/>
      <c r="R559" s="89"/>
      <c r="S559" s="89"/>
      <c r="T559" s="89"/>
    </row>
    <row r="560" spans="8:20" x14ac:dyDescent="0.2">
      <c r="H560" s="89"/>
      <c r="I560" s="89"/>
      <c r="J560" s="89"/>
      <c r="K560" s="89"/>
      <c r="L560" s="89"/>
      <c r="M560" s="89"/>
      <c r="N560" s="89"/>
      <c r="O560" s="89"/>
      <c r="P560" s="89"/>
      <c r="Q560" s="89"/>
      <c r="R560" s="89"/>
      <c r="S560" s="89"/>
      <c r="T560" s="89"/>
    </row>
    <row r="561" spans="8:20" x14ac:dyDescent="0.2">
      <c r="H561" s="89"/>
      <c r="I561" s="89"/>
      <c r="J561" s="89"/>
      <c r="K561" s="89"/>
      <c r="L561" s="89"/>
      <c r="M561" s="89"/>
      <c r="N561" s="89"/>
      <c r="O561" s="89"/>
      <c r="P561" s="89"/>
      <c r="Q561" s="89"/>
      <c r="R561" s="89"/>
      <c r="S561" s="89"/>
      <c r="T561" s="89"/>
    </row>
    <row r="562" spans="8:20" x14ac:dyDescent="0.2">
      <c r="H562" s="89"/>
      <c r="I562" s="89"/>
      <c r="J562" s="89"/>
      <c r="K562" s="89"/>
      <c r="L562" s="89"/>
      <c r="M562" s="89"/>
      <c r="N562" s="89"/>
      <c r="O562" s="89"/>
      <c r="P562" s="89"/>
      <c r="Q562" s="89"/>
      <c r="R562" s="89"/>
      <c r="S562" s="89"/>
      <c r="T562" s="89"/>
    </row>
    <row r="563" spans="8:20" x14ac:dyDescent="0.2">
      <c r="H563" s="89"/>
      <c r="I563" s="89"/>
      <c r="J563" s="89"/>
      <c r="K563" s="89"/>
      <c r="L563" s="89"/>
      <c r="M563" s="89"/>
      <c r="N563" s="89"/>
      <c r="O563" s="89"/>
      <c r="P563" s="89"/>
      <c r="Q563" s="89"/>
      <c r="R563" s="89"/>
      <c r="S563" s="89"/>
      <c r="T563" s="89"/>
    </row>
    <row r="564" spans="8:20" x14ac:dyDescent="0.2">
      <c r="H564" s="89"/>
      <c r="I564" s="89"/>
      <c r="J564" s="89"/>
      <c r="K564" s="89"/>
      <c r="L564" s="89"/>
      <c r="M564" s="89"/>
      <c r="N564" s="89"/>
      <c r="O564" s="89"/>
      <c r="P564" s="89"/>
      <c r="Q564" s="89"/>
      <c r="R564" s="89"/>
      <c r="S564" s="89"/>
      <c r="T564" s="89"/>
    </row>
    <row r="565" spans="8:20" x14ac:dyDescent="0.2">
      <c r="H565" s="89"/>
      <c r="I565" s="89"/>
      <c r="J565" s="89"/>
      <c r="K565" s="89"/>
      <c r="L565" s="89"/>
      <c r="M565" s="89"/>
      <c r="N565" s="89"/>
      <c r="O565" s="89"/>
      <c r="P565" s="89"/>
      <c r="Q565" s="89"/>
      <c r="R565" s="89"/>
      <c r="S565" s="89"/>
      <c r="T565" s="89"/>
    </row>
    <row r="566" spans="8:20" x14ac:dyDescent="0.2">
      <c r="H566" s="89"/>
      <c r="I566" s="89"/>
      <c r="J566" s="89"/>
      <c r="K566" s="89"/>
      <c r="L566" s="89"/>
      <c r="M566" s="89"/>
      <c r="N566" s="89"/>
      <c r="O566" s="89"/>
      <c r="P566" s="89"/>
      <c r="Q566" s="89"/>
      <c r="R566" s="89"/>
      <c r="S566" s="89"/>
      <c r="T566" s="89"/>
    </row>
    <row r="567" spans="8:20" x14ac:dyDescent="0.2">
      <c r="H567" s="89"/>
      <c r="I567" s="89"/>
      <c r="J567" s="89"/>
      <c r="K567" s="89"/>
      <c r="L567" s="89"/>
      <c r="M567" s="89"/>
      <c r="N567" s="89"/>
      <c r="O567" s="89"/>
      <c r="P567" s="89"/>
      <c r="Q567" s="89"/>
      <c r="R567" s="89"/>
      <c r="S567" s="89"/>
      <c r="T567" s="89"/>
    </row>
    <row r="568" spans="8:20" x14ac:dyDescent="0.2">
      <c r="H568" s="89"/>
      <c r="I568" s="89"/>
      <c r="J568" s="89"/>
      <c r="K568" s="89"/>
      <c r="L568" s="89"/>
      <c r="M568" s="89"/>
      <c r="N568" s="89"/>
      <c r="O568" s="89"/>
      <c r="P568" s="89"/>
      <c r="Q568" s="89"/>
      <c r="R568" s="89"/>
      <c r="S568" s="89"/>
      <c r="T568" s="89"/>
    </row>
    <row r="569" spans="8:20" x14ac:dyDescent="0.2">
      <c r="H569" s="89"/>
      <c r="I569" s="89"/>
      <c r="J569" s="89"/>
      <c r="K569" s="89"/>
      <c r="L569" s="89"/>
      <c r="M569" s="89"/>
      <c r="N569" s="89"/>
      <c r="O569" s="89"/>
      <c r="P569" s="89"/>
      <c r="Q569" s="89"/>
      <c r="R569" s="89"/>
      <c r="S569" s="89"/>
      <c r="T569" s="89"/>
    </row>
    <row r="570" spans="8:20" x14ac:dyDescent="0.2">
      <c r="H570" s="89"/>
      <c r="I570" s="89"/>
      <c r="J570" s="89"/>
      <c r="K570" s="89"/>
      <c r="L570" s="89"/>
      <c r="M570" s="89"/>
      <c r="N570" s="89"/>
      <c r="O570" s="89"/>
      <c r="P570" s="89"/>
      <c r="Q570" s="89"/>
      <c r="R570" s="89"/>
      <c r="S570" s="89"/>
      <c r="T570" s="89"/>
    </row>
    <row r="571" spans="8:20" x14ac:dyDescent="0.2">
      <c r="H571" s="89"/>
      <c r="I571" s="89"/>
      <c r="J571" s="89"/>
      <c r="K571" s="89"/>
      <c r="L571" s="89"/>
      <c r="M571" s="89"/>
      <c r="N571" s="89"/>
      <c r="O571" s="89"/>
      <c r="P571" s="89"/>
      <c r="Q571" s="89"/>
      <c r="R571" s="89"/>
      <c r="S571" s="89"/>
      <c r="T571" s="89"/>
    </row>
    <row r="572" spans="8:20" x14ac:dyDescent="0.2">
      <c r="H572" s="89"/>
      <c r="I572" s="89"/>
      <c r="J572" s="89"/>
      <c r="K572" s="89"/>
      <c r="L572" s="89"/>
      <c r="M572" s="89"/>
      <c r="N572" s="89"/>
      <c r="O572" s="89"/>
      <c r="P572" s="89"/>
      <c r="Q572" s="89"/>
      <c r="R572" s="89"/>
      <c r="S572" s="89"/>
      <c r="T572" s="89"/>
    </row>
    <row r="573" spans="8:20" x14ac:dyDescent="0.2">
      <c r="H573" s="89"/>
      <c r="I573" s="89"/>
      <c r="J573" s="89"/>
      <c r="K573" s="89"/>
      <c r="L573" s="89"/>
      <c r="M573" s="89"/>
      <c r="N573" s="89"/>
      <c r="O573" s="89"/>
      <c r="P573" s="89"/>
      <c r="Q573" s="89"/>
      <c r="R573" s="89"/>
      <c r="S573" s="89"/>
      <c r="T573" s="89"/>
    </row>
    <row r="574" spans="8:20" x14ac:dyDescent="0.2">
      <c r="H574" s="89"/>
      <c r="I574" s="89"/>
      <c r="J574" s="89"/>
      <c r="K574" s="89"/>
      <c r="L574" s="89"/>
      <c r="M574" s="89"/>
      <c r="N574" s="89"/>
      <c r="O574" s="89"/>
      <c r="P574" s="89"/>
      <c r="Q574" s="89"/>
      <c r="R574" s="89"/>
      <c r="S574" s="89"/>
      <c r="T574" s="89"/>
    </row>
    <row r="575" spans="8:20" x14ac:dyDescent="0.2">
      <c r="H575" s="89"/>
      <c r="I575" s="89"/>
      <c r="J575" s="89"/>
      <c r="K575" s="89"/>
      <c r="L575" s="89"/>
      <c r="M575" s="89"/>
      <c r="N575" s="89"/>
      <c r="O575" s="89"/>
      <c r="P575" s="89"/>
      <c r="Q575" s="89"/>
      <c r="R575" s="89"/>
      <c r="S575" s="89"/>
      <c r="T575" s="89"/>
    </row>
    <row r="576" spans="8:20" x14ac:dyDescent="0.2">
      <c r="H576" s="89"/>
      <c r="I576" s="89"/>
      <c r="J576" s="89"/>
      <c r="K576" s="89"/>
      <c r="L576" s="89"/>
      <c r="M576" s="89"/>
      <c r="N576" s="89"/>
      <c r="O576" s="89"/>
      <c r="P576" s="89"/>
      <c r="Q576" s="89"/>
      <c r="R576" s="89"/>
      <c r="S576" s="89"/>
      <c r="T576" s="89"/>
    </row>
    <row r="577" spans="8:20" x14ac:dyDescent="0.2">
      <c r="H577" s="89"/>
      <c r="I577" s="89"/>
      <c r="J577" s="89"/>
      <c r="K577" s="89"/>
      <c r="L577" s="89"/>
      <c r="M577" s="89"/>
      <c r="N577" s="89"/>
      <c r="O577" s="89"/>
      <c r="P577" s="89"/>
      <c r="Q577" s="89"/>
      <c r="R577" s="89"/>
      <c r="S577" s="89"/>
      <c r="T577" s="89"/>
    </row>
    <row r="578" spans="8:20" x14ac:dyDescent="0.2">
      <c r="H578" s="89"/>
      <c r="I578" s="89"/>
      <c r="J578" s="89"/>
      <c r="K578" s="89"/>
      <c r="L578" s="89"/>
      <c r="M578" s="89"/>
      <c r="N578" s="89"/>
      <c r="O578" s="89"/>
      <c r="P578" s="89"/>
      <c r="Q578" s="89"/>
      <c r="R578" s="89"/>
      <c r="S578" s="89"/>
      <c r="T578" s="89"/>
    </row>
    <row r="579" spans="8:20" x14ac:dyDescent="0.2">
      <c r="H579" s="89"/>
      <c r="I579" s="89"/>
      <c r="J579" s="89"/>
      <c r="K579" s="89"/>
      <c r="L579" s="89"/>
      <c r="M579" s="89"/>
      <c r="N579" s="89"/>
      <c r="O579" s="89"/>
      <c r="P579" s="89"/>
      <c r="Q579" s="89"/>
      <c r="R579" s="89"/>
      <c r="S579" s="89"/>
      <c r="T579" s="89"/>
    </row>
    <row r="580" spans="8:20" x14ac:dyDescent="0.2">
      <c r="H580" s="89"/>
      <c r="I580" s="89"/>
      <c r="J580" s="89"/>
      <c r="K580" s="89"/>
      <c r="L580" s="89"/>
      <c r="M580" s="89"/>
      <c r="N580" s="89"/>
      <c r="O580" s="89"/>
      <c r="P580" s="89"/>
      <c r="Q580" s="89"/>
      <c r="R580" s="89"/>
      <c r="S580" s="89"/>
      <c r="T580" s="89"/>
    </row>
    <row r="581" spans="8:20" x14ac:dyDescent="0.2">
      <c r="H581" s="89"/>
      <c r="I581" s="89"/>
      <c r="J581" s="89"/>
      <c r="K581" s="89"/>
      <c r="L581" s="89"/>
      <c r="M581" s="89"/>
      <c r="N581" s="89"/>
      <c r="O581" s="89"/>
      <c r="P581" s="89"/>
      <c r="Q581" s="89"/>
      <c r="R581" s="89"/>
      <c r="S581" s="89"/>
      <c r="T581" s="89"/>
    </row>
    <row r="582" spans="8:20" x14ac:dyDescent="0.2">
      <c r="H582" s="89"/>
      <c r="I582" s="89"/>
      <c r="J582" s="89"/>
      <c r="K582" s="89"/>
      <c r="L582" s="89"/>
      <c r="M582" s="89"/>
      <c r="N582" s="89"/>
      <c r="O582" s="89"/>
      <c r="P582" s="89"/>
      <c r="Q582" s="89"/>
      <c r="R582" s="89"/>
      <c r="S582" s="89"/>
      <c r="T582" s="89"/>
    </row>
    <row r="583" spans="8:20" x14ac:dyDescent="0.2">
      <c r="H583" s="89"/>
      <c r="I583" s="89"/>
      <c r="J583" s="89"/>
      <c r="K583" s="89"/>
      <c r="L583" s="89"/>
      <c r="M583" s="89"/>
      <c r="N583" s="89"/>
      <c r="O583" s="89"/>
      <c r="P583" s="89"/>
      <c r="Q583" s="89"/>
      <c r="R583" s="89"/>
      <c r="S583" s="89"/>
      <c r="T583" s="89"/>
    </row>
    <row r="584" spans="8:20" x14ac:dyDescent="0.2">
      <c r="H584" s="89"/>
      <c r="I584" s="89"/>
      <c r="J584" s="89"/>
      <c r="K584" s="89"/>
      <c r="L584" s="89"/>
      <c r="M584" s="89"/>
      <c r="N584" s="89"/>
      <c r="O584" s="89"/>
      <c r="P584" s="89"/>
      <c r="Q584" s="89"/>
      <c r="R584" s="89"/>
      <c r="S584" s="89"/>
      <c r="T584" s="89"/>
    </row>
    <row r="585" spans="8:20" x14ac:dyDescent="0.2">
      <c r="H585" s="89"/>
      <c r="I585" s="89"/>
      <c r="J585" s="89"/>
      <c r="K585" s="89"/>
      <c r="L585" s="89"/>
      <c r="M585" s="89"/>
      <c r="N585" s="89"/>
      <c r="O585" s="89"/>
      <c r="P585" s="89"/>
      <c r="Q585" s="89"/>
      <c r="R585" s="89"/>
      <c r="S585" s="89"/>
      <c r="T585" s="89"/>
    </row>
    <row r="586" spans="8:20" x14ac:dyDescent="0.2">
      <c r="H586" s="89"/>
      <c r="I586" s="89"/>
      <c r="J586" s="89"/>
      <c r="K586" s="89"/>
      <c r="L586" s="89"/>
      <c r="M586" s="89"/>
      <c r="N586" s="89"/>
      <c r="O586" s="89"/>
      <c r="P586" s="89"/>
      <c r="Q586" s="89"/>
      <c r="R586" s="89"/>
      <c r="S586" s="89"/>
      <c r="T586" s="89"/>
    </row>
    <row r="587" spans="8:20" x14ac:dyDescent="0.2">
      <c r="H587" s="89"/>
      <c r="I587" s="89"/>
      <c r="J587" s="89"/>
      <c r="K587" s="89"/>
      <c r="L587" s="89"/>
      <c r="M587" s="89"/>
      <c r="N587" s="89"/>
      <c r="O587" s="89"/>
      <c r="P587" s="89"/>
      <c r="Q587" s="89"/>
      <c r="R587" s="89"/>
      <c r="S587" s="89"/>
      <c r="T587" s="89"/>
    </row>
    <row r="588" spans="8:20" x14ac:dyDescent="0.2">
      <c r="H588" s="89"/>
      <c r="I588" s="89"/>
      <c r="J588" s="89"/>
      <c r="K588" s="89"/>
      <c r="L588" s="89"/>
      <c r="M588" s="89"/>
      <c r="N588" s="89"/>
      <c r="O588" s="89"/>
      <c r="P588" s="89"/>
      <c r="Q588" s="89"/>
      <c r="R588" s="89"/>
      <c r="S588" s="89"/>
      <c r="T588" s="89"/>
    </row>
    <row r="589" spans="8:20" x14ac:dyDescent="0.2">
      <c r="H589" s="89"/>
      <c r="I589" s="89"/>
      <c r="J589" s="89"/>
      <c r="K589" s="89"/>
      <c r="L589" s="89"/>
      <c r="M589" s="89"/>
      <c r="N589" s="89"/>
      <c r="O589" s="89"/>
      <c r="P589" s="89"/>
      <c r="Q589" s="89"/>
      <c r="R589" s="89"/>
      <c r="S589" s="89"/>
      <c r="T589" s="89"/>
    </row>
    <row r="590" spans="8:20" x14ac:dyDescent="0.2">
      <c r="H590" s="89"/>
      <c r="I590" s="89"/>
      <c r="J590" s="89"/>
      <c r="K590" s="89"/>
      <c r="L590" s="89"/>
      <c r="M590" s="89"/>
      <c r="N590" s="89"/>
      <c r="O590" s="89"/>
      <c r="P590" s="89"/>
      <c r="Q590" s="89"/>
      <c r="R590" s="89"/>
      <c r="S590" s="89"/>
      <c r="T590" s="89"/>
    </row>
    <row r="591" spans="8:20" x14ac:dyDescent="0.2">
      <c r="H591" s="89"/>
      <c r="I591" s="89"/>
      <c r="J591" s="89"/>
      <c r="K591" s="89"/>
      <c r="L591" s="89"/>
      <c r="M591" s="89"/>
      <c r="N591" s="89"/>
      <c r="O591" s="89"/>
      <c r="P591" s="89"/>
      <c r="Q591" s="89"/>
      <c r="R591" s="89"/>
      <c r="S591" s="89"/>
      <c r="T591" s="89"/>
    </row>
    <row r="592" spans="8:20" x14ac:dyDescent="0.2">
      <c r="H592" s="89"/>
      <c r="I592" s="89"/>
      <c r="J592" s="89"/>
      <c r="K592" s="89"/>
      <c r="L592" s="89"/>
      <c r="M592" s="89"/>
      <c r="N592" s="89"/>
      <c r="O592" s="89"/>
      <c r="P592" s="89"/>
      <c r="Q592" s="89"/>
      <c r="R592" s="89"/>
      <c r="S592" s="89"/>
      <c r="T592" s="89"/>
    </row>
    <row r="593" spans="8:20" x14ac:dyDescent="0.2">
      <c r="H593" s="89"/>
      <c r="I593" s="89"/>
      <c r="J593" s="89"/>
      <c r="K593" s="89"/>
      <c r="L593" s="89"/>
      <c r="M593" s="89"/>
      <c r="N593" s="89"/>
      <c r="O593" s="89"/>
      <c r="P593" s="89"/>
      <c r="Q593" s="89"/>
      <c r="R593" s="89"/>
      <c r="S593" s="89"/>
      <c r="T593" s="89"/>
    </row>
    <row r="594" spans="8:20" x14ac:dyDescent="0.2">
      <c r="H594" s="89"/>
      <c r="I594" s="89"/>
      <c r="J594" s="89"/>
      <c r="K594" s="89"/>
      <c r="L594" s="89"/>
      <c r="M594" s="89"/>
      <c r="N594" s="89"/>
      <c r="O594" s="89"/>
      <c r="P594" s="89"/>
      <c r="Q594" s="89"/>
      <c r="R594" s="89"/>
      <c r="S594" s="89"/>
      <c r="T594" s="89"/>
    </row>
    <row r="595" spans="8:20" x14ac:dyDescent="0.2">
      <c r="H595" s="89"/>
      <c r="I595" s="89"/>
      <c r="J595" s="89"/>
      <c r="K595" s="89"/>
      <c r="L595" s="89"/>
      <c r="M595" s="89"/>
      <c r="N595" s="89"/>
      <c r="O595" s="89"/>
      <c r="P595" s="89"/>
      <c r="Q595" s="89"/>
      <c r="R595" s="89"/>
      <c r="S595" s="89"/>
      <c r="T595" s="89"/>
    </row>
    <row r="596" spans="8:20" x14ac:dyDescent="0.2">
      <c r="H596" s="89"/>
      <c r="I596" s="89"/>
      <c r="J596" s="89"/>
      <c r="K596" s="89"/>
      <c r="L596" s="89"/>
      <c r="M596" s="89"/>
      <c r="N596" s="89"/>
      <c r="O596" s="89"/>
      <c r="P596" s="89"/>
      <c r="Q596" s="89"/>
      <c r="R596" s="89"/>
      <c r="S596" s="89"/>
      <c r="T596" s="89"/>
    </row>
    <row r="597" spans="8:20" x14ac:dyDescent="0.2">
      <c r="H597" s="89"/>
      <c r="I597" s="89"/>
      <c r="J597" s="89"/>
      <c r="K597" s="89"/>
      <c r="L597" s="89"/>
      <c r="M597" s="89"/>
      <c r="N597" s="89"/>
      <c r="O597" s="89"/>
      <c r="P597" s="89"/>
      <c r="Q597" s="89"/>
      <c r="R597" s="89"/>
      <c r="S597" s="89"/>
      <c r="T597" s="89"/>
    </row>
    <row r="598" spans="8:20" x14ac:dyDescent="0.2">
      <c r="H598" s="89"/>
      <c r="I598" s="89"/>
      <c r="J598" s="89"/>
      <c r="K598" s="89"/>
      <c r="L598" s="89"/>
      <c r="M598" s="89"/>
      <c r="N598" s="89"/>
      <c r="O598" s="89"/>
      <c r="P598" s="89"/>
      <c r="Q598" s="89"/>
      <c r="R598" s="89"/>
      <c r="S598" s="89"/>
      <c r="T598" s="89"/>
    </row>
    <row r="599" spans="8:20" x14ac:dyDescent="0.2">
      <c r="H599" s="89"/>
      <c r="I599" s="89"/>
      <c r="J599" s="89"/>
      <c r="K599" s="89"/>
      <c r="L599" s="89"/>
      <c r="M599" s="89"/>
      <c r="N599" s="89"/>
      <c r="O599" s="89"/>
      <c r="P599" s="89"/>
      <c r="Q599" s="89"/>
      <c r="R599" s="89"/>
      <c r="S599" s="89"/>
      <c r="T599" s="89"/>
    </row>
    <row r="600" spans="8:20" x14ac:dyDescent="0.2">
      <c r="H600" s="89"/>
      <c r="I600" s="89"/>
      <c r="J600" s="89"/>
      <c r="K600" s="89"/>
      <c r="L600" s="89"/>
      <c r="M600" s="89"/>
      <c r="N600" s="89"/>
      <c r="O600" s="89"/>
      <c r="P600" s="89"/>
      <c r="Q600" s="89"/>
      <c r="R600" s="89"/>
      <c r="S600" s="89"/>
      <c r="T600" s="89"/>
    </row>
    <row r="601" spans="8:20" x14ac:dyDescent="0.2">
      <c r="H601" s="89"/>
      <c r="I601" s="89"/>
      <c r="J601" s="89"/>
      <c r="K601" s="89"/>
      <c r="L601" s="89"/>
      <c r="M601" s="89"/>
      <c r="N601" s="89"/>
      <c r="O601" s="89"/>
      <c r="P601" s="89"/>
      <c r="Q601" s="89"/>
      <c r="R601" s="89"/>
      <c r="S601" s="89"/>
      <c r="T601" s="89"/>
    </row>
    <row r="602" spans="8:20" x14ac:dyDescent="0.2">
      <c r="H602" s="89"/>
      <c r="I602" s="89"/>
      <c r="J602" s="89"/>
      <c r="K602" s="89"/>
      <c r="L602" s="89"/>
      <c r="M602" s="89"/>
      <c r="N602" s="89"/>
      <c r="O602" s="89"/>
      <c r="P602" s="89"/>
      <c r="Q602" s="89"/>
      <c r="R602" s="89"/>
      <c r="S602" s="89"/>
      <c r="T602" s="89"/>
    </row>
    <row r="603" spans="8:20" x14ac:dyDescent="0.2">
      <c r="H603" s="89"/>
      <c r="I603" s="89"/>
      <c r="J603" s="89"/>
      <c r="K603" s="89"/>
      <c r="L603" s="89"/>
      <c r="M603" s="89"/>
      <c r="N603" s="89"/>
      <c r="O603" s="89"/>
      <c r="P603" s="89"/>
      <c r="Q603" s="89"/>
      <c r="R603" s="89"/>
      <c r="S603" s="89"/>
      <c r="T603" s="89"/>
    </row>
    <row r="604" spans="8:20" x14ac:dyDescent="0.2">
      <c r="H604" s="89"/>
      <c r="I604" s="89"/>
      <c r="J604" s="89"/>
      <c r="K604" s="89"/>
      <c r="L604" s="89"/>
      <c r="M604" s="89"/>
      <c r="N604" s="89"/>
      <c r="O604" s="89"/>
      <c r="P604" s="89"/>
      <c r="Q604" s="89"/>
      <c r="R604" s="89"/>
      <c r="S604" s="89"/>
      <c r="T604" s="89"/>
    </row>
    <row r="605" spans="8:20" x14ac:dyDescent="0.2">
      <c r="H605" s="89"/>
      <c r="I605" s="89"/>
      <c r="J605" s="89"/>
      <c r="K605" s="89"/>
      <c r="L605" s="89"/>
      <c r="M605" s="89"/>
      <c r="N605" s="89"/>
      <c r="O605" s="89"/>
      <c r="P605" s="89"/>
      <c r="Q605" s="89"/>
      <c r="R605" s="89"/>
      <c r="S605" s="89"/>
      <c r="T605" s="89"/>
    </row>
    <row r="606" spans="8:20" x14ac:dyDescent="0.2">
      <c r="H606" s="89"/>
      <c r="I606" s="89"/>
      <c r="J606" s="89"/>
      <c r="K606" s="89"/>
      <c r="L606" s="89"/>
      <c r="M606" s="89"/>
      <c r="N606" s="89"/>
      <c r="O606" s="89"/>
      <c r="P606" s="89"/>
      <c r="Q606" s="89"/>
      <c r="R606" s="89"/>
      <c r="S606" s="89"/>
      <c r="T606" s="89"/>
    </row>
    <row r="607" spans="8:20" x14ac:dyDescent="0.2">
      <c r="H607" s="89"/>
      <c r="I607" s="89"/>
      <c r="J607" s="89"/>
      <c r="K607" s="89"/>
      <c r="L607" s="89"/>
      <c r="M607" s="89"/>
      <c r="N607" s="89"/>
      <c r="O607" s="89"/>
      <c r="P607" s="89"/>
      <c r="Q607" s="89"/>
      <c r="R607" s="89"/>
      <c r="S607" s="89"/>
      <c r="T607" s="89"/>
    </row>
    <row r="608" spans="8:20" x14ac:dyDescent="0.2">
      <c r="H608" s="89"/>
      <c r="I608" s="89"/>
      <c r="J608" s="89"/>
      <c r="K608" s="89"/>
      <c r="L608" s="89"/>
      <c r="M608" s="89"/>
      <c r="N608" s="89"/>
      <c r="O608" s="89"/>
      <c r="P608" s="89"/>
      <c r="Q608" s="89"/>
      <c r="R608" s="89"/>
      <c r="S608" s="89"/>
      <c r="T608" s="89"/>
    </row>
    <row r="609" spans="8:20" x14ac:dyDescent="0.2">
      <c r="H609" s="89"/>
      <c r="I609" s="89"/>
      <c r="J609" s="89"/>
      <c r="K609" s="89"/>
      <c r="L609" s="89"/>
      <c r="M609" s="89"/>
      <c r="N609" s="89"/>
      <c r="O609" s="89"/>
      <c r="P609" s="89"/>
      <c r="Q609" s="89"/>
      <c r="R609" s="89"/>
      <c r="S609" s="89"/>
      <c r="T609" s="89"/>
    </row>
    <row r="610" spans="8:20" x14ac:dyDescent="0.2">
      <c r="H610" s="89"/>
      <c r="I610" s="89"/>
      <c r="J610" s="89"/>
      <c r="K610" s="89"/>
      <c r="L610" s="89"/>
      <c r="M610" s="89"/>
      <c r="N610" s="89"/>
      <c r="O610" s="89"/>
      <c r="P610" s="89"/>
      <c r="Q610" s="89"/>
      <c r="R610" s="89"/>
      <c r="S610" s="89"/>
      <c r="T610" s="89"/>
    </row>
    <row r="611" spans="8:20" x14ac:dyDescent="0.2">
      <c r="H611" s="89"/>
      <c r="I611" s="89"/>
      <c r="J611" s="89"/>
      <c r="K611" s="89"/>
      <c r="L611" s="89"/>
      <c r="M611" s="89"/>
      <c r="N611" s="89"/>
      <c r="O611" s="89"/>
      <c r="P611" s="89"/>
      <c r="Q611" s="89"/>
      <c r="R611" s="89"/>
      <c r="S611" s="89"/>
      <c r="T611" s="89"/>
    </row>
    <row r="612" spans="8:20" x14ac:dyDescent="0.2">
      <c r="H612" s="89"/>
      <c r="I612" s="89"/>
      <c r="J612" s="89"/>
      <c r="K612" s="89"/>
      <c r="L612" s="89"/>
      <c r="M612" s="89"/>
      <c r="N612" s="89"/>
      <c r="O612" s="89"/>
      <c r="P612" s="89"/>
      <c r="Q612" s="89"/>
      <c r="R612" s="89"/>
      <c r="S612" s="89"/>
      <c r="T612" s="89"/>
    </row>
    <row r="613" spans="8:20" x14ac:dyDescent="0.2">
      <c r="H613" s="89"/>
      <c r="I613" s="89"/>
      <c r="J613" s="89"/>
      <c r="K613" s="89"/>
      <c r="L613" s="89"/>
      <c r="M613" s="89"/>
      <c r="N613" s="89"/>
      <c r="O613" s="89"/>
      <c r="P613" s="89"/>
      <c r="Q613" s="89"/>
      <c r="R613" s="89"/>
      <c r="S613" s="89"/>
      <c r="T613" s="89"/>
    </row>
    <row r="614" spans="8:20" x14ac:dyDescent="0.2">
      <c r="H614" s="89"/>
      <c r="I614" s="89"/>
      <c r="J614" s="89"/>
      <c r="K614" s="89"/>
      <c r="L614" s="89"/>
      <c r="M614" s="89"/>
      <c r="N614" s="89"/>
      <c r="O614" s="89"/>
      <c r="P614" s="89"/>
      <c r="Q614" s="89"/>
      <c r="R614" s="89"/>
      <c r="S614" s="89"/>
      <c r="T614" s="89"/>
    </row>
    <row r="615" spans="8:20" x14ac:dyDescent="0.2">
      <c r="H615" s="89"/>
      <c r="I615" s="89"/>
      <c r="J615" s="89"/>
      <c r="K615" s="89"/>
      <c r="L615" s="89"/>
      <c r="M615" s="89"/>
      <c r="N615" s="89"/>
      <c r="O615" s="89"/>
      <c r="P615" s="89"/>
      <c r="Q615" s="89"/>
      <c r="R615" s="89"/>
      <c r="S615" s="89"/>
      <c r="T615" s="89"/>
    </row>
    <row r="616" spans="8:20" x14ac:dyDescent="0.2">
      <c r="H616" s="89"/>
      <c r="I616" s="89"/>
      <c r="J616" s="89"/>
      <c r="K616" s="89"/>
      <c r="L616" s="89"/>
      <c r="M616" s="89"/>
      <c r="N616" s="89"/>
      <c r="O616" s="89"/>
      <c r="P616" s="89"/>
      <c r="Q616" s="89"/>
      <c r="R616" s="89"/>
      <c r="S616" s="89"/>
      <c r="T616" s="89"/>
    </row>
    <row r="617" spans="8:20" x14ac:dyDescent="0.2">
      <c r="H617" s="89"/>
      <c r="I617" s="89"/>
      <c r="J617" s="89"/>
      <c r="K617" s="89"/>
      <c r="L617" s="89"/>
      <c r="M617" s="89"/>
      <c r="N617" s="89"/>
      <c r="O617" s="89"/>
      <c r="P617" s="89"/>
      <c r="Q617" s="89"/>
      <c r="R617" s="89"/>
      <c r="S617" s="89"/>
      <c r="T617" s="89"/>
    </row>
    <row r="618" spans="8:20" x14ac:dyDescent="0.2">
      <c r="H618" s="89"/>
      <c r="I618" s="89"/>
      <c r="J618" s="89"/>
      <c r="K618" s="89"/>
      <c r="L618" s="89"/>
      <c r="M618" s="89"/>
      <c r="N618" s="89"/>
      <c r="O618" s="89"/>
      <c r="P618" s="89"/>
      <c r="Q618" s="89"/>
      <c r="R618" s="89"/>
      <c r="S618" s="89"/>
      <c r="T618" s="89"/>
    </row>
    <row r="619" spans="8:20" x14ac:dyDescent="0.2">
      <c r="H619" s="89"/>
      <c r="I619" s="89"/>
      <c r="J619" s="89"/>
      <c r="K619" s="89"/>
      <c r="L619" s="89"/>
      <c r="M619" s="89"/>
      <c r="N619" s="89"/>
      <c r="O619" s="89"/>
      <c r="P619" s="89"/>
      <c r="Q619" s="89"/>
      <c r="R619" s="89"/>
      <c r="S619" s="89"/>
      <c r="T619" s="89"/>
    </row>
    <row r="620" spans="8:20" x14ac:dyDescent="0.2">
      <c r="H620" s="89"/>
      <c r="I620" s="89"/>
      <c r="J620" s="89"/>
      <c r="K620" s="89"/>
      <c r="L620" s="89"/>
      <c r="M620" s="89"/>
      <c r="N620" s="89"/>
      <c r="O620" s="89"/>
      <c r="P620" s="89"/>
      <c r="Q620" s="89"/>
      <c r="R620" s="89"/>
      <c r="S620" s="89"/>
      <c r="T620" s="89"/>
    </row>
    <row r="621" spans="8:20" x14ac:dyDescent="0.2">
      <c r="H621" s="89"/>
      <c r="I621" s="89"/>
      <c r="J621" s="89"/>
      <c r="K621" s="89"/>
      <c r="L621" s="89"/>
      <c r="M621" s="89"/>
      <c r="N621" s="89"/>
      <c r="O621" s="89"/>
      <c r="P621" s="89"/>
      <c r="Q621" s="89"/>
      <c r="R621" s="89"/>
      <c r="S621" s="89"/>
      <c r="T621" s="89"/>
    </row>
    <row r="622" spans="8:20" x14ac:dyDescent="0.2">
      <c r="H622" s="89"/>
      <c r="I622" s="89"/>
      <c r="J622" s="89"/>
      <c r="K622" s="89"/>
      <c r="L622" s="89"/>
      <c r="M622" s="89"/>
      <c r="N622" s="89"/>
      <c r="O622" s="89"/>
      <c r="P622" s="89"/>
      <c r="Q622" s="89"/>
      <c r="R622" s="89"/>
      <c r="S622" s="89"/>
      <c r="T622" s="89"/>
    </row>
    <row r="623" spans="8:20" x14ac:dyDescent="0.2">
      <c r="H623" s="89"/>
      <c r="I623" s="89"/>
      <c r="J623" s="89"/>
      <c r="K623" s="89"/>
      <c r="L623" s="89"/>
      <c r="M623" s="89"/>
      <c r="N623" s="89"/>
      <c r="O623" s="89"/>
      <c r="P623" s="89"/>
      <c r="Q623" s="89"/>
      <c r="R623" s="89"/>
      <c r="S623" s="89"/>
      <c r="T623" s="89"/>
    </row>
    <row r="624" spans="8:20" x14ac:dyDescent="0.2">
      <c r="H624" s="89"/>
      <c r="I624" s="89"/>
      <c r="J624" s="89"/>
      <c r="K624" s="89"/>
      <c r="L624" s="89"/>
      <c r="M624" s="89"/>
      <c r="N624" s="89"/>
      <c r="O624" s="89"/>
      <c r="P624" s="89"/>
      <c r="Q624" s="89"/>
      <c r="R624" s="89"/>
      <c r="S624" s="89"/>
      <c r="T624" s="89"/>
    </row>
    <row r="625" spans="8:20" x14ac:dyDescent="0.2">
      <c r="H625" s="89"/>
      <c r="I625" s="89"/>
      <c r="J625" s="89"/>
      <c r="K625" s="89"/>
      <c r="L625" s="89"/>
      <c r="M625" s="89"/>
      <c r="N625" s="89"/>
      <c r="O625" s="89"/>
      <c r="P625" s="89"/>
      <c r="Q625" s="89"/>
      <c r="R625" s="89"/>
      <c r="S625" s="89"/>
      <c r="T625" s="89"/>
    </row>
    <row r="626" spans="8:20" x14ac:dyDescent="0.2">
      <c r="H626" s="89"/>
      <c r="I626" s="89"/>
      <c r="J626" s="89"/>
      <c r="K626" s="89"/>
      <c r="L626" s="89"/>
      <c r="M626" s="89"/>
      <c r="N626" s="89"/>
      <c r="O626" s="89"/>
      <c r="P626" s="89"/>
      <c r="Q626" s="89"/>
      <c r="R626" s="89"/>
      <c r="S626" s="89"/>
      <c r="T626" s="89"/>
    </row>
    <row r="627" spans="8:20" x14ac:dyDescent="0.2">
      <c r="H627" s="89"/>
      <c r="I627" s="89"/>
      <c r="J627" s="89"/>
      <c r="K627" s="89"/>
      <c r="L627" s="89"/>
      <c r="M627" s="89"/>
      <c r="N627" s="89"/>
      <c r="O627" s="89"/>
      <c r="P627" s="89"/>
      <c r="Q627" s="89"/>
      <c r="R627" s="89"/>
      <c r="S627" s="89"/>
      <c r="T627" s="89"/>
    </row>
    <row r="628" spans="8:20" x14ac:dyDescent="0.2">
      <c r="H628" s="89"/>
      <c r="I628" s="89"/>
      <c r="J628" s="89"/>
      <c r="K628" s="89"/>
      <c r="L628" s="89"/>
      <c r="M628" s="89"/>
      <c r="N628" s="89"/>
      <c r="O628" s="89"/>
      <c r="P628" s="89"/>
      <c r="Q628" s="89"/>
      <c r="R628" s="89"/>
      <c r="S628" s="89"/>
      <c r="T628" s="89"/>
    </row>
    <row r="629" spans="8:20" x14ac:dyDescent="0.2">
      <c r="H629" s="89"/>
      <c r="I629" s="89"/>
      <c r="J629" s="89"/>
      <c r="K629" s="89"/>
      <c r="L629" s="89"/>
      <c r="M629" s="89"/>
      <c r="N629" s="89"/>
      <c r="O629" s="89"/>
      <c r="P629" s="89"/>
      <c r="Q629" s="89"/>
      <c r="R629" s="89"/>
      <c r="S629" s="89"/>
      <c r="T629" s="89"/>
    </row>
    <row r="630" spans="8:20" x14ac:dyDescent="0.2">
      <c r="H630" s="89"/>
      <c r="I630" s="89"/>
      <c r="J630" s="89"/>
      <c r="K630" s="89"/>
      <c r="L630" s="89"/>
      <c r="M630" s="89"/>
      <c r="N630" s="89"/>
      <c r="O630" s="89"/>
      <c r="P630" s="89"/>
      <c r="Q630" s="89"/>
      <c r="R630" s="89"/>
      <c r="S630" s="89"/>
      <c r="T630" s="89"/>
    </row>
    <row r="631" spans="8:20" x14ac:dyDescent="0.2">
      <c r="H631" s="89"/>
      <c r="I631" s="89"/>
      <c r="J631" s="89"/>
      <c r="K631" s="89"/>
      <c r="L631" s="89"/>
      <c r="M631" s="89"/>
      <c r="N631" s="89"/>
      <c r="O631" s="89"/>
      <c r="P631" s="89"/>
      <c r="Q631" s="89"/>
      <c r="R631" s="89"/>
      <c r="S631" s="89"/>
      <c r="T631" s="89"/>
    </row>
    <row r="632" spans="8:20" x14ac:dyDescent="0.2">
      <c r="H632" s="89"/>
      <c r="I632" s="89"/>
      <c r="J632" s="89"/>
      <c r="K632" s="89"/>
      <c r="L632" s="89"/>
      <c r="M632" s="89"/>
      <c r="N632" s="89"/>
      <c r="O632" s="89"/>
      <c r="P632" s="89"/>
      <c r="Q632" s="89"/>
      <c r="R632" s="89"/>
      <c r="S632" s="89"/>
      <c r="T632" s="89"/>
    </row>
    <row r="633" spans="8:20" x14ac:dyDescent="0.2">
      <c r="H633" s="89"/>
      <c r="I633" s="89"/>
      <c r="J633" s="89"/>
      <c r="K633" s="89"/>
      <c r="L633" s="89"/>
      <c r="M633" s="89"/>
      <c r="N633" s="89"/>
      <c r="O633" s="89"/>
      <c r="P633" s="89"/>
      <c r="Q633" s="89"/>
      <c r="R633" s="89"/>
      <c r="S633" s="89"/>
      <c r="T633" s="89"/>
    </row>
    <row r="634" spans="8:20" x14ac:dyDescent="0.2">
      <c r="H634" s="89"/>
      <c r="I634" s="89"/>
      <c r="J634" s="89"/>
      <c r="K634" s="89"/>
      <c r="L634" s="89"/>
      <c r="M634" s="89"/>
      <c r="N634" s="89"/>
      <c r="O634" s="89"/>
      <c r="P634" s="89"/>
      <c r="Q634" s="89"/>
      <c r="R634" s="89"/>
      <c r="S634" s="89"/>
      <c r="T634" s="89"/>
    </row>
    <row r="635" spans="8:20" x14ac:dyDescent="0.2">
      <c r="H635" s="89"/>
      <c r="I635" s="89"/>
      <c r="J635" s="89"/>
      <c r="K635" s="89"/>
      <c r="L635" s="89"/>
      <c r="M635" s="89"/>
      <c r="N635" s="89"/>
      <c r="O635" s="89"/>
      <c r="P635" s="89"/>
      <c r="Q635" s="89"/>
      <c r="R635" s="89"/>
      <c r="S635" s="89"/>
      <c r="T635" s="89"/>
    </row>
    <row r="636" spans="8:20" x14ac:dyDescent="0.2">
      <c r="H636" s="89"/>
      <c r="I636" s="89"/>
      <c r="J636" s="89"/>
      <c r="K636" s="89"/>
      <c r="L636" s="89"/>
      <c r="M636" s="89"/>
      <c r="N636" s="89"/>
      <c r="O636" s="89"/>
      <c r="P636" s="89"/>
      <c r="Q636" s="89"/>
      <c r="R636" s="89"/>
      <c r="S636" s="89"/>
      <c r="T636" s="89"/>
    </row>
    <row r="637" spans="8:20" x14ac:dyDescent="0.2">
      <c r="H637" s="89"/>
      <c r="I637" s="89"/>
      <c r="J637" s="89"/>
      <c r="K637" s="89"/>
      <c r="L637" s="89"/>
      <c r="M637" s="89"/>
      <c r="N637" s="89"/>
      <c r="O637" s="89"/>
      <c r="P637" s="89"/>
      <c r="Q637" s="89"/>
      <c r="R637" s="89"/>
      <c r="S637" s="89"/>
      <c r="T637" s="89"/>
    </row>
    <row r="638" spans="8:20" x14ac:dyDescent="0.2">
      <c r="H638" s="89"/>
      <c r="I638" s="89"/>
      <c r="J638" s="89"/>
      <c r="K638" s="89"/>
      <c r="L638" s="89"/>
      <c r="M638" s="89"/>
      <c r="N638" s="89"/>
      <c r="O638" s="89"/>
      <c r="P638" s="89"/>
      <c r="Q638" s="89"/>
      <c r="R638" s="89"/>
      <c r="S638" s="89"/>
      <c r="T638" s="89"/>
    </row>
    <row r="639" spans="8:20" x14ac:dyDescent="0.2">
      <c r="H639" s="89"/>
      <c r="I639" s="89"/>
      <c r="J639" s="89"/>
      <c r="K639" s="89"/>
      <c r="L639" s="89"/>
      <c r="M639" s="89"/>
      <c r="N639" s="89"/>
      <c r="O639" s="89"/>
      <c r="P639" s="89"/>
      <c r="Q639" s="89"/>
      <c r="R639" s="89"/>
      <c r="S639" s="89"/>
      <c r="T639" s="89"/>
    </row>
    <row r="640" spans="8:20" x14ac:dyDescent="0.2">
      <c r="H640" s="89"/>
      <c r="I640" s="89"/>
      <c r="J640" s="89"/>
      <c r="K640" s="89"/>
      <c r="L640" s="89"/>
      <c r="M640" s="89"/>
      <c r="N640" s="89"/>
      <c r="O640" s="89"/>
      <c r="P640" s="89"/>
      <c r="Q640" s="89"/>
      <c r="R640" s="89"/>
      <c r="S640" s="89"/>
      <c r="T640" s="89"/>
    </row>
    <row r="641" spans="8:20" x14ac:dyDescent="0.2">
      <c r="H641" s="89"/>
      <c r="I641" s="89"/>
      <c r="J641" s="89"/>
      <c r="K641" s="89"/>
      <c r="L641" s="89"/>
      <c r="M641" s="89"/>
      <c r="N641" s="89"/>
      <c r="O641" s="89"/>
      <c r="P641" s="89"/>
      <c r="Q641" s="89"/>
      <c r="R641" s="89"/>
      <c r="S641" s="89"/>
      <c r="T641" s="89"/>
    </row>
    <row r="642" spans="8:20" x14ac:dyDescent="0.2">
      <c r="H642" s="89"/>
      <c r="I642" s="89"/>
      <c r="J642" s="89"/>
      <c r="K642" s="89"/>
      <c r="L642" s="89"/>
      <c r="M642" s="89"/>
      <c r="N642" s="89"/>
      <c r="O642" s="89"/>
      <c r="P642" s="89"/>
      <c r="Q642" s="89"/>
      <c r="R642" s="89"/>
      <c r="S642" s="89"/>
      <c r="T642" s="89"/>
    </row>
    <row r="643" spans="8:20" x14ac:dyDescent="0.2">
      <c r="H643" s="89"/>
      <c r="I643" s="89"/>
      <c r="J643" s="89"/>
      <c r="K643" s="89"/>
      <c r="L643" s="89"/>
      <c r="M643" s="89"/>
      <c r="N643" s="89"/>
      <c r="O643" s="89"/>
      <c r="P643" s="89"/>
      <c r="Q643" s="89"/>
      <c r="R643" s="89"/>
      <c r="S643" s="89"/>
      <c r="T643" s="89"/>
    </row>
    <row r="644" spans="8:20" x14ac:dyDescent="0.2">
      <c r="H644" s="89"/>
      <c r="I644" s="89"/>
      <c r="J644" s="89"/>
      <c r="K644" s="89"/>
      <c r="L644" s="89"/>
      <c r="M644" s="89"/>
      <c r="N644" s="89"/>
      <c r="O644" s="89"/>
      <c r="P644" s="89"/>
      <c r="Q644" s="89"/>
      <c r="R644" s="89"/>
      <c r="S644" s="89"/>
      <c r="T644" s="89"/>
    </row>
    <row r="645" spans="8:20" x14ac:dyDescent="0.2">
      <c r="H645" s="89"/>
      <c r="I645" s="89"/>
      <c r="J645" s="89"/>
      <c r="K645" s="89"/>
      <c r="L645" s="89"/>
      <c r="M645" s="89"/>
      <c r="N645" s="89"/>
      <c r="O645" s="89"/>
      <c r="P645" s="89"/>
      <c r="Q645" s="89"/>
      <c r="R645" s="89"/>
      <c r="S645" s="89"/>
      <c r="T645" s="89"/>
    </row>
    <row r="646" spans="8:20" x14ac:dyDescent="0.2">
      <c r="H646" s="89"/>
      <c r="I646" s="89"/>
      <c r="J646" s="89"/>
      <c r="K646" s="89"/>
      <c r="L646" s="89"/>
      <c r="M646" s="89"/>
      <c r="N646" s="89"/>
      <c r="O646" s="89"/>
      <c r="P646" s="89"/>
      <c r="Q646" s="89"/>
      <c r="R646" s="89"/>
      <c r="S646" s="89"/>
      <c r="T646" s="89"/>
    </row>
    <row r="647" spans="8:20" x14ac:dyDescent="0.2">
      <c r="H647" s="89"/>
      <c r="I647" s="89"/>
      <c r="J647" s="89"/>
      <c r="K647" s="89"/>
      <c r="L647" s="89"/>
      <c r="M647" s="89"/>
      <c r="N647" s="89"/>
      <c r="O647" s="89"/>
      <c r="P647" s="89"/>
      <c r="Q647" s="89"/>
      <c r="R647" s="89"/>
      <c r="S647" s="89"/>
      <c r="T647" s="89"/>
    </row>
    <row r="648" spans="8:20" x14ac:dyDescent="0.2">
      <c r="H648" s="89"/>
      <c r="I648" s="89"/>
      <c r="J648" s="89"/>
      <c r="K648" s="89"/>
      <c r="L648" s="89"/>
      <c r="M648" s="89"/>
      <c r="N648" s="89"/>
      <c r="O648" s="89"/>
      <c r="P648" s="89"/>
      <c r="Q648" s="89"/>
      <c r="R648" s="89"/>
      <c r="S648" s="89"/>
      <c r="T648" s="89"/>
    </row>
    <row r="649" spans="8:20" x14ac:dyDescent="0.2">
      <c r="H649" s="89"/>
      <c r="I649" s="89"/>
      <c r="J649" s="89"/>
      <c r="K649" s="89"/>
      <c r="L649" s="89"/>
      <c r="M649" s="89"/>
      <c r="N649" s="89"/>
      <c r="O649" s="89"/>
      <c r="P649" s="89"/>
      <c r="Q649" s="89"/>
      <c r="R649" s="89"/>
      <c r="S649" s="89"/>
      <c r="T649" s="89"/>
    </row>
    <row r="650" spans="8:20" x14ac:dyDescent="0.2">
      <c r="H650" s="89"/>
      <c r="I650" s="89"/>
      <c r="J650" s="89"/>
      <c r="K650" s="89"/>
      <c r="L650" s="89"/>
      <c r="M650" s="89"/>
      <c r="N650" s="89"/>
      <c r="O650" s="89"/>
      <c r="P650" s="89"/>
      <c r="Q650" s="89"/>
      <c r="R650" s="89"/>
      <c r="S650" s="89"/>
      <c r="T650" s="89"/>
    </row>
    <row r="651" spans="8:20" x14ac:dyDescent="0.2">
      <c r="H651" s="89"/>
      <c r="I651" s="89"/>
      <c r="J651" s="89"/>
      <c r="K651" s="89"/>
      <c r="L651" s="89"/>
      <c r="M651" s="89"/>
      <c r="N651" s="89"/>
      <c r="O651" s="89"/>
      <c r="P651" s="89"/>
      <c r="Q651" s="89"/>
      <c r="R651" s="89"/>
      <c r="S651" s="89"/>
      <c r="T651" s="89"/>
    </row>
    <row r="652" spans="8:20" x14ac:dyDescent="0.2">
      <c r="H652" s="89"/>
      <c r="I652" s="89"/>
      <c r="J652" s="89"/>
      <c r="K652" s="89"/>
      <c r="L652" s="89"/>
      <c r="M652" s="89"/>
      <c r="N652" s="89"/>
      <c r="O652" s="89"/>
      <c r="P652" s="89"/>
      <c r="Q652" s="89"/>
      <c r="R652" s="89"/>
      <c r="S652" s="89"/>
      <c r="T652" s="89"/>
    </row>
    <row r="653" spans="8:20" x14ac:dyDescent="0.2">
      <c r="H653" s="89"/>
      <c r="I653" s="89"/>
      <c r="J653" s="89"/>
      <c r="K653" s="89"/>
      <c r="L653" s="89"/>
      <c r="M653" s="89"/>
      <c r="N653" s="89"/>
      <c r="O653" s="89"/>
      <c r="P653" s="89"/>
      <c r="Q653" s="89"/>
      <c r="R653" s="89"/>
      <c r="S653" s="89"/>
      <c r="T653" s="89"/>
    </row>
    <row r="654" spans="8:20" x14ac:dyDescent="0.2">
      <c r="H654" s="89"/>
      <c r="I654" s="89"/>
      <c r="J654" s="89"/>
      <c r="K654" s="89"/>
      <c r="L654" s="89"/>
      <c r="M654" s="89"/>
      <c r="N654" s="89"/>
      <c r="O654" s="89"/>
      <c r="P654" s="89"/>
      <c r="Q654" s="89"/>
      <c r="R654" s="89"/>
      <c r="S654" s="89"/>
      <c r="T654" s="89"/>
    </row>
    <row r="655" spans="8:20" x14ac:dyDescent="0.2">
      <c r="H655" s="89"/>
      <c r="I655" s="89"/>
      <c r="J655" s="89"/>
      <c r="K655" s="89"/>
      <c r="L655" s="89"/>
      <c r="M655" s="89"/>
      <c r="N655" s="89"/>
      <c r="O655" s="89"/>
      <c r="P655" s="89"/>
      <c r="Q655" s="89"/>
      <c r="R655" s="89"/>
      <c r="S655" s="89"/>
      <c r="T655" s="89"/>
    </row>
    <row r="656" spans="8:20" x14ac:dyDescent="0.2">
      <c r="H656" s="89"/>
      <c r="I656" s="89"/>
      <c r="J656" s="89"/>
      <c r="K656" s="89"/>
      <c r="L656" s="89"/>
      <c r="M656" s="89"/>
      <c r="N656" s="89"/>
      <c r="O656" s="89"/>
      <c r="P656" s="89"/>
      <c r="Q656" s="89"/>
      <c r="R656" s="89"/>
      <c r="S656" s="89"/>
      <c r="T656" s="89"/>
    </row>
    <row r="657" spans="8:20" x14ac:dyDescent="0.2">
      <c r="H657" s="89"/>
      <c r="I657" s="89"/>
      <c r="J657" s="89"/>
      <c r="K657" s="89"/>
      <c r="L657" s="89"/>
      <c r="M657" s="89"/>
      <c r="N657" s="89"/>
      <c r="O657" s="89"/>
      <c r="P657" s="89"/>
      <c r="Q657" s="89"/>
      <c r="R657" s="89"/>
      <c r="S657" s="89"/>
      <c r="T657" s="89"/>
    </row>
    <row r="658" spans="8:20" x14ac:dyDescent="0.2">
      <c r="H658" s="89"/>
      <c r="I658" s="89"/>
      <c r="J658" s="89"/>
      <c r="K658" s="89"/>
      <c r="L658" s="89"/>
      <c r="M658" s="89"/>
      <c r="N658" s="89"/>
      <c r="O658" s="89"/>
      <c r="P658" s="89"/>
      <c r="Q658" s="89"/>
      <c r="R658" s="89"/>
      <c r="S658" s="89"/>
      <c r="T658" s="89"/>
    </row>
    <row r="659" spans="8:20" x14ac:dyDescent="0.2">
      <c r="H659" s="89"/>
      <c r="I659" s="89"/>
      <c r="J659" s="89"/>
      <c r="K659" s="89"/>
      <c r="L659" s="89"/>
      <c r="M659" s="89"/>
      <c r="N659" s="89"/>
      <c r="O659" s="89"/>
      <c r="P659" s="89"/>
      <c r="Q659" s="89"/>
      <c r="R659" s="89"/>
      <c r="S659" s="89"/>
      <c r="T659" s="89"/>
    </row>
    <row r="660" spans="8:20" x14ac:dyDescent="0.2">
      <c r="H660" s="89"/>
      <c r="I660" s="89"/>
      <c r="J660" s="89"/>
      <c r="K660" s="89"/>
      <c r="L660" s="89"/>
      <c r="M660" s="89"/>
      <c r="N660" s="89"/>
      <c r="O660" s="89"/>
      <c r="P660" s="89"/>
      <c r="Q660" s="89"/>
      <c r="R660" s="89"/>
      <c r="S660" s="89"/>
      <c r="T660" s="89"/>
    </row>
    <row r="661" spans="8:20" x14ac:dyDescent="0.2">
      <c r="H661" s="89"/>
      <c r="I661" s="89"/>
      <c r="J661" s="89"/>
      <c r="K661" s="89"/>
      <c r="L661" s="89"/>
      <c r="M661" s="89"/>
      <c r="N661" s="89"/>
      <c r="O661" s="89"/>
      <c r="P661" s="89"/>
      <c r="Q661" s="89"/>
      <c r="R661" s="89"/>
      <c r="S661" s="89"/>
      <c r="T661" s="89"/>
    </row>
    <row r="662" spans="8:20" x14ac:dyDescent="0.2">
      <c r="H662" s="89"/>
      <c r="I662" s="89"/>
      <c r="J662" s="89"/>
      <c r="K662" s="89"/>
      <c r="L662" s="89"/>
      <c r="M662" s="89"/>
      <c r="N662" s="89"/>
      <c r="O662" s="89"/>
      <c r="P662" s="89"/>
      <c r="Q662" s="89"/>
      <c r="R662" s="89"/>
      <c r="S662" s="89"/>
      <c r="T662" s="89"/>
    </row>
    <row r="663" spans="8:20" x14ac:dyDescent="0.2">
      <c r="H663" s="89"/>
      <c r="I663" s="89"/>
      <c r="J663" s="89"/>
      <c r="K663" s="89"/>
      <c r="L663" s="89"/>
      <c r="M663" s="89"/>
      <c r="N663" s="89"/>
      <c r="O663" s="89"/>
      <c r="P663" s="89"/>
      <c r="Q663" s="89"/>
      <c r="R663" s="89"/>
      <c r="S663" s="89"/>
      <c r="T663" s="89"/>
    </row>
    <row r="664" spans="8:20" x14ac:dyDescent="0.2">
      <c r="H664" s="89"/>
      <c r="I664" s="89"/>
      <c r="J664" s="89"/>
      <c r="K664" s="89"/>
      <c r="L664" s="89"/>
      <c r="M664" s="89"/>
      <c r="N664" s="89"/>
      <c r="O664" s="89"/>
      <c r="P664" s="89"/>
      <c r="Q664" s="89"/>
      <c r="R664" s="89"/>
      <c r="S664" s="89"/>
      <c r="T664" s="89"/>
    </row>
    <row r="665" spans="8:20" x14ac:dyDescent="0.2">
      <c r="H665" s="89"/>
      <c r="I665" s="89"/>
      <c r="J665" s="89"/>
      <c r="K665" s="89"/>
      <c r="L665" s="89"/>
      <c r="M665" s="89"/>
      <c r="N665" s="89"/>
      <c r="O665" s="89"/>
      <c r="P665" s="89"/>
      <c r="Q665" s="89"/>
      <c r="R665" s="89"/>
      <c r="S665" s="89"/>
      <c r="T665" s="89"/>
    </row>
    <row r="666" spans="8:20" x14ac:dyDescent="0.2">
      <c r="H666" s="89"/>
      <c r="I666" s="89"/>
      <c r="J666" s="89"/>
      <c r="K666" s="89"/>
      <c r="L666" s="89"/>
      <c r="M666" s="89"/>
      <c r="N666" s="89"/>
      <c r="O666" s="89"/>
      <c r="P666" s="89"/>
      <c r="Q666" s="89"/>
      <c r="R666" s="89"/>
      <c r="S666" s="89"/>
      <c r="T666" s="89"/>
    </row>
    <row r="667" spans="8:20" x14ac:dyDescent="0.2">
      <c r="H667" s="89"/>
      <c r="I667" s="89"/>
      <c r="J667" s="89"/>
      <c r="K667" s="89"/>
      <c r="L667" s="89"/>
      <c r="M667" s="89"/>
      <c r="N667" s="89"/>
      <c r="O667" s="89"/>
      <c r="P667" s="89"/>
      <c r="Q667" s="89"/>
      <c r="R667" s="89"/>
      <c r="S667" s="89"/>
      <c r="T667" s="89"/>
    </row>
    <row r="668" spans="8:20" x14ac:dyDescent="0.2">
      <c r="H668" s="89"/>
      <c r="I668" s="89"/>
      <c r="J668" s="89"/>
      <c r="K668" s="89"/>
      <c r="L668" s="89"/>
      <c r="M668" s="89"/>
      <c r="N668" s="89"/>
      <c r="O668" s="89"/>
      <c r="P668" s="89"/>
      <c r="Q668" s="89"/>
      <c r="R668" s="89"/>
      <c r="S668" s="89"/>
      <c r="T668" s="89"/>
    </row>
    <row r="669" spans="8:20" x14ac:dyDescent="0.2">
      <c r="H669" s="89"/>
      <c r="I669" s="89"/>
      <c r="J669" s="89"/>
      <c r="K669" s="89"/>
      <c r="L669" s="89"/>
      <c r="M669" s="89"/>
      <c r="N669" s="89"/>
      <c r="O669" s="89"/>
      <c r="P669" s="89"/>
      <c r="Q669" s="89"/>
      <c r="R669" s="89"/>
      <c r="S669" s="89"/>
      <c r="T669" s="89"/>
    </row>
    <row r="670" spans="8:20" x14ac:dyDescent="0.2">
      <c r="H670" s="89"/>
      <c r="I670" s="89"/>
      <c r="J670" s="89"/>
      <c r="K670" s="89"/>
      <c r="L670" s="89"/>
      <c r="M670" s="89"/>
      <c r="N670" s="89"/>
      <c r="O670" s="89"/>
      <c r="P670" s="89"/>
      <c r="Q670" s="89"/>
      <c r="R670" s="89"/>
      <c r="S670" s="89"/>
      <c r="T670" s="89"/>
    </row>
    <row r="671" spans="8:20" x14ac:dyDescent="0.2">
      <c r="H671" s="89"/>
      <c r="I671" s="89"/>
      <c r="J671" s="89"/>
      <c r="K671" s="89"/>
      <c r="L671" s="89"/>
      <c r="M671" s="89"/>
      <c r="N671" s="89"/>
      <c r="O671" s="89"/>
      <c r="P671" s="89"/>
      <c r="Q671" s="89"/>
      <c r="R671" s="89"/>
      <c r="S671" s="89"/>
      <c r="T671" s="89"/>
    </row>
    <row r="672" spans="8:20" x14ac:dyDescent="0.2">
      <c r="H672" s="89"/>
      <c r="I672" s="89"/>
      <c r="J672" s="89"/>
      <c r="K672" s="89"/>
      <c r="L672" s="89"/>
      <c r="M672" s="89"/>
      <c r="N672" s="89"/>
      <c r="O672" s="89"/>
      <c r="P672" s="89"/>
      <c r="Q672" s="89"/>
      <c r="R672" s="89"/>
      <c r="S672" s="89"/>
      <c r="T672" s="89"/>
    </row>
    <row r="673" spans="8:20" x14ac:dyDescent="0.2">
      <c r="H673" s="89"/>
      <c r="I673" s="89"/>
      <c r="J673" s="89"/>
      <c r="K673" s="89"/>
      <c r="L673" s="89"/>
      <c r="M673" s="89"/>
      <c r="N673" s="89"/>
      <c r="O673" s="89"/>
      <c r="P673" s="89"/>
      <c r="Q673" s="89"/>
      <c r="R673" s="89"/>
      <c r="S673" s="89"/>
      <c r="T673" s="89"/>
    </row>
    <row r="674" spans="8:20" x14ac:dyDescent="0.2">
      <c r="H674" s="89"/>
      <c r="I674" s="89"/>
      <c r="J674" s="89"/>
      <c r="K674" s="89"/>
      <c r="L674" s="89"/>
      <c r="M674" s="89"/>
      <c r="N674" s="89"/>
      <c r="O674" s="89"/>
      <c r="P674" s="89"/>
      <c r="Q674" s="89"/>
      <c r="R674" s="89"/>
      <c r="S674" s="89"/>
      <c r="T674" s="89"/>
    </row>
    <row r="675" spans="8:20" x14ac:dyDescent="0.2">
      <c r="H675" s="89"/>
      <c r="I675" s="89"/>
      <c r="J675" s="89"/>
      <c r="K675" s="89"/>
      <c r="L675" s="89"/>
      <c r="M675" s="89"/>
      <c r="N675" s="89"/>
      <c r="O675" s="89"/>
      <c r="P675" s="89"/>
      <c r="Q675" s="89"/>
      <c r="R675" s="89"/>
      <c r="S675" s="89"/>
      <c r="T675" s="89"/>
    </row>
    <row r="676" spans="8:20" x14ac:dyDescent="0.2">
      <c r="H676" s="89"/>
      <c r="I676" s="89"/>
      <c r="J676" s="89"/>
      <c r="K676" s="89"/>
      <c r="L676" s="89"/>
      <c r="M676" s="89"/>
      <c r="N676" s="89"/>
      <c r="O676" s="89"/>
      <c r="P676" s="89"/>
      <c r="Q676" s="89"/>
      <c r="R676" s="89"/>
      <c r="S676" s="89"/>
      <c r="T676" s="89"/>
    </row>
    <row r="677" spans="8:20" x14ac:dyDescent="0.2">
      <c r="H677" s="89"/>
      <c r="I677" s="89"/>
      <c r="J677" s="89"/>
      <c r="K677" s="89"/>
      <c r="L677" s="89"/>
      <c r="M677" s="89"/>
      <c r="N677" s="89"/>
      <c r="O677" s="89"/>
      <c r="P677" s="89"/>
      <c r="Q677" s="89"/>
      <c r="R677" s="89"/>
      <c r="S677" s="89"/>
      <c r="T677" s="89"/>
    </row>
    <row r="678" spans="8:20" x14ac:dyDescent="0.2">
      <c r="H678" s="89"/>
      <c r="I678" s="89"/>
      <c r="J678" s="89"/>
      <c r="K678" s="89"/>
      <c r="L678" s="89"/>
      <c r="M678" s="89"/>
      <c r="N678" s="89"/>
      <c r="O678" s="89"/>
      <c r="P678" s="89"/>
      <c r="Q678" s="89"/>
      <c r="R678" s="89"/>
      <c r="S678" s="89"/>
      <c r="T678" s="89"/>
    </row>
    <row r="679" spans="8:20" x14ac:dyDescent="0.2">
      <c r="H679" s="89"/>
      <c r="I679" s="89"/>
      <c r="J679" s="89"/>
      <c r="K679" s="89"/>
      <c r="L679" s="89"/>
      <c r="M679" s="89"/>
      <c r="N679" s="89"/>
      <c r="O679" s="89"/>
      <c r="P679" s="89"/>
      <c r="Q679" s="89"/>
      <c r="R679" s="89"/>
      <c r="S679" s="89"/>
      <c r="T679" s="89"/>
    </row>
    <row r="680" spans="8:20" x14ac:dyDescent="0.2">
      <c r="H680" s="89"/>
      <c r="I680" s="89"/>
      <c r="J680" s="89"/>
      <c r="K680" s="89"/>
      <c r="L680" s="89"/>
      <c r="M680" s="89"/>
      <c r="N680" s="89"/>
      <c r="O680" s="89"/>
      <c r="P680" s="89"/>
      <c r="Q680" s="89"/>
      <c r="R680" s="89"/>
      <c r="S680" s="89"/>
      <c r="T680" s="89"/>
    </row>
    <row r="681" spans="8:20" x14ac:dyDescent="0.2">
      <c r="H681" s="89"/>
      <c r="I681" s="89"/>
      <c r="J681" s="89"/>
      <c r="K681" s="89"/>
      <c r="L681" s="89"/>
      <c r="M681" s="89"/>
      <c r="N681" s="89"/>
      <c r="O681" s="89"/>
      <c r="P681" s="89"/>
      <c r="Q681" s="89"/>
      <c r="R681" s="89"/>
      <c r="S681" s="89"/>
      <c r="T681" s="89"/>
    </row>
    <row r="682" spans="8:20" x14ac:dyDescent="0.2">
      <c r="H682" s="89"/>
      <c r="I682" s="89"/>
      <c r="J682" s="89"/>
      <c r="K682" s="89"/>
      <c r="L682" s="89"/>
      <c r="M682" s="89"/>
      <c r="N682" s="89"/>
      <c r="O682" s="89"/>
      <c r="P682" s="89"/>
      <c r="Q682" s="89"/>
      <c r="R682" s="89"/>
      <c r="S682" s="89"/>
      <c r="T682" s="89"/>
    </row>
    <row r="683" spans="8:20" x14ac:dyDescent="0.2">
      <c r="H683" s="89"/>
      <c r="I683" s="89"/>
      <c r="J683" s="89"/>
      <c r="K683" s="89"/>
      <c r="L683" s="89"/>
      <c r="M683" s="89"/>
      <c r="N683" s="89"/>
      <c r="O683" s="89"/>
      <c r="P683" s="89"/>
      <c r="Q683" s="89"/>
      <c r="R683" s="89"/>
      <c r="S683" s="89"/>
      <c r="T683" s="89"/>
    </row>
    <row r="684" spans="8:20" x14ac:dyDescent="0.2">
      <c r="H684" s="89"/>
      <c r="I684" s="89"/>
      <c r="J684" s="89"/>
      <c r="K684" s="89"/>
      <c r="L684" s="89"/>
      <c r="M684" s="89"/>
      <c r="N684" s="89"/>
      <c r="O684" s="89"/>
      <c r="P684" s="89"/>
      <c r="Q684" s="89"/>
      <c r="R684" s="89"/>
      <c r="S684" s="89"/>
      <c r="T684" s="89"/>
    </row>
    <row r="685" spans="8:20" x14ac:dyDescent="0.2">
      <c r="H685" s="89"/>
      <c r="I685" s="89"/>
      <c r="J685" s="89"/>
      <c r="K685" s="89"/>
      <c r="L685" s="89"/>
      <c r="M685" s="89"/>
      <c r="N685" s="89"/>
      <c r="O685" s="89"/>
      <c r="P685" s="89"/>
      <c r="Q685" s="89"/>
      <c r="R685" s="89"/>
      <c r="S685" s="89"/>
      <c r="T685" s="89"/>
    </row>
    <row r="686" spans="8:20" x14ac:dyDescent="0.2">
      <c r="H686" s="89"/>
      <c r="I686" s="89"/>
      <c r="J686" s="89"/>
      <c r="K686" s="89"/>
      <c r="L686" s="89"/>
      <c r="M686" s="89"/>
      <c r="N686" s="89"/>
      <c r="O686" s="89"/>
      <c r="P686" s="89"/>
      <c r="Q686" s="89"/>
      <c r="R686" s="89"/>
      <c r="S686" s="89"/>
      <c r="T686" s="89"/>
    </row>
    <row r="687" spans="8:20" x14ac:dyDescent="0.2">
      <c r="H687" s="89"/>
      <c r="I687" s="89"/>
      <c r="J687" s="89"/>
      <c r="K687" s="89"/>
      <c r="L687" s="89"/>
      <c r="M687" s="89"/>
      <c r="N687" s="89"/>
      <c r="O687" s="89"/>
      <c r="P687" s="89"/>
      <c r="Q687" s="89"/>
      <c r="R687" s="89"/>
      <c r="S687" s="89"/>
      <c r="T687" s="89"/>
    </row>
    <row r="688" spans="8:20" x14ac:dyDescent="0.2">
      <c r="H688" s="89"/>
      <c r="I688" s="89"/>
      <c r="J688" s="89"/>
      <c r="K688" s="89"/>
      <c r="L688" s="89"/>
      <c r="M688" s="89"/>
      <c r="N688" s="89"/>
      <c r="O688" s="89"/>
      <c r="P688" s="89"/>
      <c r="Q688" s="89"/>
      <c r="R688" s="89"/>
      <c r="S688" s="89"/>
      <c r="T688" s="89"/>
    </row>
    <row r="689" spans="8:20" x14ac:dyDescent="0.2">
      <c r="H689" s="89"/>
      <c r="I689" s="89"/>
      <c r="J689" s="89"/>
      <c r="K689" s="89"/>
      <c r="L689" s="89"/>
      <c r="M689" s="89"/>
      <c r="N689" s="89"/>
      <c r="O689" s="89"/>
      <c r="P689" s="89"/>
      <c r="Q689" s="89"/>
      <c r="R689" s="89"/>
      <c r="S689" s="89"/>
      <c r="T689" s="89"/>
    </row>
    <row r="690" spans="8:20" x14ac:dyDescent="0.2">
      <c r="H690" s="89"/>
      <c r="I690" s="89"/>
      <c r="J690" s="89"/>
      <c r="K690" s="89"/>
      <c r="L690" s="89"/>
      <c r="M690" s="89"/>
      <c r="N690" s="89"/>
      <c r="O690" s="89"/>
      <c r="P690" s="89"/>
      <c r="Q690" s="89"/>
      <c r="R690" s="89"/>
      <c r="S690" s="89"/>
      <c r="T690" s="89"/>
    </row>
    <row r="691" spans="8:20" x14ac:dyDescent="0.2">
      <c r="H691" s="89"/>
      <c r="I691" s="89"/>
      <c r="J691" s="89"/>
      <c r="K691" s="89"/>
      <c r="L691" s="89"/>
      <c r="M691" s="89"/>
      <c r="N691" s="89"/>
      <c r="O691" s="89"/>
      <c r="P691" s="89"/>
      <c r="Q691" s="89"/>
      <c r="R691" s="89"/>
      <c r="S691" s="89"/>
      <c r="T691" s="89"/>
    </row>
    <row r="692" spans="8:20" x14ac:dyDescent="0.2">
      <c r="H692" s="89"/>
      <c r="I692" s="89"/>
      <c r="J692" s="89"/>
      <c r="K692" s="89"/>
      <c r="L692" s="89"/>
      <c r="M692" s="89"/>
      <c r="N692" s="89"/>
      <c r="O692" s="89"/>
      <c r="P692" s="89"/>
      <c r="Q692" s="89"/>
      <c r="R692" s="89"/>
      <c r="S692" s="89"/>
      <c r="T692" s="89"/>
    </row>
    <row r="693" spans="8:20" x14ac:dyDescent="0.2">
      <c r="H693" s="89"/>
      <c r="I693" s="89"/>
      <c r="J693" s="89"/>
      <c r="K693" s="89"/>
      <c r="L693" s="89"/>
      <c r="M693" s="89"/>
      <c r="N693" s="89"/>
      <c r="O693" s="89"/>
      <c r="P693" s="89"/>
      <c r="Q693" s="89"/>
      <c r="R693" s="89"/>
      <c r="S693" s="89"/>
      <c r="T693" s="89"/>
    </row>
    <row r="694" spans="8:20" x14ac:dyDescent="0.2">
      <c r="H694" s="89"/>
      <c r="I694" s="89"/>
      <c r="J694" s="89"/>
      <c r="K694" s="89"/>
      <c r="L694" s="89"/>
      <c r="M694" s="89"/>
      <c r="N694" s="89"/>
      <c r="O694" s="89"/>
      <c r="P694" s="89"/>
      <c r="Q694" s="89"/>
      <c r="R694" s="89"/>
      <c r="S694" s="89"/>
      <c r="T694" s="89"/>
    </row>
    <row r="695" spans="8:20" x14ac:dyDescent="0.2">
      <c r="H695" s="89"/>
      <c r="I695" s="89"/>
      <c r="J695" s="89"/>
      <c r="K695" s="89"/>
      <c r="L695" s="89"/>
      <c r="M695" s="89"/>
      <c r="N695" s="89"/>
      <c r="O695" s="89"/>
      <c r="P695" s="89"/>
      <c r="Q695" s="89"/>
      <c r="R695" s="89"/>
      <c r="S695" s="89"/>
      <c r="T695" s="89"/>
    </row>
    <row r="696" spans="8:20" x14ac:dyDescent="0.2">
      <c r="H696" s="89"/>
      <c r="I696" s="89"/>
      <c r="J696" s="89"/>
      <c r="K696" s="89"/>
      <c r="L696" s="89"/>
      <c r="M696" s="89"/>
      <c r="N696" s="89"/>
      <c r="O696" s="89"/>
      <c r="P696" s="89"/>
      <c r="Q696" s="89"/>
      <c r="R696" s="89"/>
      <c r="S696" s="89"/>
      <c r="T696" s="89"/>
    </row>
    <row r="697" spans="8:20" x14ac:dyDescent="0.2">
      <c r="H697" s="89"/>
      <c r="I697" s="89"/>
      <c r="J697" s="89"/>
      <c r="K697" s="89"/>
      <c r="L697" s="89"/>
      <c r="M697" s="89"/>
      <c r="N697" s="89"/>
      <c r="O697" s="89"/>
      <c r="P697" s="89"/>
      <c r="Q697" s="89"/>
      <c r="R697" s="89"/>
      <c r="S697" s="89"/>
      <c r="T697" s="89"/>
    </row>
    <row r="698" spans="8:20" x14ac:dyDescent="0.2">
      <c r="H698" s="89"/>
      <c r="I698" s="89"/>
      <c r="J698" s="89"/>
      <c r="K698" s="89"/>
      <c r="L698" s="89"/>
      <c r="M698" s="89"/>
      <c r="N698" s="89"/>
      <c r="O698" s="89"/>
      <c r="P698" s="89"/>
      <c r="Q698" s="89"/>
      <c r="R698" s="89"/>
      <c r="S698" s="89"/>
      <c r="T698" s="89"/>
    </row>
    <row r="699" spans="8:20" x14ac:dyDescent="0.2">
      <c r="H699" s="89"/>
      <c r="I699" s="89"/>
      <c r="J699" s="89"/>
      <c r="K699" s="89"/>
      <c r="L699" s="89"/>
      <c r="M699" s="89"/>
      <c r="N699" s="89"/>
      <c r="O699" s="89"/>
      <c r="P699" s="89"/>
      <c r="Q699" s="89"/>
      <c r="R699" s="89"/>
      <c r="S699" s="89"/>
      <c r="T699" s="89"/>
    </row>
    <row r="700" spans="8:20" x14ac:dyDescent="0.2">
      <c r="H700" s="89"/>
      <c r="I700" s="89"/>
      <c r="J700" s="89"/>
      <c r="K700" s="89"/>
      <c r="L700" s="89"/>
      <c r="M700" s="89"/>
      <c r="N700" s="89"/>
      <c r="O700" s="89"/>
      <c r="P700" s="89"/>
      <c r="Q700" s="89"/>
      <c r="R700" s="89"/>
      <c r="S700" s="89"/>
      <c r="T700" s="89"/>
    </row>
    <row r="701" spans="8:20" x14ac:dyDescent="0.2">
      <c r="H701" s="89"/>
      <c r="I701" s="89"/>
      <c r="J701" s="89"/>
      <c r="K701" s="89"/>
      <c r="L701" s="89"/>
      <c r="M701" s="89"/>
      <c r="N701" s="89"/>
      <c r="O701" s="89"/>
      <c r="P701" s="89"/>
      <c r="Q701" s="89"/>
      <c r="R701" s="89"/>
      <c r="S701" s="89"/>
      <c r="T701" s="89"/>
    </row>
    <row r="702" spans="8:20" x14ac:dyDescent="0.2">
      <c r="H702" s="89"/>
      <c r="I702" s="89"/>
      <c r="J702" s="89"/>
      <c r="K702" s="89"/>
      <c r="L702" s="89"/>
      <c r="M702" s="89"/>
      <c r="N702" s="89"/>
      <c r="O702" s="89"/>
      <c r="P702" s="89"/>
      <c r="Q702" s="89"/>
      <c r="R702" s="89"/>
      <c r="S702" s="89"/>
      <c r="T702" s="89"/>
    </row>
    <row r="703" spans="8:20" x14ac:dyDescent="0.2">
      <c r="H703" s="89"/>
      <c r="I703" s="89"/>
      <c r="J703" s="89"/>
      <c r="K703" s="89"/>
      <c r="L703" s="89"/>
      <c r="M703" s="89"/>
      <c r="N703" s="89"/>
      <c r="O703" s="89"/>
      <c r="P703" s="89"/>
      <c r="Q703" s="89"/>
      <c r="R703" s="89"/>
      <c r="S703" s="89"/>
      <c r="T703" s="89"/>
    </row>
    <row r="704" spans="8:20" x14ac:dyDescent="0.2">
      <c r="H704" s="89"/>
      <c r="I704" s="89"/>
      <c r="J704" s="89"/>
      <c r="K704" s="89"/>
      <c r="L704" s="89"/>
      <c r="M704" s="89"/>
      <c r="N704" s="89"/>
      <c r="O704" s="89"/>
      <c r="P704" s="89"/>
      <c r="Q704" s="89"/>
      <c r="R704" s="89"/>
      <c r="S704" s="89"/>
      <c r="T704" s="89"/>
    </row>
    <row r="705" spans="8:20" x14ac:dyDescent="0.2">
      <c r="H705" s="89"/>
      <c r="I705" s="89"/>
      <c r="J705" s="89"/>
      <c r="K705" s="89"/>
      <c r="L705" s="89"/>
      <c r="M705" s="89"/>
      <c r="N705" s="89"/>
      <c r="O705" s="89"/>
      <c r="P705" s="89"/>
      <c r="Q705" s="89"/>
      <c r="R705" s="89"/>
      <c r="S705" s="89"/>
      <c r="T705" s="89"/>
    </row>
    <row r="706" spans="8:20" x14ac:dyDescent="0.2">
      <c r="H706" s="89"/>
      <c r="I706" s="89"/>
      <c r="J706" s="89"/>
      <c r="K706" s="89"/>
      <c r="L706" s="89"/>
      <c r="M706" s="89"/>
      <c r="N706" s="89"/>
      <c r="O706" s="89"/>
      <c r="P706" s="89"/>
      <c r="Q706" s="89"/>
      <c r="R706" s="89"/>
      <c r="S706" s="89"/>
      <c r="T706" s="89"/>
    </row>
    <row r="707" spans="8:20" x14ac:dyDescent="0.2">
      <c r="H707" s="89"/>
      <c r="I707" s="89"/>
      <c r="J707" s="89"/>
      <c r="K707" s="89"/>
      <c r="L707" s="89"/>
      <c r="M707" s="89"/>
      <c r="N707" s="89"/>
      <c r="O707" s="89"/>
      <c r="P707" s="89"/>
      <c r="Q707" s="89"/>
      <c r="R707" s="89"/>
      <c r="S707" s="89"/>
      <c r="T707" s="89"/>
    </row>
    <row r="708" spans="8:20" x14ac:dyDescent="0.2">
      <c r="H708" s="89"/>
      <c r="I708" s="89"/>
      <c r="J708" s="89"/>
      <c r="K708" s="89"/>
      <c r="L708" s="89"/>
      <c r="M708" s="89"/>
      <c r="N708" s="89"/>
      <c r="O708" s="89"/>
      <c r="P708" s="89"/>
      <c r="Q708" s="89"/>
      <c r="R708" s="89"/>
      <c r="S708" s="89"/>
      <c r="T708" s="89"/>
    </row>
    <row r="709" spans="8:20" x14ac:dyDescent="0.2">
      <c r="H709" s="89"/>
      <c r="I709" s="89"/>
      <c r="J709" s="89"/>
      <c r="K709" s="89"/>
      <c r="L709" s="89"/>
      <c r="M709" s="89"/>
      <c r="N709" s="89"/>
      <c r="O709" s="89"/>
      <c r="P709" s="89"/>
      <c r="Q709" s="89"/>
      <c r="R709" s="89"/>
      <c r="S709" s="89"/>
      <c r="T709" s="89"/>
    </row>
    <row r="710" spans="8:20" x14ac:dyDescent="0.2">
      <c r="H710" s="89"/>
      <c r="I710" s="89"/>
      <c r="J710" s="89"/>
      <c r="K710" s="89"/>
      <c r="L710" s="89"/>
      <c r="M710" s="89"/>
      <c r="N710" s="89"/>
      <c r="O710" s="89"/>
      <c r="P710" s="89"/>
      <c r="Q710" s="89"/>
      <c r="R710" s="89"/>
      <c r="S710" s="89"/>
      <c r="T710" s="89"/>
    </row>
    <row r="711" spans="8:20" x14ac:dyDescent="0.2">
      <c r="H711" s="89"/>
      <c r="I711" s="89"/>
      <c r="J711" s="89"/>
      <c r="K711" s="89"/>
      <c r="L711" s="89"/>
      <c r="M711" s="89"/>
      <c r="N711" s="89"/>
      <c r="O711" s="89"/>
      <c r="P711" s="89"/>
      <c r="Q711" s="89"/>
      <c r="R711" s="89"/>
      <c r="S711" s="89"/>
      <c r="T711" s="89"/>
    </row>
    <row r="712" spans="8:20" x14ac:dyDescent="0.2">
      <c r="H712" s="89"/>
      <c r="I712" s="89"/>
      <c r="J712" s="89"/>
      <c r="K712" s="89"/>
      <c r="L712" s="89"/>
      <c r="M712" s="89"/>
      <c r="N712" s="89"/>
      <c r="O712" s="89"/>
      <c r="P712" s="89"/>
      <c r="Q712" s="89"/>
      <c r="R712" s="89"/>
      <c r="S712" s="89"/>
      <c r="T712" s="89"/>
    </row>
    <row r="713" spans="8:20" x14ac:dyDescent="0.2">
      <c r="H713" s="89"/>
      <c r="I713" s="89"/>
      <c r="J713" s="89"/>
      <c r="K713" s="89"/>
      <c r="L713" s="89"/>
      <c r="M713" s="89"/>
      <c r="N713" s="89"/>
      <c r="O713" s="89"/>
      <c r="P713" s="89"/>
      <c r="Q713" s="89"/>
      <c r="R713" s="89"/>
      <c r="S713" s="89"/>
      <c r="T713" s="89"/>
    </row>
    <row r="714" spans="8:20" x14ac:dyDescent="0.2">
      <c r="H714" s="89"/>
      <c r="I714" s="89"/>
      <c r="J714" s="89"/>
      <c r="K714" s="89"/>
      <c r="L714" s="89"/>
      <c r="M714" s="89"/>
      <c r="N714" s="89"/>
      <c r="O714" s="89"/>
      <c r="P714" s="89"/>
      <c r="Q714" s="89"/>
      <c r="R714" s="89"/>
      <c r="S714" s="89"/>
      <c r="T714" s="89"/>
    </row>
    <row r="715" spans="8:20" x14ac:dyDescent="0.2">
      <c r="H715" s="89"/>
      <c r="I715" s="89"/>
      <c r="J715" s="89"/>
      <c r="K715" s="89"/>
      <c r="L715" s="89"/>
      <c r="M715" s="89"/>
      <c r="N715" s="89"/>
      <c r="O715" s="89"/>
      <c r="P715" s="89"/>
      <c r="Q715" s="89"/>
      <c r="R715" s="89"/>
      <c r="S715" s="89"/>
      <c r="T715" s="89"/>
    </row>
    <row r="716" spans="8:20" x14ac:dyDescent="0.2">
      <c r="H716" s="89"/>
      <c r="I716" s="89"/>
      <c r="J716" s="89"/>
      <c r="K716" s="89"/>
      <c r="L716" s="89"/>
      <c r="M716" s="89"/>
      <c r="N716" s="89"/>
      <c r="O716" s="89"/>
      <c r="P716" s="89"/>
      <c r="Q716" s="89"/>
      <c r="R716" s="89"/>
      <c r="S716" s="89"/>
      <c r="T716" s="89"/>
    </row>
    <row r="717" spans="8:20" x14ac:dyDescent="0.2">
      <c r="H717" s="89"/>
      <c r="I717" s="89"/>
      <c r="J717" s="89"/>
      <c r="K717" s="89"/>
      <c r="L717" s="89"/>
      <c r="M717" s="89"/>
      <c r="N717" s="89"/>
      <c r="O717" s="89"/>
      <c r="P717" s="89"/>
      <c r="Q717" s="89"/>
      <c r="R717" s="89"/>
      <c r="S717" s="89"/>
      <c r="T717" s="89"/>
    </row>
    <row r="718" spans="8:20" x14ac:dyDescent="0.2">
      <c r="H718" s="89"/>
      <c r="I718" s="89"/>
      <c r="J718" s="89"/>
      <c r="K718" s="89"/>
      <c r="L718" s="89"/>
      <c r="M718" s="89"/>
      <c r="N718" s="89"/>
      <c r="O718" s="89"/>
      <c r="P718" s="89"/>
      <c r="Q718" s="89"/>
      <c r="R718" s="89"/>
      <c r="S718" s="89"/>
      <c r="T718" s="89"/>
    </row>
    <row r="719" spans="8:20" x14ac:dyDescent="0.2">
      <c r="H719" s="89"/>
      <c r="I719" s="89"/>
      <c r="J719" s="89"/>
      <c r="K719" s="89"/>
      <c r="L719" s="89"/>
      <c r="M719" s="89"/>
      <c r="N719" s="89"/>
      <c r="O719" s="89"/>
      <c r="P719" s="89"/>
      <c r="Q719" s="89"/>
      <c r="R719" s="89"/>
      <c r="S719" s="89"/>
      <c r="T719" s="89"/>
    </row>
    <row r="720" spans="8:20" x14ac:dyDescent="0.2">
      <c r="H720" s="89"/>
      <c r="I720" s="89"/>
      <c r="J720" s="89"/>
      <c r="K720" s="89"/>
      <c r="L720" s="89"/>
      <c r="M720" s="89"/>
      <c r="N720" s="89"/>
      <c r="O720" s="89"/>
      <c r="P720" s="89"/>
      <c r="Q720" s="89"/>
      <c r="R720" s="89"/>
      <c r="S720" s="89"/>
      <c r="T720" s="89"/>
    </row>
    <row r="721" spans="8:20" x14ac:dyDescent="0.2">
      <c r="H721" s="89"/>
      <c r="I721" s="89"/>
      <c r="J721" s="89"/>
      <c r="K721" s="89"/>
      <c r="L721" s="89"/>
      <c r="M721" s="89"/>
      <c r="N721" s="89"/>
      <c r="O721" s="89"/>
      <c r="P721" s="89"/>
      <c r="Q721" s="89"/>
      <c r="R721" s="89"/>
      <c r="S721" s="89"/>
      <c r="T721" s="89"/>
    </row>
    <row r="722" spans="8:20" x14ac:dyDescent="0.2">
      <c r="H722" s="89"/>
      <c r="I722" s="89"/>
      <c r="J722" s="89"/>
      <c r="K722" s="89"/>
      <c r="L722" s="89"/>
      <c r="M722" s="89"/>
      <c r="N722" s="89"/>
      <c r="O722" s="89"/>
      <c r="P722" s="89"/>
      <c r="Q722" s="89"/>
      <c r="R722" s="89"/>
      <c r="S722" s="89"/>
      <c r="T722" s="89"/>
    </row>
    <row r="723" spans="8:20" x14ac:dyDescent="0.2">
      <c r="H723" s="89"/>
      <c r="I723" s="89"/>
      <c r="J723" s="89"/>
      <c r="K723" s="89"/>
      <c r="L723" s="89"/>
      <c r="M723" s="89"/>
      <c r="N723" s="89"/>
      <c r="O723" s="89"/>
      <c r="P723" s="89"/>
      <c r="Q723" s="89"/>
      <c r="R723" s="89"/>
      <c r="S723" s="89"/>
      <c r="T723" s="89"/>
    </row>
    <row r="724" spans="8:20" x14ac:dyDescent="0.2">
      <c r="H724" s="89"/>
      <c r="I724" s="89"/>
      <c r="J724" s="89"/>
      <c r="K724" s="89"/>
      <c r="L724" s="89"/>
      <c r="M724" s="89"/>
      <c r="N724" s="89"/>
      <c r="O724" s="89"/>
      <c r="P724" s="89"/>
      <c r="Q724" s="89"/>
      <c r="R724" s="89"/>
      <c r="S724" s="89"/>
      <c r="T724" s="89"/>
    </row>
    <row r="725" spans="8:20" x14ac:dyDescent="0.2">
      <c r="H725" s="89"/>
      <c r="I725" s="89"/>
      <c r="J725" s="89"/>
      <c r="K725" s="89"/>
      <c r="L725" s="89"/>
      <c r="M725" s="89"/>
      <c r="N725" s="89"/>
      <c r="O725" s="89"/>
      <c r="P725" s="89"/>
      <c r="Q725" s="89"/>
      <c r="R725" s="89"/>
      <c r="S725" s="89"/>
      <c r="T725" s="89"/>
    </row>
    <row r="726" spans="8:20" x14ac:dyDescent="0.2">
      <c r="H726" s="89"/>
      <c r="I726" s="89"/>
      <c r="J726" s="89"/>
      <c r="K726" s="89"/>
      <c r="L726" s="89"/>
      <c r="M726" s="89"/>
      <c r="N726" s="89"/>
      <c r="O726" s="89"/>
      <c r="P726" s="89"/>
      <c r="Q726" s="89"/>
      <c r="R726" s="89"/>
      <c r="S726" s="89"/>
      <c r="T726" s="89"/>
    </row>
    <row r="727" spans="8:20" x14ac:dyDescent="0.2">
      <c r="H727" s="89"/>
      <c r="I727" s="89"/>
      <c r="J727" s="89"/>
      <c r="K727" s="89"/>
      <c r="L727" s="89"/>
      <c r="M727" s="89"/>
      <c r="N727" s="89"/>
      <c r="O727" s="89"/>
      <c r="P727" s="89"/>
      <c r="Q727" s="89"/>
      <c r="R727" s="89"/>
      <c r="S727" s="89"/>
      <c r="T727" s="89"/>
    </row>
    <row r="728" spans="8:20" x14ac:dyDescent="0.2">
      <c r="H728" s="89"/>
      <c r="I728" s="89"/>
      <c r="J728" s="89"/>
      <c r="K728" s="89"/>
      <c r="L728" s="89"/>
      <c r="M728" s="89"/>
      <c r="N728" s="89"/>
      <c r="O728" s="89"/>
      <c r="P728" s="89"/>
      <c r="Q728" s="89"/>
      <c r="R728" s="89"/>
      <c r="S728" s="89"/>
      <c r="T728" s="89"/>
    </row>
    <row r="729" spans="8:20" x14ac:dyDescent="0.2">
      <c r="H729" s="89"/>
      <c r="I729" s="89"/>
      <c r="J729" s="89"/>
      <c r="K729" s="89"/>
      <c r="L729" s="89"/>
      <c r="M729" s="89"/>
      <c r="N729" s="89"/>
      <c r="O729" s="89"/>
      <c r="P729" s="89"/>
      <c r="Q729" s="89"/>
      <c r="R729" s="89"/>
      <c r="S729" s="89"/>
      <c r="T729" s="89"/>
    </row>
    <row r="730" spans="8:20" x14ac:dyDescent="0.2">
      <c r="H730" s="89"/>
      <c r="I730" s="89"/>
      <c r="J730" s="89"/>
      <c r="K730" s="89"/>
      <c r="L730" s="89"/>
      <c r="M730" s="89"/>
      <c r="N730" s="89"/>
      <c r="O730" s="89"/>
      <c r="P730" s="89"/>
      <c r="Q730" s="89"/>
      <c r="R730" s="89"/>
      <c r="S730" s="89"/>
      <c r="T730" s="89"/>
    </row>
    <row r="731" spans="8:20" x14ac:dyDescent="0.2">
      <c r="H731" s="89"/>
      <c r="I731" s="89"/>
      <c r="J731" s="89"/>
      <c r="K731" s="89"/>
      <c r="L731" s="89"/>
      <c r="M731" s="89"/>
      <c r="N731" s="89"/>
      <c r="O731" s="89"/>
      <c r="P731" s="89"/>
      <c r="Q731" s="89"/>
      <c r="R731" s="89"/>
      <c r="S731" s="89"/>
      <c r="T731" s="89"/>
    </row>
    <row r="732" spans="8:20" x14ac:dyDescent="0.2">
      <c r="H732" s="89"/>
      <c r="I732" s="89"/>
      <c r="J732" s="89"/>
      <c r="K732" s="89"/>
      <c r="L732" s="89"/>
      <c r="M732" s="89"/>
      <c r="N732" s="89"/>
      <c r="O732" s="89"/>
      <c r="P732" s="89"/>
      <c r="Q732" s="89"/>
      <c r="R732" s="89"/>
      <c r="S732" s="89"/>
      <c r="T732" s="89"/>
    </row>
    <row r="733" spans="8:20" x14ac:dyDescent="0.2">
      <c r="H733" s="89"/>
      <c r="I733" s="89"/>
      <c r="J733" s="89"/>
      <c r="K733" s="89"/>
      <c r="L733" s="89"/>
      <c r="M733" s="89"/>
      <c r="N733" s="89"/>
      <c r="O733" s="89"/>
      <c r="P733" s="89"/>
      <c r="Q733" s="89"/>
      <c r="R733" s="89"/>
      <c r="S733" s="89"/>
      <c r="T733" s="89"/>
    </row>
    <row r="734" spans="8:20" x14ac:dyDescent="0.2">
      <c r="H734" s="89"/>
      <c r="I734" s="89"/>
      <c r="J734" s="89"/>
      <c r="K734" s="89"/>
      <c r="L734" s="89"/>
      <c r="M734" s="89"/>
      <c r="N734" s="89"/>
      <c r="O734" s="89"/>
      <c r="P734" s="89"/>
      <c r="Q734" s="89"/>
      <c r="R734" s="89"/>
      <c r="S734" s="89"/>
      <c r="T734" s="89"/>
    </row>
    <row r="735" spans="8:20" x14ac:dyDescent="0.2">
      <c r="H735" s="89"/>
      <c r="I735" s="89"/>
      <c r="J735" s="89"/>
      <c r="K735" s="89"/>
      <c r="L735" s="89"/>
      <c r="M735" s="89"/>
      <c r="N735" s="89"/>
      <c r="O735" s="89"/>
      <c r="P735" s="89"/>
      <c r="Q735" s="89"/>
      <c r="R735" s="89"/>
      <c r="S735" s="89"/>
      <c r="T735" s="89"/>
    </row>
    <row r="736" spans="8:20" x14ac:dyDescent="0.2">
      <c r="H736" s="89"/>
      <c r="I736" s="89"/>
      <c r="J736" s="89"/>
      <c r="K736" s="89"/>
      <c r="L736" s="89"/>
      <c r="M736" s="89"/>
      <c r="N736" s="89"/>
      <c r="O736" s="89"/>
      <c r="P736" s="89"/>
      <c r="Q736" s="89"/>
      <c r="R736" s="89"/>
      <c r="S736" s="89"/>
      <c r="T736" s="89"/>
    </row>
    <row r="737" spans="8:20" x14ac:dyDescent="0.2">
      <c r="H737" s="89"/>
      <c r="I737" s="89"/>
      <c r="J737" s="89"/>
      <c r="K737" s="89"/>
      <c r="L737" s="89"/>
      <c r="M737" s="89"/>
      <c r="N737" s="89"/>
      <c r="O737" s="89"/>
      <c r="P737" s="89"/>
      <c r="Q737" s="89"/>
      <c r="R737" s="89"/>
      <c r="S737" s="89"/>
      <c r="T737" s="89"/>
    </row>
    <row r="738" spans="8:20" x14ac:dyDescent="0.2">
      <c r="H738" s="89"/>
      <c r="I738" s="89"/>
      <c r="J738" s="89"/>
      <c r="K738" s="89"/>
      <c r="L738" s="89"/>
      <c r="M738" s="89"/>
      <c r="N738" s="89"/>
      <c r="O738" s="89"/>
      <c r="P738" s="89"/>
      <c r="Q738" s="89"/>
      <c r="R738" s="89"/>
      <c r="S738" s="89"/>
      <c r="T738" s="89"/>
    </row>
    <row r="739" spans="8:20" x14ac:dyDescent="0.2">
      <c r="H739" s="89"/>
      <c r="I739" s="89"/>
      <c r="J739" s="89"/>
      <c r="K739" s="89"/>
      <c r="L739" s="89"/>
      <c r="M739" s="89"/>
      <c r="N739" s="89"/>
      <c r="O739" s="89"/>
      <c r="P739" s="89"/>
      <c r="Q739" s="89"/>
      <c r="R739" s="89"/>
      <c r="S739" s="89"/>
      <c r="T739" s="89"/>
    </row>
    <row r="740" spans="8:20" x14ac:dyDescent="0.2">
      <c r="H740" s="89"/>
      <c r="I740" s="89"/>
      <c r="J740" s="89"/>
      <c r="K740" s="89"/>
      <c r="L740" s="89"/>
      <c r="M740" s="89"/>
      <c r="N740" s="89"/>
      <c r="O740" s="89"/>
      <c r="P740" s="89"/>
      <c r="Q740" s="89"/>
      <c r="R740" s="89"/>
      <c r="S740" s="89"/>
      <c r="T740" s="89"/>
    </row>
    <row r="741" spans="8:20" x14ac:dyDescent="0.2">
      <c r="H741" s="89"/>
      <c r="I741" s="89"/>
      <c r="J741" s="89"/>
      <c r="K741" s="89"/>
      <c r="L741" s="89"/>
      <c r="M741" s="89"/>
      <c r="N741" s="89"/>
      <c r="O741" s="89"/>
      <c r="P741" s="89"/>
      <c r="Q741" s="89"/>
      <c r="R741" s="89"/>
      <c r="S741" s="89"/>
      <c r="T741" s="89"/>
    </row>
    <row r="742" spans="8:20" x14ac:dyDescent="0.2">
      <c r="H742" s="89"/>
      <c r="I742" s="89"/>
      <c r="J742" s="89"/>
      <c r="K742" s="89"/>
      <c r="L742" s="89"/>
      <c r="M742" s="89"/>
      <c r="N742" s="89"/>
      <c r="O742" s="89"/>
      <c r="P742" s="89"/>
      <c r="Q742" s="89"/>
      <c r="R742" s="89"/>
      <c r="S742" s="89"/>
      <c r="T742" s="89"/>
    </row>
    <row r="743" spans="8:20" x14ac:dyDescent="0.2">
      <c r="H743" s="89"/>
      <c r="I743" s="89"/>
      <c r="J743" s="89"/>
      <c r="K743" s="89"/>
      <c r="L743" s="89"/>
      <c r="M743" s="89"/>
      <c r="N743" s="89"/>
      <c r="O743" s="89"/>
      <c r="P743" s="89"/>
      <c r="Q743" s="89"/>
      <c r="R743" s="89"/>
      <c r="S743" s="89"/>
      <c r="T743" s="89"/>
    </row>
    <row r="744" spans="8:20" x14ac:dyDescent="0.2">
      <c r="H744" s="89"/>
      <c r="I744" s="89"/>
      <c r="J744" s="89"/>
      <c r="K744" s="89"/>
      <c r="L744" s="89"/>
      <c r="M744" s="89"/>
      <c r="N744" s="89"/>
      <c r="O744" s="89"/>
      <c r="P744" s="89"/>
      <c r="Q744" s="89"/>
      <c r="R744" s="89"/>
      <c r="S744" s="89"/>
      <c r="T744" s="89"/>
    </row>
    <row r="745" spans="8:20" x14ac:dyDescent="0.2">
      <c r="H745" s="89"/>
      <c r="I745" s="89"/>
      <c r="J745" s="89"/>
      <c r="K745" s="89"/>
      <c r="L745" s="89"/>
      <c r="M745" s="89"/>
      <c r="N745" s="89"/>
      <c r="O745" s="89"/>
      <c r="P745" s="89"/>
      <c r="Q745" s="89"/>
      <c r="R745" s="89"/>
      <c r="S745" s="89"/>
      <c r="T745" s="89"/>
    </row>
    <row r="746" spans="8:20" x14ac:dyDescent="0.2">
      <c r="H746" s="89"/>
      <c r="I746" s="89"/>
      <c r="J746" s="89"/>
      <c r="K746" s="89"/>
      <c r="L746" s="89"/>
      <c r="M746" s="89"/>
      <c r="N746" s="89"/>
      <c r="O746" s="89"/>
      <c r="P746" s="89"/>
      <c r="Q746" s="89"/>
      <c r="R746" s="89"/>
      <c r="S746" s="89"/>
      <c r="T746" s="89"/>
    </row>
    <row r="747" spans="8:20" x14ac:dyDescent="0.2">
      <c r="H747" s="89"/>
      <c r="I747" s="89"/>
      <c r="J747" s="89"/>
      <c r="K747" s="89"/>
      <c r="L747" s="89"/>
      <c r="M747" s="89"/>
      <c r="N747" s="89"/>
      <c r="O747" s="89"/>
      <c r="P747" s="89"/>
      <c r="Q747" s="89"/>
      <c r="R747" s="89"/>
      <c r="S747" s="89"/>
      <c r="T747" s="89"/>
    </row>
    <row r="748" spans="8:20" x14ac:dyDescent="0.2">
      <c r="H748" s="89"/>
      <c r="I748" s="89"/>
      <c r="J748" s="89"/>
      <c r="K748" s="89"/>
      <c r="L748" s="89"/>
      <c r="M748" s="89"/>
      <c r="N748" s="89"/>
      <c r="O748" s="89"/>
      <c r="P748" s="89"/>
      <c r="Q748" s="89"/>
      <c r="R748" s="89"/>
      <c r="S748" s="89"/>
      <c r="T748" s="89"/>
    </row>
    <row r="749" spans="8:20" x14ac:dyDescent="0.2">
      <c r="H749" s="89"/>
      <c r="I749" s="89"/>
      <c r="J749" s="89"/>
      <c r="K749" s="89"/>
      <c r="L749" s="89"/>
      <c r="M749" s="89"/>
      <c r="N749" s="89"/>
      <c r="O749" s="89"/>
      <c r="P749" s="89"/>
      <c r="Q749" s="89"/>
      <c r="R749" s="89"/>
      <c r="S749" s="89"/>
      <c r="T749" s="89"/>
    </row>
    <row r="750" spans="8:20" x14ac:dyDescent="0.2">
      <c r="H750" s="89"/>
      <c r="I750" s="89"/>
      <c r="J750" s="89"/>
      <c r="K750" s="89"/>
      <c r="L750" s="89"/>
      <c r="M750" s="89"/>
      <c r="N750" s="89"/>
      <c r="O750" s="89"/>
      <c r="P750" s="89"/>
      <c r="Q750" s="89"/>
      <c r="R750" s="89"/>
      <c r="S750" s="89"/>
      <c r="T750" s="89"/>
    </row>
    <row r="751" spans="8:20" x14ac:dyDescent="0.2">
      <c r="H751" s="89"/>
      <c r="I751" s="89"/>
      <c r="J751" s="89"/>
      <c r="K751" s="89"/>
      <c r="L751" s="89"/>
      <c r="M751" s="89"/>
      <c r="N751" s="89"/>
      <c r="O751" s="89"/>
      <c r="P751" s="89"/>
      <c r="Q751" s="89"/>
      <c r="R751" s="89"/>
      <c r="S751" s="89"/>
      <c r="T751" s="89"/>
    </row>
    <row r="752" spans="8:20" x14ac:dyDescent="0.2">
      <c r="H752" s="89"/>
      <c r="I752" s="89"/>
      <c r="J752" s="89"/>
      <c r="K752" s="89"/>
      <c r="L752" s="89"/>
      <c r="M752" s="89"/>
      <c r="N752" s="89"/>
      <c r="O752" s="89"/>
      <c r="P752" s="89"/>
      <c r="Q752" s="89"/>
      <c r="R752" s="89"/>
      <c r="S752" s="89"/>
      <c r="T752" s="89"/>
    </row>
    <row r="753" spans="8:20" x14ac:dyDescent="0.2">
      <c r="H753" s="89"/>
      <c r="I753" s="89"/>
      <c r="J753" s="89"/>
      <c r="K753" s="89"/>
      <c r="L753" s="89"/>
      <c r="M753" s="89"/>
      <c r="N753" s="89"/>
      <c r="O753" s="89"/>
      <c r="P753" s="89"/>
      <c r="Q753" s="89"/>
      <c r="R753" s="89"/>
      <c r="S753" s="89"/>
      <c r="T753" s="89"/>
    </row>
    <row r="754" spans="8:20" x14ac:dyDescent="0.2">
      <c r="H754" s="89"/>
      <c r="I754" s="89"/>
      <c r="J754" s="89"/>
      <c r="K754" s="89"/>
      <c r="L754" s="89"/>
      <c r="M754" s="89"/>
      <c r="N754" s="89"/>
      <c r="O754" s="89"/>
      <c r="P754" s="89"/>
      <c r="Q754" s="89"/>
      <c r="R754" s="89"/>
      <c r="S754" s="89"/>
      <c r="T754" s="89"/>
    </row>
    <row r="755" spans="8:20" x14ac:dyDescent="0.2">
      <c r="H755" s="89"/>
      <c r="I755" s="89"/>
      <c r="J755" s="89"/>
      <c r="K755" s="89"/>
      <c r="L755" s="89"/>
      <c r="M755" s="89"/>
      <c r="N755" s="89"/>
      <c r="O755" s="89"/>
      <c r="P755" s="89"/>
      <c r="Q755" s="89"/>
      <c r="R755" s="89"/>
      <c r="S755" s="89"/>
      <c r="T755" s="89"/>
    </row>
    <row r="756" spans="8:20" x14ac:dyDescent="0.2">
      <c r="H756" s="89"/>
      <c r="I756" s="89"/>
      <c r="J756" s="89"/>
      <c r="K756" s="89"/>
      <c r="L756" s="89"/>
      <c r="M756" s="89"/>
      <c r="N756" s="89"/>
      <c r="O756" s="89"/>
      <c r="P756" s="89"/>
      <c r="Q756" s="89"/>
      <c r="R756" s="89"/>
      <c r="S756" s="89"/>
      <c r="T756" s="89"/>
    </row>
    <row r="757" spans="8:20" x14ac:dyDescent="0.2">
      <c r="H757" s="89"/>
      <c r="I757" s="89"/>
      <c r="J757" s="89"/>
      <c r="K757" s="89"/>
      <c r="L757" s="89"/>
      <c r="M757" s="89"/>
      <c r="N757" s="89"/>
      <c r="O757" s="89"/>
      <c r="P757" s="89"/>
      <c r="Q757" s="89"/>
      <c r="R757" s="89"/>
      <c r="S757" s="89"/>
      <c r="T757" s="89"/>
    </row>
    <row r="758" spans="8:20" x14ac:dyDescent="0.2">
      <c r="H758" s="89"/>
      <c r="I758" s="89"/>
      <c r="J758" s="89"/>
      <c r="K758" s="89"/>
      <c r="L758" s="89"/>
      <c r="M758" s="89"/>
      <c r="N758" s="89"/>
      <c r="O758" s="89"/>
      <c r="P758" s="89"/>
      <c r="Q758" s="89"/>
      <c r="R758" s="89"/>
      <c r="S758" s="89"/>
      <c r="T758" s="89"/>
    </row>
    <row r="759" spans="8:20" x14ac:dyDescent="0.2">
      <c r="H759" s="89"/>
      <c r="I759" s="89"/>
      <c r="J759" s="89"/>
      <c r="K759" s="89"/>
      <c r="L759" s="89"/>
      <c r="M759" s="89"/>
      <c r="N759" s="89"/>
      <c r="O759" s="89"/>
      <c r="P759" s="89"/>
      <c r="Q759" s="89"/>
      <c r="R759" s="89"/>
      <c r="S759" s="89"/>
      <c r="T759" s="89"/>
    </row>
    <row r="760" spans="8:20" x14ac:dyDescent="0.2">
      <c r="H760" s="89"/>
      <c r="I760" s="89"/>
      <c r="J760" s="89"/>
      <c r="K760" s="89"/>
      <c r="L760" s="89"/>
      <c r="M760" s="89"/>
      <c r="N760" s="89"/>
      <c r="O760" s="89"/>
      <c r="P760" s="89"/>
      <c r="Q760" s="89"/>
      <c r="R760" s="89"/>
      <c r="S760" s="89"/>
      <c r="T760" s="89"/>
    </row>
    <row r="761" spans="8:20" x14ac:dyDescent="0.2">
      <c r="H761" s="89"/>
      <c r="I761" s="89"/>
      <c r="J761" s="89"/>
      <c r="K761" s="89"/>
      <c r="L761" s="89"/>
      <c r="M761" s="89"/>
      <c r="N761" s="89"/>
      <c r="O761" s="89"/>
      <c r="P761" s="89"/>
      <c r="Q761" s="89"/>
      <c r="R761" s="89"/>
      <c r="S761" s="89"/>
      <c r="T761" s="89"/>
    </row>
    <row r="762" spans="8:20" x14ac:dyDescent="0.2">
      <c r="H762" s="89"/>
      <c r="I762" s="89"/>
      <c r="J762" s="89"/>
      <c r="K762" s="89"/>
      <c r="L762" s="89"/>
      <c r="M762" s="89"/>
      <c r="N762" s="89"/>
      <c r="O762" s="89"/>
      <c r="P762" s="89"/>
      <c r="Q762" s="89"/>
      <c r="R762" s="89"/>
      <c r="S762" s="89"/>
      <c r="T762" s="89"/>
    </row>
    <row r="763" spans="8:20" x14ac:dyDescent="0.2">
      <c r="H763" s="89"/>
      <c r="I763" s="89"/>
      <c r="J763" s="89"/>
      <c r="K763" s="89"/>
      <c r="L763" s="89"/>
      <c r="M763" s="89"/>
      <c r="N763" s="89"/>
      <c r="O763" s="89"/>
      <c r="P763" s="89"/>
      <c r="Q763" s="89"/>
      <c r="R763" s="89"/>
      <c r="S763" s="89"/>
      <c r="T763" s="89"/>
    </row>
    <row r="764" spans="8:20" x14ac:dyDescent="0.2">
      <c r="H764" s="89"/>
      <c r="I764" s="89"/>
      <c r="J764" s="89"/>
      <c r="K764" s="89"/>
      <c r="L764" s="89"/>
      <c r="M764" s="89"/>
      <c r="N764" s="89"/>
      <c r="O764" s="89"/>
      <c r="P764" s="89"/>
      <c r="Q764" s="89"/>
      <c r="R764" s="89"/>
      <c r="S764" s="89"/>
      <c r="T764" s="89"/>
    </row>
    <row r="765" spans="8:20" x14ac:dyDescent="0.2">
      <c r="H765" s="89"/>
      <c r="I765" s="89"/>
      <c r="J765" s="89"/>
      <c r="K765" s="89"/>
      <c r="L765" s="89"/>
      <c r="M765" s="89"/>
      <c r="N765" s="89"/>
      <c r="O765" s="89"/>
      <c r="P765" s="89"/>
      <c r="Q765" s="89"/>
      <c r="R765" s="89"/>
      <c r="S765" s="89"/>
      <c r="T765" s="89"/>
    </row>
    <row r="766" spans="8:20" x14ac:dyDescent="0.2">
      <c r="H766" s="89"/>
      <c r="I766" s="89"/>
      <c r="J766" s="89"/>
      <c r="K766" s="89"/>
      <c r="L766" s="89"/>
      <c r="M766" s="89"/>
      <c r="N766" s="89"/>
      <c r="O766" s="89"/>
      <c r="P766" s="89"/>
      <c r="Q766" s="89"/>
      <c r="R766" s="89"/>
      <c r="S766" s="89"/>
      <c r="T766" s="89"/>
    </row>
    <row r="767" spans="8:20" x14ac:dyDescent="0.2">
      <c r="H767" s="89"/>
      <c r="I767" s="89"/>
      <c r="J767" s="89"/>
      <c r="K767" s="89"/>
      <c r="L767" s="89"/>
      <c r="M767" s="89"/>
      <c r="N767" s="89"/>
      <c r="O767" s="89"/>
      <c r="P767" s="89"/>
      <c r="Q767" s="89"/>
      <c r="R767" s="89"/>
      <c r="S767" s="89"/>
      <c r="T767" s="89"/>
    </row>
    <row r="768" spans="8:20" x14ac:dyDescent="0.2">
      <c r="H768" s="89"/>
      <c r="I768" s="89"/>
      <c r="J768" s="89"/>
      <c r="K768" s="89"/>
      <c r="L768" s="89"/>
      <c r="M768" s="89"/>
      <c r="N768" s="89"/>
      <c r="O768" s="89"/>
      <c r="P768" s="89"/>
      <c r="Q768" s="89"/>
      <c r="R768" s="89"/>
      <c r="S768" s="89"/>
      <c r="T768" s="89"/>
    </row>
    <row r="769" spans="8:20" x14ac:dyDescent="0.2">
      <c r="H769" s="89"/>
      <c r="I769" s="89"/>
      <c r="J769" s="89"/>
      <c r="K769" s="89"/>
      <c r="L769" s="89"/>
      <c r="M769" s="89"/>
      <c r="N769" s="89"/>
      <c r="O769" s="89"/>
      <c r="P769" s="89"/>
      <c r="Q769" s="89"/>
      <c r="R769" s="89"/>
      <c r="S769" s="89"/>
      <c r="T769" s="89"/>
    </row>
    <row r="770" spans="8:20" x14ac:dyDescent="0.2">
      <c r="H770" s="89"/>
      <c r="I770" s="89"/>
      <c r="J770" s="89"/>
      <c r="K770" s="89"/>
      <c r="L770" s="89"/>
      <c r="M770" s="89"/>
      <c r="N770" s="89"/>
      <c r="O770" s="89"/>
      <c r="P770" s="89"/>
      <c r="Q770" s="89"/>
      <c r="R770" s="89"/>
      <c r="S770" s="89"/>
      <c r="T770" s="89"/>
    </row>
    <row r="771" spans="8:20" x14ac:dyDescent="0.2">
      <c r="H771" s="89"/>
      <c r="I771" s="89"/>
      <c r="J771" s="89"/>
      <c r="K771" s="89"/>
      <c r="L771" s="89"/>
      <c r="M771" s="89"/>
      <c r="N771" s="89"/>
      <c r="O771" s="89"/>
      <c r="P771" s="89"/>
      <c r="Q771" s="89"/>
      <c r="R771" s="89"/>
      <c r="S771" s="89"/>
      <c r="T771" s="89"/>
    </row>
    <row r="772" spans="8:20" x14ac:dyDescent="0.2">
      <c r="H772" s="89"/>
      <c r="I772" s="89"/>
      <c r="J772" s="89"/>
      <c r="K772" s="89"/>
      <c r="L772" s="89"/>
      <c r="M772" s="89"/>
      <c r="N772" s="89"/>
      <c r="O772" s="89"/>
      <c r="P772" s="89"/>
      <c r="Q772" s="89"/>
      <c r="R772" s="89"/>
      <c r="S772" s="89"/>
      <c r="T772" s="89"/>
    </row>
    <row r="773" spans="8:20" x14ac:dyDescent="0.2">
      <c r="H773" s="89"/>
      <c r="I773" s="89"/>
      <c r="J773" s="89"/>
      <c r="K773" s="89"/>
      <c r="L773" s="89"/>
      <c r="M773" s="89"/>
      <c r="N773" s="89"/>
      <c r="O773" s="89"/>
      <c r="P773" s="89"/>
      <c r="Q773" s="89"/>
      <c r="R773" s="89"/>
      <c r="S773" s="89"/>
      <c r="T773" s="89"/>
    </row>
    <row r="774" spans="8:20" x14ac:dyDescent="0.2">
      <c r="H774" s="89"/>
      <c r="I774" s="89"/>
      <c r="J774" s="89"/>
      <c r="K774" s="89"/>
      <c r="L774" s="89"/>
      <c r="M774" s="89"/>
      <c r="N774" s="89"/>
      <c r="O774" s="89"/>
      <c r="P774" s="89"/>
      <c r="Q774" s="89"/>
      <c r="R774" s="89"/>
      <c r="S774" s="89"/>
      <c r="T774" s="89"/>
    </row>
    <row r="775" spans="8:20" x14ac:dyDescent="0.2">
      <c r="H775" s="89"/>
      <c r="I775" s="89"/>
      <c r="J775" s="89"/>
      <c r="K775" s="89"/>
      <c r="L775" s="89"/>
      <c r="M775" s="89"/>
      <c r="N775" s="89"/>
      <c r="O775" s="89"/>
      <c r="P775" s="89"/>
      <c r="Q775" s="89"/>
      <c r="R775" s="89"/>
      <c r="S775" s="89"/>
      <c r="T775" s="89"/>
    </row>
    <row r="776" spans="8:20" x14ac:dyDescent="0.2">
      <c r="H776" s="89"/>
      <c r="I776" s="89"/>
      <c r="J776" s="89"/>
      <c r="K776" s="89"/>
      <c r="L776" s="89"/>
      <c r="M776" s="89"/>
      <c r="N776" s="89"/>
      <c r="O776" s="89"/>
      <c r="P776" s="89"/>
      <c r="Q776" s="89"/>
      <c r="R776" s="89"/>
      <c r="S776" s="89"/>
      <c r="T776" s="89"/>
    </row>
    <row r="777" spans="8:20" x14ac:dyDescent="0.2">
      <c r="H777" s="89"/>
      <c r="I777" s="89"/>
      <c r="J777" s="89"/>
      <c r="K777" s="89"/>
      <c r="L777" s="89"/>
      <c r="M777" s="89"/>
      <c r="N777" s="89"/>
      <c r="O777" s="89"/>
      <c r="P777" s="89"/>
      <c r="Q777" s="89"/>
      <c r="R777" s="89"/>
      <c r="S777" s="89"/>
      <c r="T777" s="89"/>
    </row>
    <row r="778" spans="8:20" x14ac:dyDescent="0.2">
      <c r="H778" s="89"/>
      <c r="I778" s="89"/>
      <c r="J778" s="89"/>
      <c r="K778" s="89"/>
      <c r="L778" s="89"/>
      <c r="M778" s="89"/>
      <c r="N778" s="89"/>
      <c r="O778" s="89"/>
      <c r="P778" s="89"/>
      <c r="Q778" s="89"/>
      <c r="R778" s="89"/>
      <c r="S778" s="89"/>
      <c r="T778" s="89"/>
    </row>
    <row r="779" spans="8:20" x14ac:dyDescent="0.2">
      <c r="H779" s="89"/>
      <c r="I779" s="89"/>
      <c r="J779" s="89"/>
      <c r="K779" s="89"/>
      <c r="L779" s="89"/>
      <c r="M779" s="89"/>
      <c r="N779" s="89"/>
      <c r="O779" s="89"/>
      <c r="P779" s="89"/>
      <c r="Q779" s="89"/>
      <c r="R779" s="89"/>
      <c r="S779" s="89"/>
      <c r="T779" s="89"/>
    </row>
    <row r="780" spans="8:20" x14ac:dyDescent="0.2">
      <c r="H780" s="89"/>
      <c r="I780" s="89"/>
      <c r="J780" s="89"/>
      <c r="K780" s="89"/>
      <c r="L780" s="89"/>
      <c r="M780" s="89"/>
      <c r="N780" s="89"/>
      <c r="O780" s="89"/>
      <c r="P780" s="89"/>
      <c r="Q780" s="89"/>
      <c r="R780" s="89"/>
      <c r="S780" s="89"/>
      <c r="T780" s="89"/>
    </row>
    <row r="781" spans="8:20" x14ac:dyDescent="0.2">
      <c r="H781" s="89"/>
      <c r="I781" s="89"/>
      <c r="J781" s="89"/>
      <c r="K781" s="89"/>
      <c r="L781" s="89"/>
      <c r="M781" s="89"/>
      <c r="N781" s="89"/>
      <c r="O781" s="89"/>
      <c r="P781" s="89"/>
      <c r="Q781" s="89"/>
      <c r="R781" s="89"/>
      <c r="S781" s="89"/>
      <c r="T781" s="89"/>
    </row>
    <row r="782" spans="8:20" x14ac:dyDescent="0.2">
      <c r="H782" s="89"/>
      <c r="I782" s="89"/>
      <c r="J782" s="89"/>
      <c r="K782" s="89"/>
      <c r="L782" s="89"/>
      <c r="M782" s="89"/>
      <c r="N782" s="89"/>
      <c r="O782" s="89"/>
      <c r="P782" s="89"/>
      <c r="Q782" s="89"/>
      <c r="R782" s="89"/>
      <c r="S782" s="89"/>
      <c r="T782" s="89"/>
    </row>
    <row r="783" spans="8:20" x14ac:dyDescent="0.2">
      <c r="H783" s="89"/>
      <c r="I783" s="89"/>
      <c r="J783" s="89"/>
      <c r="K783" s="89"/>
      <c r="L783" s="89"/>
      <c r="M783" s="89"/>
      <c r="N783" s="89"/>
      <c r="O783" s="89"/>
      <c r="P783" s="89"/>
      <c r="Q783" s="89"/>
      <c r="R783" s="89"/>
      <c r="S783" s="89"/>
      <c r="T783" s="89"/>
    </row>
    <row r="784" spans="8:20" x14ac:dyDescent="0.2">
      <c r="H784" s="89"/>
      <c r="I784" s="89"/>
      <c r="J784" s="89"/>
      <c r="K784" s="89"/>
      <c r="L784" s="89"/>
      <c r="M784" s="89"/>
      <c r="N784" s="89"/>
      <c r="O784" s="89"/>
      <c r="P784" s="89"/>
      <c r="Q784" s="89"/>
      <c r="R784" s="89"/>
      <c r="S784" s="89"/>
      <c r="T784" s="89"/>
    </row>
    <row r="785" spans="8:20" x14ac:dyDescent="0.2">
      <c r="H785" s="89"/>
      <c r="I785" s="89"/>
      <c r="J785" s="89"/>
      <c r="K785" s="89"/>
      <c r="L785" s="89"/>
      <c r="M785" s="89"/>
      <c r="N785" s="89"/>
      <c r="O785" s="89"/>
      <c r="P785" s="89"/>
      <c r="Q785" s="89"/>
      <c r="R785" s="89"/>
      <c r="S785" s="89"/>
      <c r="T785" s="89"/>
    </row>
    <row r="786" spans="8:20" x14ac:dyDescent="0.2">
      <c r="H786" s="89"/>
      <c r="I786" s="89"/>
      <c r="J786" s="89"/>
      <c r="K786" s="89"/>
      <c r="L786" s="89"/>
      <c r="M786" s="89"/>
      <c r="N786" s="89"/>
      <c r="O786" s="89"/>
      <c r="P786" s="89"/>
      <c r="Q786" s="89"/>
      <c r="R786" s="89"/>
      <c r="S786" s="89"/>
      <c r="T786" s="89"/>
    </row>
    <row r="787" spans="8:20" x14ac:dyDescent="0.2">
      <c r="H787" s="89"/>
      <c r="I787" s="89"/>
      <c r="J787" s="89"/>
      <c r="K787" s="89"/>
      <c r="L787" s="89"/>
      <c r="M787" s="89"/>
      <c r="N787" s="89"/>
      <c r="O787" s="89"/>
      <c r="P787" s="89"/>
      <c r="Q787" s="89"/>
      <c r="R787" s="89"/>
      <c r="S787" s="89"/>
      <c r="T787" s="89"/>
    </row>
    <row r="788" spans="8:20" x14ac:dyDescent="0.2">
      <c r="H788" s="89"/>
      <c r="I788" s="89"/>
      <c r="J788" s="89"/>
      <c r="K788" s="89"/>
      <c r="L788" s="89"/>
      <c r="M788" s="89"/>
      <c r="N788" s="89"/>
      <c r="O788" s="89"/>
      <c r="P788" s="89"/>
      <c r="Q788" s="89"/>
      <c r="R788" s="89"/>
      <c r="S788" s="89"/>
      <c r="T788" s="89"/>
    </row>
    <row r="789" spans="8:20" x14ac:dyDescent="0.2">
      <c r="H789" s="89"/>
      <c r="I789" s="89"/>
      <c r="J789" s="89"/>
      <c r="K789" s="89"/>
      <c r="L789" s="89"/>
      <c r="M789" s="89"/>
      <c r="N789" s="89"/>
      <c r="O789" s="89"/>
      <c r="P789" s="89"/>
      <c r="Q789" s="89"/>
      <c r="R789" s="89"/>
      <c r="S789" s="89"/>
      <c r="T789" s="89"/>
    </row>
    <row r="790" spans="8:20" x14ac:dyDescent="0.2">
      <c r="H790" s="89"/>
      <c r="I790" s="89"/>
      <c r="J790" s="89"/>
      <c r="K790" s="89"/>
      <c r="L790" s="89"/>
      <c r="M790" s="89"/>
      <c r="N790" s="89"/>
      <c r="O790" s="89"/>
      <c r="P790" s="89"/>
      <c r="Q790" s="89"/>
      <c r="R790" s="89"/>
      <c r="S790" s="89"/>
      <c r="T790" s="89"/>
    </row>
    <row r="791" spans="8:20" x14ac:dyDescent="0.2">
      <c r="H791" s="89"/>
      <c r="I791" s="89"/>
      <c r="J791" s="89"/>
      <c r="K791" s="89"/>
      <c r="L791" s="89"/>
      <c r="M791" s="89"/>
      <c r="N791" s="89"/>
      <c r="O791" s="89"/>
      <c r="P791" s="89"/>
      <c r="Q791" s="89"/>
      <c r="R791" s="89"/>
      <c r="S791" s="89"/>
      <c r="T791" s="89"/>
    </row>
    <row r="792" spans="8:20" x14ac:dyDescent="0.2">
      <c r="H792" s="89"/>
      <c r="I792" s="89"/>
      <c r="J792" s="89"/>
      <c r="K792" s="89"/>
      <c r="L792" s="89"/>
      <c r="M792" s="89"/>
      <c r="N792" s="89"/>
      <c r="O792" s="89"/>
      <c r="P792" s="89"/>
      <c r="Q792" s="89"/>
      <c r="R792" s="89"/>
      <c r="S792" s="89"/>
      <c r="T792" s="89"/>
    </row>
    <row r="793" spans="8:20" x14ac:dyDescent="0.2">
      <c r="H793" s="89"/>
      <c r="I793" s="89"/>
      <c r="J793" s="89"/>
      <c r="K793" s="89"/>
      <c r="L793" s="89"/>
      <c r="M793" s="89"/>
      <c r="N793" s="89"/>
      <c r="O793" s="89"/>
      <c r="P793" s="89"/>
      <c r="Q793" s="89"/>
      <c r="R793" s="89"/>
      <c r="S793" s="89"/>
      <c r="T793" s="89"/>
    </row>
    <row r="794" spans="8:20" x14ac:dyDescent="0.2">
      <c r="H794" s="89"/>
      <c r="I794" s="89"/>
      <c r="J794" s="89"/>
      <c r="K794" s="89"/>
      <c r="L794" s="89"/>
      <c r="M794" s="89"/>
      <c r="N794" s="89"/>
      <c r="O794" s="89"/>
      <c r="P794" s="89"/>
      <c r="Q794" s="89"/>
      <c r="R794" s="89"/>
      <c r="S794" s="89"/>
      <c r="T794" s="89"/>
    </row>
    <row r="795" spans="8:20" x14ac:dyDescent="0.2">
      <c r="H795" s="89"/>
      <c r="I795" s="89"/>
      <c r="J795" s="89"/>
      <c r="K795" s="89"/>
      <c r="L795" s="89"/>
      <c r="M795" s="89"/>
      <c r="N795" s="89"/>
      <c r="O795" s="89"/>
      <c r="P795" s="89"/>
      <c r="Q795" s="89"/>
      <c r="R795" s="89"/>
      <c r="S795" s="89"/>
      <c r="T795" s="89"/>
    </row>
    <row r="796" spans="8:20" x14ac:dyDescent="0.2">
      <c r="H796" s="89"/>
      <c r="I796" s="89"/>
      <c r="J796" s="89"/>
      <c r="K796" s="89"/>
      <c r="L796" s="89"/>
      <c r="M796" s="89"/>
      <c r="N796" s="89"/>
      <c r="O796" s="89"/>
      <c r="P796" s="89"/>
      <c r="Q796" s="89"/>
      <c r="R796" s="89"/>
      <c r="S796" s="89"/>
      <c r="T796" s="89"/>
    </row>
    <row r="797" spans="8:20" x14ac:dyDescent="0.2">
      <c r="H797" s="89"/>
      <c r="I797" s="89"/>
      <c r="J797" s="89"/>
      <c r="K797" s="89"/>
      <c r="L797" s="89"/>
      <c r="M797" s="89"/>
      <c r="N797" s="89"/>
      <c r="O797" s="89"/>
      <c r="P797" s="89"/>
      <c r="Q797" s="89"/>
      <c r="R797" s="89"/>
      <c r="S797" s="89"/>
      <c r="T797" s="89"/>
    </row>
    <row r="798" spans="8:20" x14ac:dyDescent="0.2">
      <c r="H798" s="89"/>
      <c r="I798" s="89"/>
      <c r="J798" s="89"/>
      <c r="K798" s="89"/>
      <c r="L798" s="89"/>
      <c r="M798" s="89"/>
      <c r="N798" s="89"/>
      <c r="O798" s="89"/>
      <c r="P798" s="89"/>
      <c r="Q798" s="89"/>
      <c r="R798" s="89"/>
      <c r="S798" s="89"/>
      <c r="T798" s="89"/>
    </row>
    <row r="799" spans="8:20" x14ac:dyDescent="0.2">
      <c r="H799" s="89"/>
      <c r="I799" s="89"/>
      <c r="J799" s="89"/>
      <c r="K799" s="89"/>
      <c r="L799" s="89"/>
      <c r="M799" s="89"/>
      <c r="N799" s="89"/>
      <c r="O799" s="89"/>
      <c r="P799" s="89"/>
      <c r="Q799" s="89"/>
      <c r="R799" s="89"/>
      <c r="S799" s="89"/>
      <c r="T799" s="89"/>
    </row>
    <row r="800" spans="8:20" x14ac:dyDescent="0.2">
      <c r="H800" s="89"/>
      <c r="I800" s="89"/>
      <c r="J800" s="89"/>
      <c r="K800" s="89"/>
      <c r="L800" s="89"/>
      <c r="M800" s="89"/>
      <c r="N800" s="89"/>
      <c r="O800" s="89"/>
      <c r="P800" s="89"/>
      <c r="Q800" s="89"/>
      <c r="R800" s="89"/>
      <c r="S800" s="89"/>
      <c r="T800" s="89"/>
    </row>
    <row r="801" spans="8:20" x14ac:dyDescent="0.2">
      <c r="H801" s="89"/>
      <c r="I801" s="89"/>
      <c r="J801" s="89"/>
      <c r="K801" s="89"/>
      <c r="L801" s="89"/>
      <c r="M801" s="89"/>
      <c r="N801" s="89"/>
      <c r="O801" s="89"/>
      <c r="P801" s="89"/>
      <c r="Q801" s="89"/>
      <c r="R801" s="89"/>
      <c r="S801" s="89"/>
      <c r="T801" s="89"/>
    </row>
    <row r="802" spans="8:20" x14ac:dyDescent="0.2">
      <c r="H802" s="89"/>
      <c r="I802" s="89"/>
      <c r="J802" s="89"/>
      <c r="K802" s="89"/>
      <c r="L802" s="89"/>
      <c r="M802" s="89"/>
      <c r="N802" s="89"/>
      <c r="O802" s="89"/>
      <c r="P802" s="89"/>
      <c r="Q802" s="89"/>
      <c r="R802" s="89"/>
      <c r="S802" s="89"/>
      <c r="T802" s="89"/>
    </row>
    <row r="803" spans="8:20" x14ac:dyDescent="0.2">
      <c r="H803" s="89"/>
      <c r="I803" s="89"/>
      <c r="J803" s="89"/>
      <c r="K803" s="89"/>
      <c r="L803" s="89"/>
      <c r="M803" s="89"/>
      <c r="N803" s="89"/>
      <c r="O803" s="89"/>
      <c r="P803" s="89"/>
      <c r="Q803" s="89"/>
      <c r="R803" s="89"/>
      <c r="S803" s="89"/>
      <c r="T803" s="89"/>
    </row>
    <row r="804" spans="8:20" x14ac:dyDescent="0.2">
      <c r="H804" s="89"/>
      <c r="I804" s="89"/>
      <c r="J804" s="89"/>
      <c r="K804" s="89"/>
      <c r="L804" s="89"/>
      <c r="M804" s="89"/>
      <c r="N804" s="89"/>
      <c r="O804" s="89"/>
      <c r="P804" s="89"/>
      <c r="Q804" s="89"/>
      <c r="R804" s="89"/>
      <c r="S804" s="89"/>
      <c r="T804" s="89"/>
    </row>
    <row r="805" spans="8:20" x14ac:dyDescent="0.2">
      <c r="H805" s="89"/>
      <c r="I805" s="89"/>
      <c r="J805" s="89"/>
      <c r="K805" s="89"/>
      <c r="L805" s="89"/>
      <c r="M805" s="89"/>
      <c r="N805" s="89"/>
      <c r="O805" s="89"/>
      <c r="P805" s="89"/>
      <c r="Q805" s="89"/>
      <c r="R805" s="89"/>
      <c r="S805" s="89"/>
      <c r="T805" s="89"/>
    </row>
    <row r="806" spans="8:20" x14ac:dyDescent="0.2">
      <c r="H806" s="89"/>
      <c r="I806" s="89"/>
      <c r="J806" s="89"/>
      <c r="K806" s="89"/>
      <c r="L806" s="89"/>
      <c r="M806" s="89"/>
      <c r="N806" s="89"/>
      <c r="O806" s="89"/>
      <c r="P806" s="89"/>
      <c r="Q806" s="89"/>
      <c r="R806" s="89"/>
      <c r="S806" s="89"/>
      <c r="T806" s="89"/>
    </row>
    <row r="807" spans="8:20" x14ac:dyDescent="0.2">
      <c r="H807" s="89"/>
      <c r="I807" s="89"/>
      <c r="J807" s="89"/>
      <c r="K807" s="89"/>
      <c r="L807" s="89"/>
      <c r="M807" s="89"/>
      <c r="N807" s="89"/>
      <c r="O807" s="89"/>
      <c r="P807" s="89"/>
      <c r="Q807" s="89"/>
      <c r="R807" s="89"/>
      <c r="S807" s="89"/>
      <c r="T807" s="89"/>
    </row>
    <row r="808" spans="8:20" x14ac:dyDescent="0.2">
      <c r="H808" s="89"/>
      <c r="I808" s="89"/>
      <c r="J808" s="89"/>
      <c r="K808" s="89"/>
      <c r="L808" s="89"/>
      <c r="M808" s="89"/>
      <c r="N808" s="89"/>
      <c r="O808" s="89"/>
      <c r="P808" s="89"/>
      <c r="Q808" s="89"/>
      <c r="R808" s="89"/>
      <c r="S808" s="89"/>
      <c r="T808" s="89"/>
    </row>
    <row r="809" spans="8:20" x14ac:dyDescent="0.2">
      <c r="H809" s="89"/>
      <c r="I809" s="89"/>
      <c r="J809" s="89"/>
      <c r="K809" s="89"/>
      <c r="L809" s="89"/>
      <c r="M809" s="89"/>
      <c r="N809" s="89"/>
      <c r="O809" s="89"/>
      <c r="P809" s="89"/>
      <c r="Q809" s="89"/>
      <c r="R809" s="89"/>
      <c r="S809" s="89"/>
      <c r="T809" s="89"/>
    </row>
    <row r="810" spans="8:20" x14ac:dyDescent="0.2">
      <c r="H810" s="89"/>
      <c r="I810" s="89"/>
      <c r="J810" s="89"/>
      <c r="K810" s="89"/>
      <c r="L810" s="89"/>
      <c r="M810" s="89"/>
      <c r="N810" s="89"/>
      <c r="O810" s="89"/>
      <c r="P810" s="89"/>
      <c r="Q810" s="89"/>
      <c r="R810" s="89"/>
      <c r="S810" s="89"/>
      <c r="T810" s="89"/>
    </row>
    <row r="811" spans="8:20" x14ac:dyDescent="0.2">
      <c r="H811" s="89"/>
      <c r="I811" s="89"/>
      <c r="J811" s="89"/>
      <c r="K811" s="89"/>
      <c r="L811" s="89"/>
      <c r="M811" s="89"/>
      <c r="N811" s="89"/>
      <c r="O811" s="89"/>
      <c r="P811" s="89"/>
      <c r="Q811" s="89"/>
      <c r="R811" s="89"/>
      <c r="S811" s="89"/>
      <c r="T811" s="89"/>
    </row>
    <row r="812" spans="8:20" x14ac:dyDescent="0.2">
      <c r="H812" s="89"/>
      <c r="I812" s="89"/>
      <c r="J812" s="89"/>
      <c r="K812" s="89"/>
      <c r="L812" s="89"/>
      <c r="M812" s="89"/>
      <c r="N812" s="89"/>
      <c r="O812" s="89"/>
      <c r="P812" s="89"/>
      <c r="Q812" s="89"/>
      <c r="R812" s="89"/>
      <c r="S812" s="89"/>
      <c r="T812" s="89"/>
    </row>
    <row r="813" spans="8:20" x14ac:dyDescent="0.2">
      <c r="H813" s="89"/>
      <c r="I813" s="89"/>
      <c r="J813" s="89"/>
      <c r="K813" s="89"/>
      <c r="L813" s="89"/>
      <c r="M813" s="89"/>
      <c r="N813" s="89"/>
      <c r="O813" s="89"/>
      <c r="P813" s="89"/>
      <c r="Q813" s="89"/>
      <c r="R813" s="89"/>
      <c r="S813" s="89"/>
      <c r="T813" s="89"/>
    </row>
    <row r="814" spans="8:20" x14ac:dyDescent="0.2">
      <c r="H814" s="89"/>
      <c r="I814" s="89"/>
      <c r="J814" s="89"/>
      <c r="K814" s="89"/>
      <c r="L814" s="89"/>
      <c r="M814" s="89"/>
      <c r="N814" s="89"/>
      <c r="O814" s="89"/>
      <c r="P814" s="89"/>
      <c r="Q814" s="89"/>
      <c r="R814" s="89"/>
      <c r="S814" s="89"/>
      <c r="T814" s="89"/>
    </row>
    <row r="815" spans="8:20" x14ac:dyDescent="0.2">
      <c r="H815" s="89"/>
      <c r="I815" s="89"/>
      <c r="J815" s="89"/>
      <c r="K815" s="89"/>
      <c r="L815" s="89"/>
      <c r="M815" s="89"/>
      <c r="N815" s="89"/>
      <c r="O815" s="89"/>
      <c r="P815" s="89"/>
      <c r="Q815" s="89"/>
      <c r="R815" s="89"/>
      <c r="S815" s="89"/>
      <c r="T815" s="89"/>
    </row>
    <row r="816" spans="8:20" x14ac:dyDescent="0.2">
      <c r="H816" s="89"/>
      <c r="I816" s="89"/>
      <c r="J816" s="89"/>
      <c r="K816" s="89"/>
      <c r="L816" s="89"/>
      <c r="M816" s="89"/>
      <c r="N816" s="89"/>
      <c r="O816" s="89"/>
      <c r="P816" s="89"/>
      <c r="Q816" s="89"/>
      <c r="R816" s="89"/>
      <c r="S816" s="89"/>
      <c r="T816" s="89"/>
    </row>
    <row r="817" spans="8:20" x14ac:dyDescent="0.2">
      <c r="H817" s="89"/>
      <c r="I817" s="89"/>
      <c r="J817" s="89"/>
      <c r="K817" s="89"/>
      <c r="L817" s="89"/>
      <c r="M817" s="89"/>
      <c r="N817" s="89"/>
      <c r="O817" s="89"/>
      <c r="P817" s="89"/>
      <c r="Q817" s="89"/>
      <c r="R817" s="89"/>
      <c r="S817" s="89"/>
      <c r="T817" s="89"/>
    </row>
    <row r="818" spans="8:20" x14ac:dyDescent="0.2">
      <c r="H818" s="89"/>
      <c r="I818" s="89"/>
      <c r="J818" s="89"/>
      <c r="K818" s="89"/>
      <c r="L818" s="89"/>
      <c r="M818" s="89"/>
      <c r="N818" s="89"/>
      <c r="O818" s="89"/>
      <c r="P818" s="89"/>
      <c r="Q818" s="89"/>
      <c r="R818" s="89"/>
      <c r="S818" s="89"/>
      <c r="T818" s="89"/>
    </row>
    <row r="819" spans="8:20" x14ac:dyDescent="0.2">
      <c r="H819" s="89"/>
      <c r="I819" s="89"/>
      <c r="J819" s="89"/>
      <c r="K819" s="89"/>
      <c r="L819" s="89"/>
      <c r="M819" s="89"/>
      <c r="N819" s="89"/>
      <c r="O819" s="89"/>
      <c r="P819" s="89"/>
      <c r="Q819" s="89"/>
      <c r="R819" s="89"/>
      <c r="S819" s="89"/>
      <c r="T819" s="89"/>
    </row>
    <row r="820" spans="8:20" x14ac:dyDescent="0.2">
      <c r="H820" s="89"/>
      <c r="I820" s="89"/>
      <c r="J820" s="89"/>
      <c r="K820" s="89"/>
      <c r="L820" s="89"/>
      <c r="M820" s="89"/>
      <c r="N820" s="89"/>
      <c r="O820" s="89"/>
      <c r="P820" s="89"/>
      <c r="Q820" s="89"/>
      <c r="R820" s="89"/>
      <c r="S820" s="89"/>
      <c r="T820" s="89"/>
    </row>
    <row r="821" spans="8:20" x14ac:dyDescent="0.2">
      <c r="H821" s="89"/>
      <c r="I821" s="89"/>
      <c r="J821" s="89"/>
      <c r="K821" s="89"/>
      <c r="L821" s="89"/>
      <c r="M821" s="89"/>
      <c r="N821" s="89"/>
      <c r="O821" s="89"/>
      <c r="P821" s="89"/>
      <c r="Q821" s="89"/>
      <c r="R821" s="89"/>
      <c r="S821" s="89"/>
      <c r="T821" s="89"/>
    </row>
    <row r="822" spans="8:20" x14ac:dyDescent="0.2">
      <c r="H822" s="89"/>
      <c r="I822" s="89"/>
      <c r="J822" s="89"/>
      <c r="K822" s="89"/>
      <c r="L822" s="89"/>
      <c r="M822" s="89"/>
      <c r="N822" s="89"/>
      <c r="O822" s="89"/>
      <c r="P822" s="89"/>
      <c r="Q822" s="89"/>
      <c r="R822" s="89"/>
      <c r="S822" s="89"/>
      <c r="T822" s="89"/>
    </row>
    <row r="823" spans="8:20" x14ac:dyDescent="0.2">
      <c r="H823" s="89"/>
      <c r="I823" s="89"/>
      <c r="J823" s="89"/>
      <c r="K823" s="89"/>
      <c r="L823" s="89"/>
      <c r="M823" s="89"/>
      <c r="N823" s="89"/>
      <c r="O823" s="89"/>
      <c r="P823" s="89"/>
      <c r="Q823" s="89"/>
      <c r="R823" s="89"/>
      <c r="S823" s="89"/>
      <c r="T823" s="89"/>
    </row>
    <row r="824" spans="8:20" x14ac:dyDescent="0.2">
      <c r="H824" s="89"/>
      <c r="I824" s="89"/>
      <c r="J824" s="89"/>
      <c r="K824" s="89"/>
      <c r="L824" s="89"/>
      <c r="M824" s="89"/>
      <c r="N824" s="89"/>
      <c r="O824" s="89"/>
      <c r="P824" s="89"/>
      <c r="Q824" s="89"/>
      <c r="R824" s="89"/>
      <c r="S824" s="89"/>
      <c r="T824" s="89"/>
    </row>
    <row r="825" spans="8:20" x14ac:dyDescent="0.2">
      <c r="H825" s="89"/>
      <c r="I825" s="89"/>
      <c r="J825" s="89"/>
      <c r="K825" s="89"/>
      <c r="L825" s="89"/>
      <c r="M825" s="89"/>
      <c r="N825" s="89"/>
      <c r="O825" s="89"/>
      <c r="P825" s="89"/>
      <c r="Q825" s="89"/>
      <c r="R825" s="89"/>
      <c r="S825" s="89"/>
      <c r="T825" s="89"/>
    </row>
    <row r="826" spans="8:20" x14ac:dyDescent="0.2">
      <c r="H826" s="89"/>
      <c r="I826" s="89"/>
      <c r="J826" s="89"/>
      <c r="K826" s="89"/>
      <c r="L826" s="89"/>
      <c r="M826" s="89"/>
      <c r="N826" s="89"/>
      <c r="O826" s="89"/>
      <c r="P826" s="89"/>
      <c r="Q826" s="89"/>
      <c r="R826" s="89"/>
      <c r="S826" s="89"/>
      <c r="T826" s="89"/>
    </row>
    <row r="827" spans="8:20" x14ac:dyDescent="0.2">
      <c r="H827" s="89"/>
      <c r="I827" s="89"/>
      <c r="J827" s="89"/>
      <c r="K827" s="89"/>
      <c r="L827" s="89"/>
      <c r="M827" s="89"/>
      <c r="N827" s="89"/>
      <c r="O827" s="89"/>
      <c r="P827" s="89"/>
      <c r="Q827" s="89"/>
      <c r="R827" s="89"/>
      <c r="S827" s="89"/>
      <c r="T827" s="89"/>
    </row>
    <row r="828" spans="8:20" x14ac:dyDescent="0.2">
      <c r="H828" s="89"/>
      <c r="I828" s="89"/>
      <c r="J828" s="89"/>
      <c r="K828" s="89"/>
      <c r="L828" s="89"/>
      <c r="M828" s="89"/>
      <c r="N828" s="89"/>
      <c r="O828" s="89"/>
      <c r="P828" s="89"/>
      <c r="Q828" s="89"/>
      <c r="R828" s="89"/>
      <c r="S828" s="89"/>
      <c r="T828" s="89"/>
    </row>
    <row r="829" spans="8:20" x14ac:dyDescent="0.2">
      <c r="H829" s="89"/>
      <c r="I829" s="89"/>
      <c r="J829" s="89"/>
      <c r="K829" s="89"/>
      <c r="L829" s="89"/>
      <c r="M829" s="89"/>
      <c r="N829" s="89"/>
      <c r="O829" s="89"/>
      <c r="P829" s="89"/>
      <c r="Q829" s="89"/>
      <c r="R829" s="89"/>
      <c r="S829" s="89"/>
      <c r="T829" s="89"/>
    </row>
    <row r="830" spans="8:20" x14ac:dyDescent="0.2">
      <c r="H830" s="89"/>
      <c r="I830" s="89"/>
      <c r="J830" s="89"/>
      <c r="K830" s="89"/>
      <c r="L830" s="89"/>
      <c r="M830" s="89"/>
      <c r="N830" s="89"/>
      <c r="O830" s="89"/>
      <c r="P830" s="89"/>
      <c r="Q830" s="89"/>
      <c r="R830" s="89"/>
      <c r="S830" s="89"/>
      <c r="T830" s="89"/>
    </row>
    <row r="831" spans="8:20" x14ac:dyDescent="0.2">
      <c r="H831" s="89"/>
      <c r="I831" s="89"/>
      <c r="J831" s="89"/>
      <c r="K831" s="89"/>
      <c r="L831" s="89"/>
      <c r="M831" s="89"/>
      <c r="N831" s="89"/>
      <c r="O831" s="89"/>
      <c r="P831" s="89"/>
      <c r="Q831" s="89"/>
      <c r="R831" s="89"/>
      <c r="S831" s="89"/>
      <c r="T831" s="89"/>
    </row>
    <row r="832" spans="8:20" x14ac:dyDescent="0.2">
      <c r="H832" s="89"/>
      <c r="I832" s="89"/>
      <c r="J832" s="89"/>
      <c r="K832" s="89"/>
      <c r="L832" s="89"/>
      <c r="M832" s="89"/>
      <c r="N832" s="89"/>
      <c r="O832" s="89"/>
      <c r="P832" s="89"/>
      <c r="Q832" s="89"/>
      <c r="R832" s="89"/>
      <c r="S832" s="89"/>
      <c r="T832" s="89"/>
    </row>
    <row r="833" spans="8:20" x14ac:dyDescent="0.2">
      <c r="H833" s="89"/>
      <c r="I833" s="89"/>
      <c r="J833" s="89"/>
      <c r="K833" s="89"/>
      <c r="L833" s="89"/>
      <c r="M833" s="89"/>
      <c r="N833" s="89"/>
      <c r="O833" s="89"/>
      <c r="P833" s="89"/>
      <c r="Q833" s="89"/>
      <c r="R833" s="89"/>
      <c r="S833" s="89"/>
      <c r="T833" s="89"/>
    </row>
    <row r="834" spans="8:20" x14ac:dyDescent="0.2">
      <c r="H834" s="89"/>
      <c r="I834" s="89"/>
      <c r="J834" s="89"/>
      <c r="K834" s="89"/>
      <c r="L834" s="89"/>
      <c r="M834" s="89"/>
      <c r="N834" s="89"/>
      <c r="O834" s="89"/>
      <c r="P834" s="89"/>
      <c r="Q834" s="89"/>
      <c r="R834" s="89"/>
      <c r="S834" s="89"/>
      <c r="T834" s="89"/>
    </row>
    <row r="835" spans="8:20" x14ac:dyDescent="0.2">
      <c r="H835" s="89"/>
      <c r="I835" s="89"/>
      <c r="J835" s="89"/>
      <c r="K835" s="89"/>
      <c r="L835" s="89"/>
      <c r="M835" s="89"/>
      <c r="N835" s="89"/>
      <c r="O835" s="89"/>
      <c r="P835" s="89"/>
      <c r="Q835" s="89"/>
      <c r="R835" s="89"/>
      <c r="S835" s="89"/>
      <c r="T835" s="89"/>
    </row>
    <row r="836" spans="8:20" x14ac:dyDescent="0.2">
      <c r="H836" s="89"/>
      <c r="I836" s="89"/>
      <c r="J836" s="89"/>
      <c r="K836" s="89"/>
      <c r="L836" s="89"/>
      <c r="M836" s="89"/>
      <c r="N836" s="89"/>
      <c r="O836" s="89"/>
      <c r="P836" s="89"/>
      <c r="Q836" s="89"/>
      <c r="R836" s="89"/>
      <c r="S836" s="89"/>
      <c r="T836" s="89"/>
    </row>
    <row r="837" spans="8:20" x14ac:dyDescent="0.2">
      <c r="H837" s="89"/>
      <c r="I837" s="89"/>
      <c r="J837" s="89"/>
      <c r="K837" s="89"/>
      <c r="L837" s="89"/>
      <c r="M837" s="89"/>
      <c r="N837" s="89"/>
      <c r="O837" s="89"/>
      <c r="P837" s="89"/>
      <c r="Q837" s="89"/>
      <c r="R837" s="89"/>
      <c r="S837" s="89"/>
      <c r="T837" s="89"/>
    </row>
    <row r="838" spans="8:20" x14ac:dyDescent="0.2">
      <c r="H838" s="89"/>
      <c r="I838" s="89"/>
      <c r="J838" s="89"/>
      <c r="K838" s="89"/>
      <c r="L838" s="89"/>
      <c r="M838" s="89"/>
      <c r="N838" s="89"/>
      <c r="O838" s="89"/>
      <c r="P838" s="89"/>
      <c r="Q838" s="89"/>
      <c r="R838" s="89"/>
      <c r="S838" s="89"/>
      <c r="T838" s="89"/>
    </row>
    <row r="839" spans="8:20" x14ac:dyDescent="0.2">
      <c r="H839" s="89"/>
      <c r="I839" s="89"/>
      <c r="J839" s="89"/>
      <c r="K839" s="89"/>
      <c r="L839" s="89"/>
      <c r="M839" s="89"/>
      <c r="N839" s="89"/>
      <c r="O839" s="89"/>
      <c r="P839" s="89"/>
      <c r="Q839" s="89"/>
      <c r="R839" s="89"/>
      <c r="S839" s="89"/>
      <c r="T839" s="89"/>
    </row>
    <row r="840" spans="8:20" x14ac:dyDescent="0.2">
      <c r="H840" s="89"/>
      <c r="I840" s="89"/>
      <c r="J840" s="89"/>
      <c r="K840" s="89"/>
      <c r="L840" s="89"/>
      <c r="M840" s="89"/>
      <c r="N840" s="89"/>
      <c r="O840" s="89"/>
      <c r="P840" s="89"/>
      <c r="Q840" s="89"/>
      <c r="R840" s="89"/>
      <c r="S840" s="89"/>
      <c r="T840" s="89"/>
    </row>
    <row r="841" spans="8:20" x14ac:dyDescent="0.2">
      <c r="H841" s="89"/>
      <c r="I841" s="89"/>
      <c r="J841" s="89"/>
      <c r="K841" s="89"/>
      <c r="L841" s="89"/>
      <c r="M841" s="89"/>
      <c r="N841" s="89"/>
      <c r="O841" s="89"/>
      <c r="P841" s="89"/>
      <c r="Q841" s="89"/>
      <c r="R841" s="89"/>
      <c r="S841" s="89"/>
      <c r="T841" s="89"/>
    </row>
    <row r="842" spans="8:20" x14ac:dyDescent="0.2">
      <c r="H842" s="89"/>
      <c r="I842" s="89"/>
      <c r="J842" s="89"/>
      <c r="K842" s="89"/>
      <c r="L842" s="89"/>
      <c r="M842" s="89"/>
      <c r="N842" s="89"/>
      <c r="O842" s="89"/>
      <c r="P842" s="89"/>
      <c r="Q842" s="89"/>
      <c r="R842" s="89"/>
      <c r="S842" s="89"/>
      <c r="T842" s="89"/>
    </row>
    <row r="843" spans="8:20" x14ac:dyDescent="0.2">
      <c r="H843" s="89"/>
      <c r="I843" s="89"/>
      <c r="J843" s="89"/>
      <c r="K843" s="89"/>
      <c r="L843" s="89"/>
      <c r="M843" s="89"/>
      <c r="N843" s="89"/>
      <c r="O843" s="89"/>
      <c r="P843" s="89"/>
      <c r="Q843" s="89"/>
      <c r="R843" s="89"/>
      <c r="S843" s="89"/>
      <c r="T843" s="89"/>
    </row>
    <row r="844" spans="8:20" x14ac:dyDescent="0.2">
      <c r="H844" s="89"/>
      <c r="I844" s="89"/>
      <c r="J844" s="89"/>
      <c r="K844" s="89"/>
      <c r="L844" s="89"/>
      <c r="M844" s="89"/>
      <c r="N844" s="89"/>
      <c r="O844" s="89"/>
      <c r="P844" s="89"/>
      <c r="Q844" s="89"/>
      <c r="R844" s="89"/>
      <c r="S844" s="89"/>
      <c r="T844" s="89"/>
    </row>
    <row r="845" spans="8:20" x14ac:dyDescent="0.2">
      <c r="H845" s="89"/>
      <c r="I845" s="89"/>
      <c r="J845" s="89"/>
      <c r="K845" s="89"/>
      <c r="L845" s="89"/>
      <c r="M845" s="89"/>
      <c r="N845" s="89"/>
      <c r="O845" s="89"/>
      <c r="P845" s="89"/>
      <c r="Q845" s="89"/>
      <c r="R845" s="89"/>
      <c r="S845" s="89"/>
      <c r="T845" s="89"/>
    </row>
    <row r="846" spans="8:20" x14ac:dyDescent="0.2">
      <c r="H846" s="89"/>
      <c r="I846" s="89"/>
      <c r="J846" s="89"/>
      <c r="K846" s="89"/>
      <c r="L846" s="89"/>
      <c r="M846" s="89"/>
      <c r="N846" s="89"/>
      <c r="O846" s="89"/>
      <c r="P846" s="89"/>
      <c r="Q846" s="89"/>
      <c r="R846" s="89"/>
      <c r="S846" s="89"/>
      <c r="T846" s="89"/>
    </row>
    <row r="847" spans="8:20" x14ac:dyDescent="0.2">
      <c r="H847" s="89"/>
      <c r="I847" s="89"/>
      <c r="J847" s="89"/>
      <c r="K847" s="89"/>
      <c r="L847" s="89"/>
      <c r="M847" s="89"/>
      <c r="N847" s="89"/>
      <c r="O847" s="89"/>
      <c r="P847" s="89"/>
      <c r="Q847" s="89"/>
      <c r="R847" s="89"/>
      <c r="S847" s="89"/>
      <c r="T847" s="89"/>
    </row>
    <row r="848" spans="8:20" x14ac:dyDescent="0.2">
      <c r="H848" s="89"/>
      <c r="I848" s="89"/>
      <c r="J848" s="89"/>
      <c r="K848" s="89"/>
      <c r="L848" s="89"/>
      <c r="M848" s="89"/>
      <c r="N848" s="89"/>
      <c r="O848" s="89"/>
      <c r="P848" s="89"/>
      <c r="Q848" s="89"/>
      <c r="R848" s="89"/>
      <c r="S848" s="89"/>
      <c r="T848" s="89"/>
    </row>
    <row r="849" spans="8:20" x14ac:dyDescent="0.2">
      <c r="H849" s="89"/>
      <c r="I849" s="89"/>
      <c r="J849" s="89"/>
      <c r="K849" s="89"/>
      <c r="L849" s="89"/>
      <c r="M849" s="89"/>
      <c r="N849" s="89"/>
      <c r="O849" s="89"/>
      <c r="P849" s="89"/>
      <c r="Q849" s="89"/>
      <c r="R849" s="89"/>
      <c r="S849" s="89"/>
      <c r="T849" s="89"/>
    </row>
    <row r="850" spans="8:20" x14ac:dyDescent="0.2">
      <c r="H850" s="89"/>
      <c r="I850" s="89"/>
      <c r="J850" s="89"/>
      <c r="K850" s="89"/>
      <c r="L850" s="89"/>
      <c r="M850" s="89"/>
      <c r="N850" s="89"/>
      <c r="O850" s="89"/>
      <c r="P850" s="89"/>
      <c r="Q850" s="89"/>
      <c r="R850" s="89"/>
      <c r="S850" s="89"/>
      <c r="T850" s="89"/>
    </row>
    <row r="851" spans="8:20" x14ac:dyDescent="0.2">
      <c r="H851" s="89"/>
      <c r="I851" s="89"/>
      <c r="J851" s="89"/>
      <c r="K851" s="89"/>
      <c r="L851" s="89"/>
      <c r="M851" s="89"/>
      <c r="N851" s="89"/>
      <c r="O851" s="89"/>
      <c r="P851" s="89"/>
      <c r="Q851" s="89"/>
      <c r="R851" s="89"/>
      <c r="S851" s="89"/>
      <c r="T851" s="89"/>
    </row>
    <row r="852" spans="8:20" x14ac:dyDescent="0.2">
      <c r="H852" s="89"/>
      <c r="I852" s="89"/>
      <c r="J852" s="89"/>
      <c r="K852" s="89"/>
      <c r="L852" s="89"/>
      <c r="M852" s="89"/>
      <c r="N852" s="89"/>
      <c r="O852" s="89"/>
      <c r="P852" s="89"/>
      <c r="Q852" s="89"/>
      <c r="R852" s="89"/>
      <c r="S852" s="89"/>
      <c r="T852" s="89"/>
    </row>
    <row r="853" spans="8:20" x14ac:dyDescent="0.2">
      <c r="H853" s="89"/>
      <c r="I853" s="89"/>
      <c r="J853" s="89"/>
      <c r="K853" s="89"/>
      <c r="L853" s="89"/>
      <c r="M853" s="89"/>
      <c r="N853" s="89"/>
      <c r="O853" s="89"/>
      <c r="P853" s="89"/>
      <c r="Q853" s="89"/>
      <c r="R853" s="89"/>
      <c r="S853" s="89"/>
      <c r="T853" s="89"/>
    </row>
    <row r="854" spans="8:20" x14ac:dyDescent="0.2">
      <c r="H854" s="89"/>
      <c r="I854" s="89"/>
      <c r="J854" s="89"/>
      <c r="K854" s="89"/>
      <c r="L854" s="89"/>
      <c r="M854" s="89"/>
      <c r="N854" s="89"/>
      <c r="O854" s="89"/>
      <c r="P854" s="89"/>
      <c r="Q854" s="89"/>
      <c r="R854" s="89"/>
      <c r="S854" s="89"/>
      <c r="T854" s="89"/>
    </row>
    <row r="855" spans="8:20" x14ac:dyDescent="0.2">
      <c r="H855" s="89"/>
      <c r="I855" s="89"/>
      <c r="J855" s="89"/>
      <c r="K855" s="89"/>
      <c r="L855" s="89"/>
      <c r="M855" s="89"/>
      <c r="N855" s="89"/>
      <c r="O855" s="89"/>
      <c r="P855" s="89"/>
      <c r="Q855" s="89"/>
      <c r="R855" s="89"/>
      <c r="S855" s="89"/>
      <c r="T855" s="89"/>
    </row>
    <row r="856" spans="8:20" x14ac:dyDescent="0.2">
      <c r="H856" s="89"/>
      <c r="I856" s="89"/>
      <c r="J856" s="89"/>
      <c r="K856" s="89"/>
      <c r="L856" s="89"/>
      <c r="M856" s="89"/>
      <c r="N856" s="89"/>
      <c r="O856" s="89"/>
      <c r="P856" s="89"/>
      <c r="Q856" s="89"/>
      <c r="R856" s="89"/>
      <c r="S856" s="89"/>
      <c r="T856" s="89"/>
    </row>
    <row r="857" spans="8:20" x14ac:dyDescent="0.2">
      <c r="H857" s="89"/>
      <c r="I857" s="89"/>
      <c r="J857" s="89"/>
      <c r="K857" s="89"/>
      <c r="L857" s="89"/>
      <c r="M857" s="89"/>
      <c r="N857" s="89"/>
      <c r="O857" s="89"/>
      <c r="P857" s="89"/>
      <c r="Q857" s="89"/>
      <c r="R857" s="89"/>
      <c r="S857" s="89"/>
      <c r="T857" s="89"/>
    </row>
    <row r="858" spans="8:20" x14ac:dyDescent="0.2">
      <c r="H858" s="89"/>
      <c r="I858" s="89"/>
      <c r="J858" s="89"/>
      <c r="K858" s="89"/>
      <c r="L858" s="89"/>
      <c r="M858" s="89"/>
      <c r="N858" s="89"/>
      <c r="O858" s="89"/>
      <c r="P858" s="89"/>
      <c r="Q858" s="89"/>
      <c r="R858" s="89"/>
      <c r="S858" s="89"/>
      <c r="T858" s="89"/>
    </row>
    <row r="859" spans="8:20" x14ac:dyDescent="0.2">
      <c r="H859" s="89"/>
      <c r="I859" s="89"/>
      <c r="J859" s="89"/>
      <c r="K859" s="89"/>
      <c r="L859" s="89"/>
      <c r="M859" s="89"/>
      <c r="N859" s="89"/>
      <c r="O859" s="89"/>
      <c r="P859" s="89"/>
      <c r="Q859" s="89"/>
      <c r="R859" s="89"/>
      <c r="S859" s="89"/>
      <c r="T859" s="89"/>
    </row>
    <row r="860" spans="8:20" x14ac:dyDescent="0.2">
      <c r="H860" s="89"/>
      <c r="I860" s="89"/>
      <c r="J860" s="89"/>
      <c r="K860" s="89"/>
      <c r="L860" s="89"/>
      <c r="M860" s="89"/>
      <c r="N860" s="89"/>
      <c r="O860" s="89"/>
      <c r="P860" s="89"/>
      <c r="Q860" s="89"/>
      <c r="R860" s="89"/>
      <c r="S860" s="89"/>
      <c r="T860" s="89"/>
    </row>
    <row r="861" spans="8:20" x14ac:dyDescent="0.2">
      <c r="H861" s="89"/>
      <c r="I861" s="89"/>
      <c r="J861" s="89"/>
      <c r="K861" s="89"/>
      <c r="L861" s="89"/>
      <c r="M861" s="89"/>
      <c r="N861" s="89"/>
      <c r="O861" s="89"/>
      <c r="P861" s="89"/>
      <c r="Q861" s="89"/>
      <c r="R861" s="89"/>
      <c r="S861" s="89"/>
      <c r="T861" s="89"/>
    </row>
    <row r="862" spans="8:20" x14ac:dyDescent="0.2">
      <c r="H862" s="89"/>
      <c r="I862" s="89"/>
      <c r="J862" s="89"/>
      <c r="K862" s="89"/>
      <c r="L862" s="89"/>
      <c r="M862" s="89"/>
      <c r="N862" s="89"/>
      <c r="O862" s="89"/>
      <c r="P862" s="89"/>
      <c r="Q862" s="89"/>
      <c r="R862" s="89"/>
      <c r="S862" s="89"/>
      <c r="T862" s="89"/>
    </row>
    <row r="863" spans="8:20" x14ac:dyDescent="0.2">
      <c r="H863" s="89"/>
      <c r="I863" s="89"/>
      <c r="J863" s="89"/>
      <c r="K863" s="89"/>
      <c r="L863" s="89"/>
      <c r="M863" s="89"/>
      <c r="N863" s="89"/>
      <c r="O863" s="89"/>
      <c r="P863" s="89"/>
      <c r="Q863" s="89"/>
      <c r="R863" s="89"/>
      <c r="S863" s="89"/>
      <c r="T863" s="89"/>
    </row>
    <row r="864" spans="8:20" x14ac:dyDescent="0.2">
      <c r="H864" s="89"/>
      <c r="I864" s="89"/>
      <c r="J864" s="89"/>
      <c r="K864" s="89"/>
      <c r="L864" s="89"/>
      <c r="M864" s="89"/>
      <c r="N864" s="89"/>
      <c r="O864" s="89"/>
      <c r="P864" s="89"/>
      <c r="Q864" s="89"/>
      <c r="R864" s="89"/>
      <c r="S864" s="89"/>
      <c r="T864" s="89"/>
    </row>
    <row r="865" spans="8:20" x14ac:dyDescent="0.2">
      <c r="H865" s="89"/>
      <c r="I865" s="89"/>
      <c r="J865" s="89"/>
      <c r="K865" s="89"/>
      <c r="L865" s="89"/>
      <c r="M865" s="89"/>
      <c r="N865" s="89"/>
      <c r="O865" s="89"/>
      <c r="P865" s="89"/>
      <c r="Q865" s="89"/>
      <c r="R865" s="89"/>
      <c r="S865" s="89"/>
      <c r="T865" s="89"/>
    </row>
    <row r="866" spans="8:20" x14ac:dyDescent="0.2">
      <c r="H866" s="89"/>
      <c r="I866" s="89"/>
      <c r="J866" s="89"/>
      <c r="K866" s="89"/>
      <c r="L866" s="89"/>
      <c r="M866" s="89"/>
      <c r="N866" s="89"/>
      <c r="O866" s="89"/>
      <c r="P866" s="89"/>
      <c r="Q866" s="89"/>
      <c r="R866" s="89"/>
      <c r="S866" s="89"/>
      <c r="T866" s="89"/>
    </row>
    <row r="867" spans="8:20" x14ac:dyDescent="0.2">
      <c r="H867" s="89"/>
      <c r="I867" s="89"/>
      <c r="J867" s="89"/>
      <c r="K867" s="89"/>
      <c r="L867" s="89"/>
      <c r="M867" s="89"/>
      <c r="N867" s="89"/>
      <c r="O867" s="89"/>
      <c r="P867" s="89"/>
      <c r="Q867" s="89"/>
      <c r="R867" s="89"/>
      <c r="S867" s="89"/>
      <c r="T867" s="89"/>
    </row>
    <row r="868" spans="8:20" x14ac:dyDescent="0.2">
      <c r="H868" s="89"/>
      <c r="I868" s="89"/>
      <c r="J868" s="89"/>
      <c r="K868" s="89"/>
      <c r="L868" s="89"/>
      <c r="M868" s="89"/>
      <c r="N868" s="89"/>
      <c r="O868" s="89"/>
      <c r="P868" s="89"/>
      <c r="Q868" s="89"/>
      <c r="R868" s="89"/>
      <c r="S868" s="89"/>
      <c r="T868" s="89"/>
    </row>
    <row r="869" spans="8:20" x14ac:dyDescent="0.2">
      <c r="H869" s="89"/>
      <c r="I869" s="89"/>
      <c r="J869" s="89"/>
      <c r="K869" s="89"/>
      <c r="L869" s="89"/>
      <c r="M869" s="89"/>
      <c r="N869" s="89"/>
      <c r="O869" s="89"/>
      <c r="P869" s="89"/>
      <c r="Q869" s="89"/>
      <c r="R869" s="89"/>
      <c r="S869" s="89"/>
      <c r="T869" s="89"/>
    </row>
    <row r="870" spans="8:20" x14ac:dyDescent="0.2">
      <c r="H870" s="89"/>
      <c r="I870" s="89"/>
      <c r="J870" s="89"/>
      <c r="K870" s="89"/>
      <c r="L870" s="89"/>
      <c r="M870" s="89"/>
      <c r="N870" s="89"/>
      <c r="O870" s="89"/>
      <c r="P870" s="89"/>
      <c r="Q870" s="89"/>
      <c r="R870" s="89"/>
      <c r="S870" s="89"/>
      <c r="T870" s="89"/>
    </row>
    <row r="871" spans="8:20" x14ac:dyDescent="0.2">
      <c r="H871" s="89"/>
      <c r="I871" s="89"/>
      <c r="J871" s="89"/>
      <c r="K871" s="89"/>
      <c r="L871" s="89"/>
      <c r="M871" s="89"/>
      <c r="N871" s="89"/>
      <c r="O871" s="89"/>
      <c r="P871" s="89"/>
      <c r="Q871" s="89"/>
      <c r="R871" s="89"/>
      <c r="S871" s="89"/>
      <c r="T871" s="89"/>
    </row>
    <row r="872" spans="8:20" x14ac:dyDescent="0.2">
      <c r="H872" s="89"/>
      <c r="I872" s="89"/>
      <c r="J872" s="89"/>
      <c r="K872" s="89"/>
      <c r="L872" s="89"/>
      <c r="M872" s="89"/>
      <c r="N872" s="89"/>
      <c r="O872" s="89"/>
      <c r="P872" s="89"/>
      <c r="Q872" s="89"/>
      <c r="R872" s="89"/>
      <c r="S872" s="89"/>
      <c r="T872" s="89"/>
    </row>
    <row r="873" spans="8:20" x14ac:dyDescent="0.2">
      <c r="H873" s="89"/>
      <c r="I873" s="89"/>
      <c r="J873" s="89"/>
      <c r="K873" s="89"/>
      <c r="L873" s="89"/>
      <c r="M873" s="89"/>
      <c r="N873" s="89"/>
      <c r="O873" s="89"/>
      <c r="P873" s="89"/>
      <c r="Q873" s="89"/>
      <c r="R873" s="89"/>
      <c r="S873" s="89"/>
      <c r="T873" s="89"/>
    </row>
    <row r="874" spans="8:20" x14ac:dyDescent="0.2">
      <c r="H874" s="89"/>
      <c r="I874" s="89"/>
      <c r="J874" s="89"/>
      <c r="K874" s="89"/>
      <c r="L874" s="89"/>
      <c r="M874" s="89"/>
      <c r="N874" s="89"/>
      <c r="O874" s="89"/>
      <c r="P874" s="89"/>
      <c r="Q874" s="89"/>
      <c r="R874" s="89"/>
      <c r="S874" s="89"/>
      <c r="T874" s="89"/>
    </row>
    <row r="875" spans="8:20" x14ac:dyDescent="0.2">
      <c r="H875" s="89"/>
      <c r="I875" s="89"/>
      <c r="J875" s="89"/>
      <c r="K875" s="89"/>
      <c r="L875" s="89"/>
      <c r="M875" s="89"/>
      <c r="N875" s="89"/>
      <c r="O875" s="89"/>
      <c r="P875" s="89"/>
      <c r="Q875" s="89"/>
      <c r="R875" s="89"/>
      <c r="S875" s="89"/>
      <c r="T875" s="89"/>
    </row>
    <row r="876" spans="8:20" x14ac:dyDescent="0.2">
      <c r="H876" s="89"/>
      <c r="I876" s="89"/>
      <c r="J876" s="89"/>
      <c r="K876" s="89"/>
      <c r="L876" s="89"/>
      <c r="M876" s="89"/>
      <c r="N876" s="89"/>
      <c r="O876" s="89"/>
      <c r="P876" s="89"/>
      <c r="Q876" s="89"/>
      <c r="R876" s="89"/>
      <c r="S876" s="89"/>
      <c r="T876" s="89"/>
    </row>
    <row r="877" spans="8:20" x14ac:dyDescent="0.2">
      <c r="H877" s="89"/>
      <c r="I877" s="89"/>
      <c r="J877" s="89"/>
      <c r="K877" s="89"/>
      <c r="L877" s="89"/>
      <c r="M877" s="89"/>
      <c r="N877" s="89"/>
      <c r="O877" s="89"/>
      <c r="P877" s="89"/>
      <c r="Q877" s="89"/>
      <c r="R877" s="89"/>
      <c r="S877" s="89"/>
      <c r="T877" s="89"/>
    </row>
    <row r="878" spans="8:20" x14ac:dyDescent="0.2">
      <c r="H878" s="89"/>
      <c r="I878" s="89"/>
      <c r="J878" s="89"/>
      <c r="K878" s="89"/>
      <c r="L878" s="89"/>
      <c r="M878" s="89"/>
      <c r="N878" s="89"/>
      <c r="O878" s="89"/>
      <c r="P878" s="89"/>
      <c r="Q878" s="89"/>
      <c r="R878" s="89"/>
      <c r="S878" s="89"/>
      <c r="T878" s="89"/>
    </row>
    <row r="879" spans="8:20" x14ac:dyDescent="0.2">
      <c r="H879" s="89"/>
      <c r="I879" s="89"/>
      <c r="J879" s="89"/>
      <c r="K879" s="89"/>
      <c r="L879" s="89"/>
      <c r="M879" s="89"/>
      <c r="N879" s="89"/>
      <c r="O879" s="89"/>
      <c r="P879" s="89"/>
      <c r="Q879" s="89"/>
      <c r="R879" s="89"/>
      <c r="S879" s="89"/>
      <c r="T879" s="89"/>
    </row>
    <row r="880" spans="8:20" x14ac:dyDescent="0.2">
      <c r="H880" s="89"/>
      <c r="I880" s="89"/>
      <c r="J880" s="89"/>
      <c r="K880" s="89"/>
      <c r="L880" s="89"/>
      <c r="M880" s="89"/>
      <c r="N880" s="89"/>
      <c r="O880" s="89"/>
      <c r="P880" s="89"/>
      <c r="Q880" s="89"/>
      <c r="R880" s="89"/>
      <c r="S880" s="89"/>
      <c r="T880" s="89"/>
    </row>
    <row r="881" spans="8:20" x14ac:dyDescent="0.2">
      <c r="H881" s="89"/>
      <c r="I881" s="89"/>
      <c r="J881" s="89"/>
      <c r="K881" s="89"/>
      <c r="L881" s="89"/>
      <c r="M881" s="89"/>
      <c r="N881" s="89"/>
      <c r="O881" s="89"/>
      <c r="P881" s="89"/>
      <c r="Q881" s="89"/>
      <c r="R881" s="89"/>
      <c r="S881" s="89"/>
      <c r="T881" s="89"/>
    </row>
    <row r="882" spans="8:20" x14ac:dyDescent="0.2">
      <c r="H882" s="89"/>
      <c r="I882" s="89"/>
      <c r="J882" s="89"/>
      <c r="K882" s="89"/>
      <c r="L882" s="89"/>
      <c r="M882" s="89"/>
      <c r="N882" s="89"/>
      <c r="O882" s="89"/>
      <c r="P882" s="89"/>
      <c r="Q882" s="89"/>
      <c r="R882" s="89"/>
      <c r="S882" s="89"/>
      <c r="T882" s="89"/>
    </row>
    <row r="883" spans="8:20" x14ac:dyDescent="0.2">
      <c r="H883" s="89"/>
      <c r="I883" s="89"/>
      <c r="J883" s="89"/>
      <c r="K883" s="89"/>
      <c r="L883" s="89"/>
      <c r="M883" s="89"/>
      <c r="N883" s="89"/>
      <c r="O883" s="89"/>
      <c r="P883" s="89"/>
      <c r="Q883" s="89"/>
      <c r="R883" s="89"/>
      <c r="S883" s="89"/>
      <c r="T883" s="89"/>
    </row>
    <row r="884" spans="8:20" x14ac:dyDescent="0.2">
      <c r="H884" s="89"/>
      <c r="I884" s="89"/>
      <c r="J884" s="89"/>
      <c r="K884" s="89"/>
      <c r="L884" s="89"/>
      <c r="M884" s="89"/>
      <c r="N884" s="89"/>
      <c r="O884" s="89"/>
      <c r="P884" s="89"/>
      <c r="Q884" s="89"/>
      <c r="R884" s="89"/>
      <c r="S884" s="89"/>
      <c r="T884" s="89"/>
    </row>
    <row r="885" spans="8:20" x14ac:dyDescent="0.2">
      <c r="H885" s="89"/>
      <c r="I885" s="89"/>
      <c r="J885" s="89"/>
      <c r="K885" s="89"/>
      <c r="L885" s="89"/>
      <c r="M885" s="89"/>
      <c r="N885" s="89"/>
      <c r="O885" s="89"/>
      <c r="P885" s="89"/>
      <c r="Q885" s="89"/>
      <c r="R885" s="89"/>
      <c r="S885" s="89"/>
      <c r="T885" s="89"/>
    </row>
    <row r="886" spans="8:20" x14ac:dyDescent="0.2">
      <c r="H886" s="89"/>
      <c r="I886" s="89"/>
      <c r="J886" s="89"/>
      <c r="K886" s="89"/>
      <c r="L886" s="89"/>
      <c r="M886" s="89"/>
      <c r="N886" s="89"/>
      <c r="O886" s="89"/>
      <c r="P886" s="89"/>
      <c r="Q886" s="89"/>
      <c r="R886" s="89"/>
      <c r="S886" s="89"/>
      <c r="T886" s="89"/>
    </row>
    <row r="887" spans="8:20" x14ac:dyDescent="0.2">
      <c r="H887" s="89"/>
      <c r="I887" s="89"/>
      <c r="J887" s="89"/>
      <c r="K887" s="89"/>
      <c r="L887" s="89"/>
      <c r="M887" s="89"/>
      <c r="N887" s="89"/>
      <c r="O887" s="89"/>
      <c r="P887" s="89"/>
      <c r="Q887" s="89"/>
      <c r="R887" s="89"/>
      <c r="S887" s="89"/>
      <c r="T887" s="89"/>
    </row>
    <row r="888" spans="8:20" x14ac:dyDescent="0.2">
      <c r="H888" s="89"/>
      <c r="I888" s="89"/>
      <c r="J888" s="89"/>
      <c r="K888" s="89"/>
      <c r="L888" s="89"/>
      <c r="M888" s="89"/>
      <c r="N888" s="89"/>
      <c r="O888" s="89"/>
      <c r="P888" s="89"/>
      <c r="Q888" s="89"/>
      <c r="R888" s="89"/>
      <c r="S888" s="89"/>
      <c r="T888" s="89"/>
    </row>
    <row r="889" spans="8:20" x14ac:dyDescent="0.2">
      <c r="H889" s="89"/>
      <c r="I889" s="89"/>
      <c r="J889" s="89"/>
      <c r="K889" s="89"/>
      <c r="L889" s="89"/>
      <c r="M889" s="89"/>
      <c r="N889" s="89"/>
      <c r="O889" s="89"/>
      <c r="P889" s="89"/>
      <c r="Q889" s="89"/>
      <c r="R889" s="89"/>
      <c r="S889" s="89"/>
      <c r="T889" s="89"/>
    </row>
    <row r="890" spans="8:20" x14ac:dyDescent="0.2">
      <c r="H890" s="89"/>
      <c r="I890" s="89"/>
      <c r="J890" s="89"/>
      <c r="K890" s="89"/>
      <c r="L890" s="89"/>
      <c r="M890" s="89"/>
      <c r="N890" s="89"/>
      <c r="O890" s="89"/>
      <c r="P890" s="89"/>
      <c r="Q890" s="89"/>
      <c r="R890" s="89"/>
      <c r="S890" s="89"/>
      <c r="T890" s="89"/>
    </row>
    <row r="891" spans="8:20" x14ac:dyDescent="0.2">
      <c r="H891" s="89"/>
      <c r="I891" s="89"/>
      <c r="J891" s="89"/>
      <c r="K891" s="89"/>
      <c r="L891" s="89"/>
      <c r="M891" s="89"/>
      <c r="N891" s="89"/>
      <c r="O891" s="89"/>
      <c r="P891" s="89"/>
      <c r="Q891" s="89"/>
      <c r="R891" s="89"/>
      <c r="S891" s="89"/>
      <c r="T891" s="89"/>
    </row>
    <row r="892" spans="8:20" x14ac:dyDescent="0.2">
      <c r="H892" s="89"/>
      <c r="I892" s="89"/>
      <c r="J892" s="89"/>
      <c r="K892" s="89"/>
      <c r="L892" s="89"/>
      <c r="M892" s="89"/>
      <c r="N892" s="89"/>
      <c r="O892" s="89"/>
      <c r="P892" s="89"/>
      <c r="Q892" s="89"/>
      <c r="R892" s="89"/>
      <c r="S892" s="89"/>
      <c r="T892" s="89"/>
    </row>
    <row r="893" spans="8:20" x14ac:dyDescent="0.2">
      <c r="H893" s="89"/>
      <c r="I893" s="89"/>
      <c r="J893" s="89"/>
      <c r="K893" s="89"/>
      <c r="L893" s="89"/>
      <c r="M893" s="89"/>
      <c r="N893" s="89"/>
      <c r="O893" s="89"/>
      <c r="P893" s="89"/>
      <c r="Q893" s="89"/>
      <c r="R893" s="89"/>
      <c r="S893" s="89"/>
      <c r="T893" s="89"/>
    </row>
    <row r="894" spans="8:20" x14ac:dyDescent="0.2">
      <c r="H894" s="89"/>
      <c r="I894" s="89"/>
      <c r="J894" s="89"/>
      <c r="K894" s="89"/>
      <c r="L894" s="89"/>
      <c r="M894" s="89"/>
      <c r="N894" s="89"/>
      <c r="O894" s="89"/>
      <c r="P894" s="89"/>
      <c r="Q894" s="89"/>
      <c r="R894" s="89"/>
      <c r="S894" s="89"/>
      <c r="T894" s="89"/>
    </row>
    <row r="895" spans="8:20" x14ac:dyDescent="0.2">
      <c r="H895" s="89"/>
      <c r="I895" s="89"/>
      <c r="J895" s="89"/>
      <c r="K895" s="89"/>
      <c r="L895" s="89"/>
      <c r="M895" s="89"/>
      <c r="N895" s="89"/>
      <c r="O895" s="89"/>
      <c r="P895" s="89"/>
      <c r="Q895" s="89"/>
      <c r="R895" s="89"/>
      <c r="S895" s="89"/>
      <c r="T895" s="89"/>
    </row>
    <row r="896" spans="8:20" x14ac:dyDescent="0.2">
      <c r="H896" s="89"/>
      <c r="I896" s="89"/>
      <c r="J896" s="89"/>
      <c r="K896" s="89"/>
      <c r="L896" s="89"/>
      <c r="M896" s="89"/>
      <c r="N896" s="89"/>
      <c r="O896" s="89"/>
      <c r="P896" s="89"/>
      <c r="Q896" s="89"/>
      <c r="R896" s="89"/>
      <c r="S896" s="89"/>
      <c r="T896" s="89"/>
    </row>
    <row r="897" spans="8:20" x14ac:dyDescent="0.2">
      <c r="H897" s="89"/>
      <c r="I897" s="89"/>
      <c r="J897" s="89"/>
      <c r="K897" s="89"/>
      <c r="L897" s="89"/>
      <c r="M897" s="89"/>
      <c r="N897" s="89"/>
      <c r="O897" s="89"/>
      <c r="P897" s="89"/>
      <c r="Q897" s="89"/>
      <c r="R897" s="89"/>
      <c r="S897" s="89"/>
      <c r="T897" s="89"/>
    </row>
    <row r="898" spans="8:20" x14ac:dyDescent="0.2">
      <c r="H898" s="89"/>
      <c r="I898" s="89"/>
      <c r="J898" s="89"/>
      <c r="K898" s="89"/>
      <c r="L898" s="89"/>
      <c r="M898" s="89"/>
      <c r="N898" s="89"/>
      <c r="O898" s="89"/>
      <c r="P898" s="89"/>
      <c r="Q898" s="89"/>
      <c r="R898" s="89"/>
      <c r="S898" s="89"/>
      <c r="T898" s="89"/>
    </row>
    <row r="899" spans="8:20" x14ac:dyDescent="0.2">
      <c r="H899" s="89"/>
      <c r="I899" s="89"/>
      <c r="J899" s="89"/>
      <c r="K899" s="89"/>
      <c r="L899" s="89"/>
      <c r="M899" s="89"/>
      <c r="N899" s="89"/>
      <c r="O899" s="89"/>
      <c r="P899" s="89"/>
      <c r="Q899" s="89"/>
      <c r="R899" s="89"/>
      <c r="S899" s="89"/>
      <c r="T899" s="89"/>
    </row>
    <row r="900" spans="8:20" x14ac:dyDescent="0.2">
      <c r="H900" s="89"/>
      <c r="I900" s="89"/>
      <c r="J900" s="89"/>
      <c r="K900" s="89"/>
      <c r="L900" s="89"/>
      <c r="M900" s="89"/>
      <c r="N900" s="89"/>
      <c r="O900" s="89"/>
      <c r="P900" s="89"/>
      <c r="Q900" s="89"/>
      <c r="R900" s="89"/>
      <c r="S900" s="89"/>
      <c r="T900" s="89"/>
    </row>
    <row r="901" spans="8:20" x14ac:dyDescent="0.2">
      <c r="H901" s="89"/>
      <c r="I901" s="89"/>
      <c r="J901" s="89"/>
      <c r="K901" s="89"/>
      <c r="L901" s="89"/>
      <c r="M901" s="89"/>
      <c r="N901" s="89"/>
      <c r="O901" s="89"/>
      <c r="P901" s="89"/>
      <c r="Q901" s="89"/>
      <c r="R901" s="89"/>
      <c r="S901" s="89"/>
      <c r="T901" s="89"/>
    </row>
    <row r="902" spans="8:20" x14ac:dyDescent="0.2">
      <c r="H902" s="89"/>
      <c r="I902" s="89"/>
      <c r="J902" s="89"/>
      <c r="K902" s="89"/>
      <c r="L902" s="89"/>
      <c r="M902" s="89"/>
      <c r="N902" s="89"/>
      <c r="O902" s="89"/>
      <c r="P902" s="89"/>
      <c r="Q902" s="89"/>
      <c r="R902" s="89"/>
      <c r="S902" s="89"/>
      <c r="T902" s="89"/>
    </row>
    <row r="903" spans="8:20" x14ac:dyDescent="0.2">
      <c r="H903" s="89"/>
      <c r="I903" s="89"/>
      <c r="J903" s="89"/>
      <c r="K903" s="89"/>
      <c r="L903" s="89"/>
      <c r="M903" s="89"/>
      <c r="N903" s="89"/>
      <c r="O903" s="89"/>
      <c r="P903" s="89"/>
      <c r="Q903" s="89"/>
      <c r="R903" s="89"/>
      <c r="S903" s="89"/>
      <c r="T903" s="89"/>
    </row>
    <row r="904" spans="8:20" x14ac:dyDescent="0.2">
      <c r="H904" s="89"/>
      <c r="I904" s="89"/>
      <c r="J904" s="89"/>
      <c r="K904" s="89"/>
      <c r="L904" s="89"/>
      <c r="M904" s="89"/>
      <c r="N904" s="89"/>
      <c r="O904" s="89"/>
      <c r="P904" s="89"/>
      <c r="Q904" s="89"/>
      <c r="R904" s="89"/>
      <c r="S904" s="89"/>
      <c r="T904" s="89"/>
    </row>
    <row r="905" spans="8:20" x14ac:dyDescent="0.2">
      <c r="H905" s="89"/>
      <c r="I905" s="89"/>
      <c r="J905" s="89"/>
      <c r="K905" s="89"/>
      <c r="L905" s="89"/>
      <c r="M905" s="89"/>
      <c r="N905" s="89"/>
      <c r="O905" s="89"/>
      <c r="P905" s="89"/>
      <c r="Q905" s="89"/>
      <c r="R905" s="89"/>
      <c r="S905" s="89"/>
      <c r="T905" s="89"/>
    </row>
    <row r="906" spans="8:20" x14ac:dyDescent="0.2">
      <c r="H906" s="89"/>
      <c r="I906" s="89"/>
      <c r="J906" s="89"/>
      <c r="K906" s="89"/>
      <c r="L906" s="89"/>
      <c r="M906" s="89"/>
      <c r="N906" s="89"/>
      <c r="O906" s="89"/>
      <c r="P906" s="89"/>
      <c r="Q906" s="89"/>
      <c r="R906" s="89"/>
      <c r="S906" s="89"/>
      <c r="T906" s="89"/>
    </row>
    <row r="907" spans="8:20" x14ac:dyDescent="0.2">
      <c r="H907" s="89"/>
      <c r="I907" s="89"/>
      <c r="J907" s="89"/>
      <c r="K907" s="89"/>
      <c r="L907" s="89"/>
      <c r="M907" s="89"/>
      <c r="N907" s="89"/>
      <c r="O907" s="89"/>
      <c r="P907" s="89"/>
      <c r="Q907" s="89"/>
      <c r="R907" s="89"/>
      <c r="S907" s="89"/>
      <c r="T907" s="89"/>
    </row>
    <row r="908" spans="8:20" x14ac:dyDescent="0.2">
      <c r="H908" s="89"/>
      <c r="I908" s="89"/>
      <c r="J908" s="89"/>
      <c r="K908" s="89"/>
      <c r="L908" s="89"/>
      <c r="M908" s="89"/>
      <c r="N908" s="89"/>
      <c r="O908" s="89"/>
      <c r="P908" s="89"/>
      <c r="Q908" s="89"/>
      <c r="R908" s="89"/>
      <c r="S908" s="89"/>
      <c r="T908" s="89"/>
    </row>
    <row r="909" spans="8:20" x14ac:dyDescent="0.2">
      <c r="H909" s="89"/>
      <c r="I909" s="89"/>
      <c r="J909" s="89"/>
      <c r="K909" s="89"/>
      <c r="L909" s="89"/>
      <c r="M909" s="89"/>
      <c r="N909" s="89"/>
      <c r="O909" s="89"/>
      <c r="P909" s="89"/>
      <c r="Q909" s="89"/>
      <c r="R909" s="89"/>
      <c r="S909" s="89"/>
      <c r="T909" s="89"/>
    </row>
    <row r="910" spans="8:20" x14ac:dyDescent="0.2">
      <c r="H910" s="89"/>
      <c r="I910" s="89"/>
      <c r="J910" s="89"/>
      <c r="K910" s="89"/>
      <c r="L910" s="89"/>
      <c r="M910" s="89"/>
      <c r="N910" s="89"/>
      <c r="O910" s="89"/>
      <c r="P910" s="89"/>
      <c r="Q910" s="89"/>
      <c r="R910" s="89"/>
      <c r="S910" s="89"/>
      <c r="T910" s="89"/>
    </row>
    <row r="911" spans="8:20" x14ac:dyDescent="0.2">
      <c r="H911" s="89"/>
      <c r="I911" s="89"/>
      <c r="J911" s="89"/>
      <c r="K911" s="89"/>
      <c r="L911" s="89"/>
      <c r="M911" s="89"/>
      <c r="N911" s="89"/>
      <c r="O911" s="89"/>
      <c r="P911" s="89"/>
      <c r="Q911" s="89"/>
      <c r="R911" s="89"/>
      <c r="S911" s="89"/>
      <c r="T911" s="89"/>
    </row>
    <row r="912" spans="8:20" x14ac:dyDescent="0.2">
      <c r="H912" s="89"/>
      <c r="I912" s="89"/>
      <c r="J912" s="89"/>
      <c r="K912" s="89"/>
      <c r="L912" s="89"/>
      <c r="M912" s="89"/>
      <c r="N912" s="89"/>
      <c r="O912" s="89"/>
      <c r="P912" s="89"/>
      <c r="Q912" s="89"/>
      <c r="R912" s="89"/>
      <c r="S912" s="89"/>
      <c r="T912" s="89"/>
    </row>
    <row r="913" spans="8:20" x14ac:dyDescent="0.2">
      <c r="H913" s="89"/>
      <c r="I913" s="89"/>
      <c r="J913" s="89"/>
      <c r="K913" s="89"/>
      <c r="L913" s="89"/>
      <c r="M913" s="89"/>
      <c r="N913" s="89"/>
      <c r="O913" s="89"/>
      <c r="P913" s="89"/>
      <c r="Q913" s="89"/>
      <c r="R913" s="89"/>
      <c r="S913" s="89"/>
      <c r="T913" s="89"/>
    </row>
    <row r="914" spans="8:20" x14ac:dyDescent="0.2">
      <c r="H914" s="89"/>
      <c r="I914" s="89"/>
      <c r="J914" s="89"/>
      <c r="K914" s="89"/>
      <c r="L914" s="89"/>
      <c r="M914" s="89"/>
      <c r="N914" s="89"/>
      <c r="O914" s="89"/>
      <c r="P914" s="89"/>
      <c r="Q914" s="89"/>
      <c r="R914" s="89"/>
      <c r="S914" s="89"/>
      <c r="T914" s="89"/>
    </row>
    <row r="915" spans="8:20" x14ac:dyDescent="0.2">
      <c r="H915" s="89"/>
      <c r="I915" s="89"/>
      <c r="J915" s="89"/>
      <c r="K915" s="89"/>
      <c r="L915" s="89"/>
      <c r="M915" s="89"/>
      <c r="N915" s="89"/>
      <c r="O915" s="89"/>
      <c r="P915" s="89"/>
      <c r="Q915" s="89"/>
      <c r="R915" s="89"/>
      <c r="S915" s="89"/>
      <c r="T915" s="89"/>
    </row>
    <row r="916" spans="8:20" x14ac:dyDescent="0.2">
      <c r="H916" s="89"/>
      <c r="I916" s="89"/>
      <c r="J916" s="89"/>
      <c r="K916" s="89"/>
      <c r="L916" s="89"/>
      <c r="M916" s="89"/>
      <c r="N916" s="89"/>
      <c r="O916" s="89"/>
      <c r="P916" s="89"/>
      <c r="Q916" s="89"/>
      <c r="R916" s="89"/>
      <c r="S916" s="89"/>
      <c r="T916" s="89"/>
    </row>
    <row r="917" spans="8:20" x14ac:dyDescent="0.2">
      <c r="H917" s="89"/>
      <c r="I917" s="89"/>
      <c r="J917" s="89"/>
      <c r="K917" s="89"/>
      <c r="L917" s="89"/>
      <c r="M917" s="89"/>
      <c r="N917" s="89"/>
      <c r="O917" s="89"/>
      <c r="P917" s="89"/>
      <c r="Q917" s="89"/>
      <c r="R917" s="89"/>
      <c r="S917" s="89"/>
      <c r="T917" s="89"/>
    </row>
    <row r="918" spans="8:20" x14ac:dyDescent="0.2">
      <c r="H918" s="89"/>
      <c r="I918" s="89"/>
      <c r="J918" s="89"/>
      <c r="K918" s="89"/>
      <c r="L918" s="89"/>
      <c r="M918" s="89"/>
      <c r="N918" s="89"/>
      <c r="O918" s="89"/>
      <c r="P918" s="89"/>
      <c r="Q918" s="89"/>
      <c r="R918" s="89"/>
      <c r="S918" s="89"/>
      <c r="T918" s="89"/>
    </row>
    <row r="919" spans="8:20" x14ac:dyDescent="0.2">
      <c r="H919" s="89"/>
      <c r="I919" s="89"/>
      <c r="J919" s="89"/>
      <c r="K919" s="89"/>
      <c r="L919" s="89"/>
      <c r="M919" s="89"/>
      <c r="N919" s="89"/>
      <c r="O919" s="89"/>
      <c r="P919" s="89"/>
      <c r="Q919" s="89"/>
      <c r="R919" s="89"/>
      <c r="S919" s="89"/>
      <c r="T919" s="89"/>
    </row>
    <row r="920" spans="8:20" x14ac:dyDescent="0.2">
      <c r="H920" s="89"/>
      <c r="I920" s="89"/>
      <c r="J920" s="89"/>
      <c r="K920" s="89"/>
      <c r="L920" s="89"/>
      <c r="M920" s="89"/>
      <c r="N920" s="89"/>
      <c r="O920" s="89"/>
      <c r="P920" s="89"/>
      <c r="Q920" s="89"/>
      <c r="R920" s="89"/>
      <c r="S920" s="89"/>
      <c r="T920" s="89"/>
    </row>
    <row r="921" spans="8:20" x14ac:dyDescent="0.2">
      <c r="H921" s="89"/>
      <c r="I921" s="89"/>
      <c r="J921" s="89"/>
      <c r="K921" s="89"/>
      <c r="L921" s="89"/>
      <c r="M921" s="89"/>
      <c r="N921" s="89"/>
      <c r="O921" s="89"/>
      <c r="P921" s="89"/>
      <c r="Q921" s="89"/>
      <c r="R921" s="89"/>
      <c r="S921" s="89"/>
      <c r="T921" s="89"/>
    </row>
    <row r="922" spans="8:20" x14ac:dyDescent="0.2">
      <c r="H922" s="89"/>
      <c r="I922" s="89"/>
      <c r="J922" s="89"/>
      <c r="K922" s="89"/>
      <c r="L922" s="89"/>
      <c r="M922" s="89"/>
      <c r="N922" s="89"/>
      <c r="O922" s="89"/>
      <c r="P922" s="89"/>
      <c r="Q922" s="89"/>
      <c r="R922" s="89"/>
      <c r="S922" s="89"/>
      <c r="T922" s="89"/>
    </row>
    <row r="923" spans="8:20" x14ac:dyDescent="0.2">
      <c r="H923" s="89"/>
      <c r="I923" s="89"/>
      <c r="J923" s="89"/>
      <c r="K923" s="89"/>
      <c r="L923" s="89"/>
      <c r="M923" s="89"/>
      <c r="N923" s="89"/>
      <c r="O923" s="89"/>
      <c r="P923" s="89"/>
      <c r="Q923" s="89"/>
      <c r="R923" s="89"/>
      <c r="S923" s="89"/>
      <c r="T923" s="89"/>
    </row>
    <row r="924" spans="8:20" x14ac:dyDescent="0.2">
      <c r="H924" s="89"/>
      <c r="I924" s="89"/>
      <c r="J924" s="89"/>
      <c r="K924" s="89"/>
      <c r="L924" s="89"/>
      <c r="M924" s="89"/>
      <c r="N924" s="89"/>
      <c r="O924" s="89"/>
      <c r="P924" s="89"/>
      <c r="Q924" s="89"/>
      <c r="R924" s="89"/>
      <c r="S924" s="89"/>
      <c r="T924" s="89"/>
    </row>
    <row r="925" spans="8:20" x14ac:dyDescent="0.2">
      <c r="H925" s="89"/>
      <c r="I925" s="89"/>
      <c r="J925" s="89"/>
      <c r="K925" s="89"/>
      <c r="L925" s="89"/>
      <c r="M925" s="89"/>
      <c r="N925" s="89"/>
      <c r="O925" s="89"/>
      <c r="P925" s="89"/>
      <c r="Q925" s="89"/>
      <c r="R925" s="89"/>
      <c r="S925" s="89"/>
      <c r="T925" s="89"/>
    </row>
    <row r="926" spans="8:20" x14ac:dyDescent="0.2">
      <c r="H926" s="89"/>
      <c r="I926" s="89"/>
      <c r="J926" s="89"/>
      <c r="K926" s="89"/>
      <c r="L926" s="89"/>
      <c r="M926" s="89"/>
      <c r="N926" s="89"/>
      <c r="O926" s="89"/>
      <c r="P926" s="89"/>
      <c r="Q926" s="89"/>
      <c r="R926" s="89"/>
      <c r="S926" s="89"/>
      <c r="T926" s="89"/>
    </row>
    <row r="927" spans="8:20" x14ac:dyDescent="0.2">
      <c r="H927" s="89"/>
      <c r="I927" s="89"/>
      <c r="J927" s="89"/>
      <c r="K927" s="89"/>
      <c r="L927" s="89"/>
      <c r="M927" s="89"/>
      <c r="N927" s="89"/>
      <c r="O927" s="89"/>
      <c r="P927" s="89"/>
      <c r="Q927" s="89"/>
      <c r="R927" s="89"/>
      <c r="S927" s="89"/>
      <c r="T927" s="89"/>
    </row>
    <row r="928" spans="8:20" x14ac:dyDescent="0.2">
      <c r="H928" s="89"/>
      <c r="I928" s="89"/>
      <c r="J928" s="89"/>
      <c r="K928" s="89"/>
      <c r="L928" s="89"/>
      <c r="M928" s="89"/>
      <c r="N928" s="89"/>
      <c r="O928" s="89"/>
      <c r="P928" s="89"/>
      <c r="Q928" s="89"/>
      <c r="R928" s="89"/>
      <c r="S928" s="89"/>
      <c r="T928" s="89"/>
    </row>
    <row r="929" spans="8:20" x14ac:dyDescent="0.2">
      <c r="H929" s="89"/>
      <c r="I929" s="89"/>
      <c r="J929" s="89"/>
      <c r="K929" s="89"/>
      <c r="L929" s="89"/>
      <c r="M929" s="89"/>
      <c r="N929" s="89"/>
      <c r="O929" s="89"/>
      <c r="P929" s="89"/>
      <c r="Q929" s="89"/>
      <c r="R929" s="89"/>
      <c r="S929" s="89"/>
      <c r="T929" s="89"/>
    </row>
    <row r="930" spans="8:20" x14ac:dyDescent="0.2">
      <c r="H930" s="89"/>
      <c r="I930" s="89"/>
      <c r="J930" s="89"/>
      <c r="K930" s="89"/>
      <c r="L930" s="89"/>
      <c r="M930" s="89"/>
      <c r="N930" s="89"/>
      <c r="O930" s="89"/>
      <c r="P930" s="89"/>
      <c r="Q930" s="89"/>
      <c r="R930" s="89"/>
      <c r="S930" s="89"/>
      <c r="T930" s="89"/>
    </row>
    <row r="931" spans="8:20" x14ac:dyDescent="0.2">
      <c r="H931" s="89"/>
      <c r="I931" s="89"/>
      <c r="J931" s="89"/>
      <c r="K931" s="89"/>
      <c r="L931" s="89"/>
      <c r="M931" s="89"/>
      <c r="N931" s="89"/>
      <c r="O931" s="89"/>
      <c r="P931" s="89"/>
      <c r="Q931" s="89"/>
      <c r="R931" s="89"/>
      <c r="S931" s="89"/>
      <c r="T931" s="89"/>
    </row>
    <row r="932" spans="8:20" x14ac:dyDescent="0.2">
      <c r="H932" s="89"/>
      <c r="I932" s="89"/>
      <c r="J932" s="89"/>
      <c r="K932" s="89"/>
      <c r="L932" s="89"/>
      <c r="M932" s="89"/>
      <c r="N932" s="89"/>
      <c r="O932" s="89"/>
      <c r="P932" s="89"/>
      <c r="Q932" s="89"/>
      <c r="R932" s="89"/>
      <c r="S932" s="89"/>
      <c r="T932" s="89"/>
    </row>
    <row r="933" spans="8:20" x14ac:dyDescent="0.2">
      <c r="H933" s="89"/>
      <c r="I933" s="89"/>
      <c r="J933" s="89"/>
      <c r="K933" s="89"/>
      <c r="L933" s="89"/>
      <c r="M933" s="89"/>
      <c r="N933" s="89"/>
      <c r="O933" s="89"/>
      <c r="P933" s="89"/>
      <c r="Q933" s="89"/>
      <c r="R933" s="89"/>
      <c r="S933" s="89"/>
      <c r="T933" s="89"/>
    </row>
    <row r="934" spans="8:20" x14ac:dyDescent="0.2">
      <c r="H934" s="89"/>
      <c r="I934" s="89"/>
      <c r="J934" s="89"/>
      <c r="K934" s="89"/>
      <c r="L934" s="89"/>
      <c r="M934" s="89"/>
      <c r="N934" s="89"/>
      <c r="O934" s="89"/>
      <c r="P934" s="89"/>
      <c r="Q934" s="89"/>
      <c r="R934" s="89"/>
      <c r="S934" s="89"/>
      <c r="T934" s="89"/>
    </row>
    <row r="935" spans="8:20" x14ac:dyDescent="0.2">
      <c r="H935" s="89"/>
      <c r="I935" s="89"/>
      <c r="J935" s="89"/>
      <c r="K935" s="89"/>
      <c r="L935" s="89"/>
      <c r="M935" s="89"/>
      <c r="N935" s="89"/>
      <c r="O935" s="89"/>
      <c r="P935" s="89"/>
      <c r="Q935" s="89"/>
      <c r="R935" s="89"/>
      <c r="S935" s="89"/>
      <c r="T935" s="89"/>
    </row>
    <row r="936" spans="8:20" x14ac:dyDescent="0.2">
      <c r="H936" s="89"/>
      <c r="I936" s="89"/>
      <c r="J936" s="89"/>
      <c r="K936" s="89"/>
      <c r="L936" s="89"/>
      <c r="M936" s="89"/>
      <c r="N936" s="89"/>
      <c r="O936" s="89"/>
      <c r="P936" s="89"/>
      <c r="Q936" s="89"/>
      <c r="R936" s="89"/>
      <c r="S936" s="89"/>
      <c r="T936" s="89"/>
    </row>
    <row r="937" spans="8:20" x14ac:dyDescent="0.2">
      <c r="H937" s="89"/>
      <c r="I937" s="89"/>
      <c r="J937" s="89"/>
      <c r="K937" s="89"/>
      <c r="L937" s="89"/>
      <c r="M937" s="89"/>
      <c r="N937" s="89"/>
      <c r="O937" s="89"/>
      <c r="P937" s="89"/>
      <c r="Q937" s="89"/>
      <c r="R937" s="89"/>
      <c r="S937" s="89"/>
      <c r="T937" s="89"/>
    </row>
    <row r="938" spans="8:20" x14ac:dyDescent="0.2">
      <c r="H938" s="89"/>
      <c r="I938" s="89"/>
      <c r="J938" s="89"/>
      <c r="K938" s="89"/>
      <c r="L938" s="89"/>
      <c r="M938" s="89"/>
      <c r="N938" s="89"/>
      <c r="O938" s="89"/>
      <c r="P938" s="89"/>
      <c r="Q938" s="89"/>
      <c r="R938" s="89"/>
      <c r="S938" s="89"/>
      <c r="T938" s="89"/>
    </row>
    <row r="939" spans="8:20" x14ac:dyDescent="0.2">
      <c r="H939" s="89"/>
      <c r="I939" s="89"/>
      <c r="J939" s="89"/>
      <c r="K939" s="89"/>
      <c r="L939" s="89"/>
      <c r="M939" s="89"/>
      <c r="N939" s="89"/>
      <c r="O939" s="89"/>
      <c r="P939" s="89"/>
      <c r="Q939" s="89"/>
      <c r="R939" s="89"/>
      <c r="S939" s="89"/>
      <c r="T939" s="89"/>
    </row>
    <row r="940" spans="8:20" x14ac:dyDescent="0.2">
      <c r="H940" s="89"/>
      <c r="I940" s="89"/>
      <c r="J940" s="89"/>
      <c r="K940" s="89"/>
      <c r="L940" s="89"/>
      <c r="M940" s="89"/>
      <c r="N940" s="89"/>
      <c r="O940" s="89"/>
      <c r="P940" s="89"/>
      <c r="Q940" s="89"/>
      <c r="R940" s="89"/>
      <c r="S940" s="89"/>
      <c r="T940" s="89"/>
    </row>
    <row r="941" spans="8:20" x14ac:dyDescent="0.2">
      <c r="H941" s="89"/>
      <c r="I941" s="89"/>
      <c r="J941" s="89"/>
      <c r="K941" s="89"/>
      <c r="L941" s="89"/>
      <c r="M941" s="89"/>
      <c r="N941" s="89"/>
      <c r="O941" s="89"/>
      <c r="P941" s="89"/>
      <c r="Q941" s="89"/>
      <c r="R941" s="89"/>
      <c r="S941" s="89"/>
      <c r="T941" s="89"/>
    </row>
    <row r="942" spans="8:20" x14ac:dyDescent="0.2">
      <c r="H942" s="89"/>
      <c r="I942" s="89"/>
      <c r="J942" s="89"/>
      <c r="K942" s="89"/>
      <c r="L942" s="89"/>
      <c r="M942" s="89"/>
      <c r="N942" s="89"/>
      <c r="O942" s="89"/>
      <c r="P942" s="89"/>
      <c r="Q942" s="89"/>
      <c r="R942" s="89"/>
      <c r="S942" s="89"/>
      <c r="T942" s="89"/>
    </row>
    <row r="943" spans="8:20" x14ac:dyDescent="0.2">
      <c r="H943" s="89"/>
      <c r="I943" s="89"/>
      <c r="J943" s="89"/>
      <c r="K943" s="89"/>
      <c r="L943" s="89"/>
      <c r="M943" s="89"/>
      <c r="N943" s="89"/>
      <c r="O943" s="89"/>
      <c r="P943" s="89"/>
      <c r="Q943" s="89"/>
      <c r="R943" s="89"/>
      <c r="S943" s="89"/>
      <c r="T943" s="89"/>
    </row>
    <row r="944" spans="8:20" x14ac:dyDescent="0.2">
      <c r="H944" s="89"/>
      <c r="I944" s="89"/>
      <c r="J944" s="89"/>
      <c r="K944" s="89"/>
      <c r="L944" s="89"/>
      <c r="M944" s="89"/>
      <c r="N944" s="89"/>
      <c r="O944" s="89"/>
      <c r="P944" s="89"/>
      <c r="Q944" s="89"/>
      <c r="R944" s="89"/>
      <c r="S944" s="89"/>
      <c r="T944" s="89"/>
    </row>
    <row r="945" spans="8:20" x14ac:dyDescent="0.2">
      <c r="H945" s="89"/>
      <c r="I945" s="89"/>
      <c r="J945" s="89"/>
      <c r="K945" s="89"/>
      <c r="L945" s="89"/>
      <c r="M945" s="89"/>
      <c r="N945" s="89"/>
      <c r="O945" s="89"/>
      <c r="P945" s="89"/>
      <c r="Q945" s="89"/>
      <c r="R945" s="89"/>
      <c r="S945" s="89"/>
      <c r="T945" s="89"/>
    </row>
    <row r="946" spans="8:20" x14ac:dyDescent="0.2">
      <c r="H946" s="89"/>
      <c r="I946" s="89"/>
      <c r="J946" s="89"/>
      <c r="K946" s="89"/>
      <c r="L946" s="89"/>
      <c r="M946" s="89"/>
      <c r="N946" s="89"/>
      <c r="O946" s="89"/>
      <c r="P946" s="89"/>
      <c r="Q946" s="89"/>
      <c r="R946" s="89"/>
      <c r="S946" s="89"/>
      <c r="T946" s="89"/>
    </row>
    <row r="947" spans="8:20" x14ac:dyDescent="0.2">
      <c r="H947" s="89"/>
      <c r="I947" s="89"/>
      <c r="J947" s="89"/>
      <c r="K947" s="89"/>
      <c r="L947" s="89"/>
      <c r="M947" s="89"/>
      <c r="N947" s="89"/>
      <c r="O947" s="89"/>
      <c r="P947" s="89"/>
      <c r="Q947" s="89"/>
      <c r="R947" s="89"/>
      <c r="S947" s="89"/>
      <c r="T947" s="89"/>
    </row>
    <row r="948" spans="8:20" x14ac:dyDescent="0.2">
      <c r="H948" s="89"/>
      <c r="I948" s="89"/>
      <c r="J948" s="89"/>
      <c r="K948" s="89"/>
      <c r="L948" s="89"/>
      <c r="M948" s="89"/>
      <c r="N948" s="89"/>
      <c r="O948" s="89"/>
      <c r="P948" s="89"/>
      <c r="Q948" s="89"/>
      <c r="R948" s="89"/>
      <c r="S948" s="89"/>
      <c r="T948" s="89"/>
    </row>
    <row r="949" spans="8:20" x14ac:dyDescent="0.2">
      <c r="H949" s="89"/>
      <c r="I949" s="89"/>
      <c r="J949" s="89"/>
      <c r="K949" s="89"/>
      <c r="L949" s="89"/>
      <c r="M949" s="89"/>
      <c r="N949" s="89"/>
      <c r="O949" s="89"/>
      <c r="P949" s="89"/>
      <c r="Q949" s="89"/>
      <c r="R949" s="89"/>
      <c r="S949" s="89"/>
      <c r="T949" s="89"/>
    </row>
    <row r="950" spans="8:20" x14ac:dyDescent="0.2">
      <c r="H950" s="89"/>
      <c r="I950" s="89"/>
      <c r="J950" s="89"/>
      <c r="K950" s="89"/>
      <c r="L950" s="89"/>
      <c r="M950" s="89"/>
      <c r="N950" s="89"/>
      <c r="O950" s="89"/>
      <c r="P950" s="89"/>
      <c r="Q950" s="89"/>
      <c r="R950" s="89"/>
      <c r="S950" s="89"/>
      <c r="T950" s="89"/>
    </row>
    <row r="951" spans="8:20" x14ac:dyDescent="0.2">
      <c r="H951" s="89"/>
      <c r="I951" s="89"/>
      <c r="J951" s="89"/>
      <c r="K951" s="89"/>
      <c r="L951" s="89"/>
      <c r="M951" s="89"/>
      <c r="N951" s="89"/>
      <c r="O951" s="89"/>
      <c r="P951" s="89"/>
      <c r="Q951" s="89"/>
      <c r="R951" s="89"/>
      <c r="S951" s="89"/>
      <c r="T951" s="89"/>
    </row>
    <row r="952" spans="8:20" x14ac:dyDescent="0.2">
      <c r="H952" s="89"/>
      <c r="I952" s="89"/>
      <c r="J952" s="89"/>
      <c r="K952" s="89"/>
      <c r="L952" s="89"/>
      <c r="M952" s="89"/>
      <c r="N952" s="89"/>
      <c r="O952" s="89"/>
      <c r="P952" s="89"/>
      <c r="Q952" s="89"/>
      <c r="R952" s="89"/>
      <c r="S952" s="89"/>
      <c r="T952" s="89"/>
    </row>
    <row r="953" spans="8:20" x14ac:dyDescent="0.2">
      <c r="H953" s="89"/>
      <c r="I953" s="89"/>
      <c r="J953" s="89"/>
      <c r="K953" s="89"/>
      <c r="L953" s="89"/>
      <c r="M953" s="89"/>
      <c r="N953" s="89"/>
      <c r="O953" s="89"/>
      <c r="P953" s="89"/>
      <c r="Q953" s="89"/>
      <c r="R953" s="89"/>
      <c r="S953" s="89"/>
      <c r="T953" s="89"/>
    </row>
    <row r="954" spans="8:20" x14ac:dyDescent="0.2">
      <c r="H954" s="89"/>
      <c r="I954" s="89"/>
      <c r="J954" s="89"/>
      <c r="K954" s="89"/>
      <c r="L954" s="89"/>
      <c r="M954" s="89"/>
      <c r="N954" s="89"/>
      <c r="O954" s="89"/>
      <c r="P954" s="89"/>
      <c r="Q954" s="89"/>
      <c r="R954" s="89"/>
      <c r="S954" s="89"/>
      <c r="T954" s="89"/>
    </row>
    <row r="955" spans="8:20" x14ac:dyDescent="0.2">
      <c r="H955" s="89"/>
      <c r="I955" s="89"/>
      <c r="J955" s="89"/>
      <c r="K955" s="89"/>
      <c r="L955" s="89"/>
      <c r="M955" s="89"/>
      <c r="N955" s="89"/>
      <c r="O955" s="89"/>
      <c r="P955" s="89"/>
      <c r="Q955" s="89"/>
      <c r="R955" s="89"/>
      <c r="S955" s="89"/>
      <c r="T955" s="89"/>
    </row>
    <row r="956" spans="8:20" x14ac:dyDescent="0.2">
      <c r="H956" s="89"/>
      <c r="I956" s="89"/>
      <c r="J956" s="89"/>
      <c r="K956" s="89"/>
      <c r="L956" s="89"/>
      <c r="M956" s="89"/>
      <c r="N956" s="89"/>
      <c r="O956" s="89"/>
      <c r="P956" s="89"/>
      <c r="Q956" s="89"/>
      <c r="R956" s="89"/>
      <c r="S956" s="89"/>
      <c r="T956" s="89"/>
    </row>
    <row r="957" spans="8:20" x14ac:dyDescent="0.2">
      <c r="H957" s="89"/>
      <c r="I957" s="89"/>
      <c r="J957" s="89"/>
      <c r="K957" s="89"/>
      <c r="L957" s="89"/>
      <c r="M957" s="89"/>
      <c r="N957" s="89"/>
      <c r="O957" s="89"/>
      <c r="P957" s="89"/>
      <c r="Q957" s="89"/>
      <c r="R957" s="89"/>
      <c r="S957" s="89"/>
      <c r="T957" s="89"/>
    </row>
    <row r="958" spans="8:20" x14ac:dyDescent="0.2">
      <c r="H958" s="89"/>
      <c r="I958" s="89"/>
      <c r="J958" s="89"/>
      <c r="K958" s="89"/>
      <c r="L958" s="89"/>
      <c r="M958" s="89"/>
      <c r="N958" s="89"/>
      <c r="O958" s="89"/>
      <c r="P958" s="89"/>
      <c r="Q958" s="89"/>
      <c r="R958" s="89"/>
      <c r="S958" s="89"/>
      <c r="T958" s="89"/>
    </row>
    <row r="959" spans="8:20" x14ac:dyDescent="0.2">
      <c r="H959" s="89"/>
      <c r="I959" s="89"/>
      <c r="J959" s="89"/>
      <c r="K959" s="89"/>
      <c r="L959" s="89"/>
      <c r="M959" s="89"/>
      <c r="N959" s="89"/>
      <c r="O959" s="89"/>
      <c r="P959" s="89"/>
      <c r="Q959" s="89"/>
      <c r="R959" s="89"/>
      <c r="S959" s="89"/>
      <c r="T959" s="89"/>
    </row>
    <row r="960" spans="8:20" x14ac:dyDescent="0.2">
      <c r="H960" s="89"/>
      <c r="I960" s="89"/>
      <c r="J960" s="89"/>
      <c r="K960" s="89"/>
      <c r="L960" s="89"/>
      <c r="M960" s="89"/>
      <c r="N960" s="89"/>
      <c r="O960" s="89"/>
      <c r="P960" s="89"/>
      <c r="Q960" s="89"/>
      <c r="R960" s="89"/>
      <c r="S960" s="89"/>
      <c r="T960" s="89"/>
    </row>
    <row r="961" spans="8:20" x14ac:dyDescent="0.2">
      <c r="H961" s="89"/>
      <c r="I961" s="89"/>
      <c r="J961" s="89"/>
      <c r="K961" s="89"/>
      <c r="L961" s="89"/>
      <c r="M961" s="89"/>
      <c r="N961" s="89"/>
      <c r="O961" s="89"/>
      <c r="P961" s="89"/>
      <c r="Q961" s="89"/>
      <c r="R961" s="89"/>
      <c r="S961" s="89"/>
      <c r="T961" s="89"/>
    </row>
    <row r="962" spans="8:20" x14ac:dyDescent="0.2">
      <c r="H962" s="89"/>
      <c r="I962" s="89"/>
      <c r="J962" s="89"/>
      <c r="K962" s="89"/>
      <c r="L962" s="89"/>
      <c r="M962" s="89"/>
      <c r="N962" s="89"/>
      <c r="O962" s="89"/>
      <c r="P962" s="89"/>
      <c r="Q962" s="89"/>
      <c r="R962" s="89"/>
      <c r="S962" s="89"/>
      <c r="T962" s="89"/>
    </row>
    <row r="963" spans="8:20" x14ac:dyDescent="0.2">
      <c r="H963" s="89"/>
      <c r="I963" s="89"/>
      <c r="J963" s="89"/>
      <c r="K963" s="89"/>
      <c r="L963" s="89"/>
      <c r="M963" s="89"/>
      <c r="N963" s="89"/>
      <c r="O963" s="89"/>
      <c r="P963" s="89"/>
      <c r="Q963" s="89"/>
      <c r="R963" s="89"/>
      <c r="S963" s="89"/>
      <c r="T963" s="89"/>
    </row>
    <row r="964" spans="8:20" x14ac:dyDescent="0.2">
      <c r="H964" s="89"/>
      <c r="I964" s="89"/>
      <c r="J964" s="89"/>
      <c r="K964" s="89"/>
      <c r="L964" s="89"/>
      <c r="M964" s="89"/>
      <c r="N964" s="89"/>
      <c r="O964" s="89"/>
      <c r="P964" s="89"/>
      <c r="Q964" s="89"/>
      <c r="R964" s="89"/>
      <c r="S964" s="89"/>
      <c r="T964" s="89"/>
    </row>
    <row r="965" spans="8:20" x14ac:dyDescent="0.2">
      <c r="H965" s="89"/>
      <c r="I965" s="89"/>
      <c r="J965" s="89"/>
      <c r="K965" s="89"/>
      <c r="L965" s="89"/>
      <c r="M965" s="89"/>
      <c r="N965" s="89"/>
      <c r="O965" s="89"/>
      <c r="P965" s="89"/>
      <c r="Q965" s="89"/>
      <c r="R965" s="89"/>
      <c r="S965" s="89"/>
      <c r="T965" s="89"/>
    </row>
    <row r="966" spans="8:20" x14ac:dyDescent="0.2">
      <c r="H966" s="89"/>
      <c r="I966" s="89"/>
      <c r="J966" s="89"/>
      <c r="K966" s="89"/>
      <c r="L966" s="89"/>
      <c r="M966" s="89"/>
      <c r="N966" s="89"/>
      <c r="O966" s="89"/>
      <c r="P966" s="89"/>
      <c r="Q966" s="89"/>
      <c r="R966" s="89"/>
      <c r="S966" s="89"/>
      <c r="T966" s="89"/>
    </row>
    <row r="967" spans="8:20" x14ac:dyDescent="0.2">
      <c r="H967" s="89"/>
      <c r="I967" s="89"/>
      <c r="J967" s="89"/>
      <c r="K967" s="89"/>
      <c r="L967" s="89"/>
      <c r="M967" s="89"/>
      <c r="N967" s="89"/>
      <c r="O967" s="89"/>
      <c r="P967" s="89"/>
      <c r="Q967" s="89"/>
      <c r="R967" s="89"/>
      <c r="S967" s="89"/>
      <c r="T967" s="89"/>
    </row>
    <row r="968" spans="8:20" x14ac:dyDescent="0.2">
      <c r="H968" s="89"/>
      <c r="I968" s="89"/>
      <c r="J968" s="89"/>
      <c r="K968" s="89"/>
      <c r="L968" s="89"/>
      <c r="M968" s="89"/>
      <c r="N968" s="89"/>
      <c r="O968" s="89"/>
      <c r="P968" s="89"/>
      <c r="Q968" s="89"/>
      <c r="R968" s="89"/>
      <c r="S968" s="89"/>
      <c r="T968" s="89"/>
    </row>
    <row r="969" spans="8:20" x14ac:dyDescent="0.2">
      <c r="H969" s="89"/>
      <c r="I969" s="89"/>
      <c r="J969" s="89"/>
      <c r="K969" s="89"/>
      <c r="L969" s="89"/>
      <c r="M969" s="89"/>
      <c r="N969" s="89"/>
      <c r="O969" s="89"/>
      <c r="P969" s="89"/>
      <c r="Q969" s="89"/>
      <c r="R969" s="89"/>
      <c r="S969" s="89"/>
      <c r="T969" s="89"/>
    </row>
    <row r="970" spans="8:20" x14ac:dyDescent="0.2">
      <c r="H970" s="89"/>
      <c r="I970" s="89"/>
      <c r="J970" s="89"/>
      <c r="K970" s="89"/>
      <c r="L970" s="89"/>
      <c r="M970" s="89"/>
      <c r="N970" s="89"/>
      <c r="O970" s="89"/>
      <c r="P970" s="89"/>
      <c r="Q970" s="89"/>
      <c r="R970" s="89"/>
      <c r="S970" s="89"/>
      <c r="T970" s="89"/>
    </row>
    <row r="971" spans="8:20" x14ac:dyDescent="0.2">
      <c r="H971" s="89"/>
      <c r="I971" s="89"/>
      <c r="J971" s="89"/>
      <c r="K971" s="89"/>
      <c r="L971" s="89"/>
      <c r="M971" s="89"/>
      <c r="N971" s="89"/>
      <c r="O971" s="89"/>
      <c r="P971" s="89"/>
      <c r="Q971" s="89"/>
      <c r="R971" s="89"/>
      <c r="S971" s="89"/>
      <c r="T971" s="89"/>
    </row>
    <row r="972" spans="8:20" x14ac:dyDescent="0.2">
      <c r="H972" s="89"/>
      <c r="I972" s="89"/>
      <c r="J972" s="89"/>
      <c r="K972" s="89"/>
      <c r="L972" s="89"/>
      <c r="M972" s="89"/>
      <c r="N972" s="89"/>
      <c r="O972" s="89"/>
      <c r="P972" s="89"/>
      <c r="Q972" s="89"/>
      <c r="R972" s="89"/>
      <c r="S972" s="89"/>
      <c r="T972" s="89"/>
    </row>
    <row r="973" spans="8:20" x14ac:dyDescent="0.2">
      <c r="H973" s="89"/>
      <c r="I973" s="89"/>
      <c r="J973" s="89"/>
      <c r="K973" s="89"/>
      <c r="L973" s="89"/>
      <c r="M973" s="89"/>
      <c r="N973" s="89"/>
      <c r="O973" s="89"/>
      <c r="P973" s="89"/>
      <c r="Q973" s="89"/>
      <c r="R973" s="89"/>
      <c r="S973" s="89"/>
      <c r="T973" s="89"/>
    </row>
    <row r="974" spans="8:20" x14ac:dyDescent="0.2">
      <c r="H974" s="89"/>
      <c r="I974" s="89"/>
      <c r="J974" s="89"/>
      <c r="K974" s="89"/>
      <c r="L974" s="89"/>
      <c r="M974" s="89"/>
      <c r="N974" s="89"/>
      <c r="O974" s="89"/>
      <c r="P974" s="89"/>
      <c r="Q974" s="89"/>
      <c r="R974" s="89"/>
      <c r="S974" s="89"/>
      <c r="T974" s="89"/>
    </row>
    <row r="975" spans="8:20" x14ac:dyDescent="0.2">
      <c r="H975" s="89"/>
      <c r="I975" s="89"/>
      <c r="J975" s="89"/>
      <c r="K975" s="89"/>
      <c r="L975" s="89"/>
      <c r="M975" s="89"/>
      <c r="N975" s="89"/>
      <c r="O975" s="89"/>
      <c r="P975" s="89"/>
      <c r="Q975" s="89"/>
      <c r="R975" s="89"/>
      <c r="S975" s="89"/>
      <c r="T975" s="89"/>
    </row>
    <row r="976" spans="8:20" x14ac:dyDescent="0.2">
      <c r="H976" s="89"/>
      <c r="I976" s="89"/>
      <c r="J976" s="89"/>
      <c r="K976" s="89"/>
      <c r="L976" s="89"/>
      <c r="M976" s="89"/>
      <c r="N976" s="89"/>
      <c r="O976" s="89"/>
      <c r="P976" s="89"/>
      <c r="Q976" s="89"/>
      <c r="R976" s="89"/>
      <c r="S976" s="89"/>
      <c r="T976" s="89"/>
    </row>
    <row r="977" spans="8:20" x14ac:dyDescent="0.2">
      <c r="H977" s="89"/>
      <c r="I977" s="89"/>
      <c r="J977" s="89"/>
      <c r="K977" s="89"/>
      <c r="L977" s="89"/>
      <c r="M977" s="89"/>
      <c r="N977" s="89"/>
      <c r="O977" s="89"/>
      <c r="P977" s="89"/>
      <c r="Q977" s="89"/>
      <c r="R977" s="89"/>
      <c r="S977" s="89"/>
      <c r="T977" s="89"/>
    </row>
    <row r="978" spans="8:20" x14ac:dyDescent="0.2">
      <c r="H978" s="89"/>
      <c r="I978" s="89"/>
      <c r="J978" s="89"/>
      <c r="K978" s="89"/>
      <c r="L978" s="89"/>
      <c r="M978" s="89"/>
      <c r="N978" s="89"/>
      <c r="O978" s="89"/>
      <c r="P978" s="89"/>
      <c r="Q978" s="89"/>
      <c r="R978" s="89"/>
      <c r="S978" s="89"/>
      <c r="T978" s="89"/>
    </row>
    <row r="979" spans="8:20" x14ac:dyDescent="0.2">
      <c r="H979" s="89"/>
      <c r="I979" s="89"/>
      <c r="J979" s="89"/>
      <c r="K979" s="89"/>
      <c r="L979" s="89"/>
      <c r="M979" s="89"/>
      <c r="N979" s="89"/>
      <c r="O979" s="89"/>
      <c r="P979" s="89"/>
      <c r="Q979" s="89"/>
      <c r="R979" s="89"/>
      <c r="S979" s="89"/>
      <c r="T979" s="89"/>
    </row>
    <row r="980" spans="8:20" x14ac:dyDescent="0.2">
      <c r="H980" s="89"/>
      <c r="I980" s="89"/>
      <c r="J980" s="89"/>
      <c r="K980" s="89"/>
      <c r="L980" s="89"/>
      <c r="M980" s="89"/>
      <c r="N980" s="89"/>
      <c r="O980" s="89"/>
      <c r="P980" s="89"/>
      <c r="Q980" s="89"/>
      <c r="R980" s="89"/>
      <c r="S980" s="89"/>
      <c r="T980" s="89"/>
    </row>
    <row r="981" spans="8:20" x14ac:dyDescent="0.2">
      <c r="H981" s="89"/>
      <c r="I981" s="89"/>
      <c r="J981" s="89"/>
      <c r="K981" s="89"/>
      <c r="L981" s="89"/>
      <c r="M981" s="89"/>
      <c r="N981" s="89"/>
      <c r="O981" s="89"/>
      <c r="P981" s="89"/>
      <c r="Q981" s="89"/>
      <c r="R981" s="89"/>
      <c r="S981" s="89"/>
      <c r="T981" s="89"/>
    </row>
    <row r="982" spans="8:20" x14ac:dyDescent="0.2">
      <c r="H982" s="89"/>
      <c r="I982" s="89"/>
      <c r="J982" s="89"/>
      <c r="K982" s="89"/>
      <c r="L982" s="89"/>
      <c r="M982" s="89"/>
      <c r="N982" s="89"/>
      <c r="O982" s="89"/>
      <c r="P982" s="89"/>
      <c r="Q982" s="89"/>
      <c r="R982" s="89"/>
      <c r="S982" s="89"/>
      <c r="T982" s="89"/>
    </row>
    <row r="983" spans="8:20" x14ac:dyDescent="0.2">
      <c r="H983" s="89"/>
      <c r="I983" s="89"/>
      <c r="J983" s="89"/>
      <c r="K983" s="89"/>
      <c r="L983" s="89"/>
      <c r="M983" s="89"/>
      <c r="N983" s="89"/>
      <c r="O983" s="89"/>
      <c r="P983" s="89"/>
      <c r="Q983" s="89"/>
      <c r="R983" s="89"/>
      <c r="S983" s="89"/>
      <c r="T983" s="89"/>
    </row>
    <row r="984" spans="8:20" x14ac:dyDescent="0.2">
      <c r="H984" s="89"/>
      <c r="I984" s="89"/>
      <c r="J984" s="89"/>
      <c r="K984" s="89"/>
      <c r="L984" s="89"/>
      <c r="M984" s="89"/>
      <c r="N984" s="89"/>
      <c r="O984" s="89"/>
      <c r="P984" s="89"/>
      <c r="Q984" s="89"/>
      <c r="R984" s="89"/>
      <c r="S984" s="89"/>
      <c r="T984" s="89"/>
    </row>
    <row r="985" spans="8:20" x14ac:dyDescent="0.2">
      <c r="H985" s="89"/>
      <c r="I985" s="89"/>
      <c r="J985" s="89"/>
      <c r="K985" s="89"/>
      <c r="L985" s="89"/>
      <c r="M985" s="89"/>
      <c r="N985" s="89"/>
      <c r="O985" s="89"/>
      <c r="P985" s="89"/>
      <c r="Q985" s="89"/>
      <c r="R985" s="89"/>
      <c r="S985" s="89"/>
      <c r="T985" s="89"/>
    </row>
    <row r="986" spans="8:20" x14ac:dyDescent="0.2">
      <c r="H986" s="89"/>
      <c r="I986" s="89"/>
      <c r="J986" s="89"/>
      <c r="K986" s="89"/>
      <c r="L986" s="89"/>
      <c r="M986" s="89"/>
      <c r="N986" s="89"/>
      <c r="O986" s="89"/>
      <c r="P986" s="89"/>
      <c r="Q986" s="89"/>
      <c r="R986" s="89"/>
      <c r="S986" s="89"/>
      <c r="T986" s="89"/>
    </row>
    <row r="987" spans="8:20" x14ac:dyDescent="0.2">
      <c r="H987" s="89"/>
      <c r="I987" s="89"/>
      <c r="J987" s="89"/>
      <c r="K987" s="89"/>
      <c r="L987" s="89"/>
      <c r="M987" s="89"/>
      <c r="N987" s="89"/>
      <c r="O987" s="89"/>
      <c r="P987" s="89"/>
      <c r="Q987" s="89"/>
      <c r="R987" s="89"/>
      <c r="S987" s="89"/>
      <c r="T987" s="89"/>
    </row>
    <row r="988" spans="8:20" x14ac:dyDescent="0.2">
      <c r="H988" s="89"/>
      <c r="I988" s="89"/>
      <c r="J988" s="89"/>
      <c r="K988" s="89"/>
      <c r="L988" s="89"/>
      <c r="M988" s="89"/>
      <c r="N988" s="89"/>
      <c r="O988" s="89"/>
      <c r="P988" s="89"/>
      <c r="Q988" s="89"/>
      <c r="R988" s="89"/>
      <c r="S988" s="89"/>
      <c r="T988" s="89"/>
    </row>
    <row r="989" spans="8:20" x14ac:dyDescent="0.2">
      <c r="H989" s="89"/>
      <c r="I989" s="89"/>
      <c r="J989" s="89"/>
      <c r="K989" s="89"/>
      <c r="L989" s="89"/>
      <c r="M989" s="89"/>
      <c r="N989" s="89"/>
      <c r="O989" s="89"/>
      <c r="P989" s="89"/>
      <c r="Q989" s="89"/>
      <c r="R989" s="89"/>
      <c r="S989" s="89"/>
      <c r="T989" s="89"/>
    </row>
    <row r="990" spans="8:20" x14ac:dyDescent="0.2">
      <c r="H990" s="89"/>
      <c r="I990" s="89"/>
      <c r="J990" s="89"/>
      <c r="K990" s="89"/>
      <c r="L990" s="89"/>
      <c r="M990" s="89"/>
      <c r="N990" s="89"/>
      <c r="O990" s="89"/>
      <c r="P990" s="89"/>
      <c r="Q990" s="89"/>
      <c r="R990" s="89"/>
      <c r="S990" s="89"/>
      <c r="T990" s="89"/>
    </row>
    <row r="991" spans="8:20" x14ac:dyDescent="0.2">
      <c r="H991" s="89"/>
      <c r="I991" s="89"/>
      <c r="J991" s="89"/>
      <c r="K991" s="89"/>
      <c r="L991" s="89"/>
      <c r="M991" s="89"/>
      <c r="N991" s="89"/>
      <c r="O991" s="89"/>
      <c r="P991" s="89"/>
      <c r="Q991" s="89"/>
      <c r="R991" s="89"/>
      <c r="S991" s="89"/>
      <c r="T991" s="89"/>
    </row>
    <row r="992" spans="8:20" x14ac:dyDescent="0.2">
      <c r="H992" s="89"/>
      <c r="I992" s="89"/>
      <c r="J992" s="89"/>
      <c r="K992" s="89"/>
      <c r="L992" s="89"/>
      <c r="M992" s="89"/>
      <c r="N992" s="89"/>
      <c r="O992" s="89"/>
      <c r="P992" s="89"/>
      <c r="Q992" s="89"/>
      <c r="R992" s="89"/>
      <c r="S992" s="89"/>
      <c r="T992" s="89"/>
    </row>
    <row r="993" spans="8:20" x14ac:dyDescent="0.2">
      <c r="H993" s="89"/>
      <c r="I993" s="89"/>
      <c r="J993" s="89"/>
      <c r="K993" s="89"/>
      <c r="L993" s="89"/>
      <c r="M993" s="89"/>
      <c r="N993" s="89"/>
      <c r="O993" s="89"/>
      <c r="P993" s="89"/>
      <c r="Q993" s="89"/>
      <c r="R993" s="89"/>
      <c r="S993" s="89"/>
      <c r="T993" s="89"/>
    </row>
    <row r="994" spans="8:20" x14ac:dyDescent="0.2">
      <c r="H994" s="89"/>
      <c r="I994" s="89"/>
      <c r="J994" s="89"/>
      <c r="K994" s="89"/>
      <c r="L994" s="89"/>
      <c r="M994" s="89"/>
      <c r="N994" s="89"/>
      <c r="O994" s="89"/>
      <c r="P994" s="89"/>
      <c r="Q994" s="89"/>
      <c r="R994" s="89"/>
      <c r="S994" s="89"/>
      <c r="T994" s="89"/>
    </row>
    <row r="995" spans="8:20" x14ac:dyDescent="0.2">
      <c r="H995" s="89"/>
      <c r="I995" s="89"/>
      <c r="J995" s="89"/>
      <c r="K995" s="89"/>
      <c r="L995" s="89"/>
      <c r="M995" s="89"/>
      <c r="N995" s="89"/>
      <c r="O995" s="89"/>
      <c r="P995" s="89"/>
      <c r="Q995" s="89"/>
      <c r="R995" s="89"/>
      <c r="S995" s="89"/>
      <c r="T995" s="89"/>
    </row>
    <row r="996" spans="8:20" x14ac:dyDescent="0.2">
      <c r="H996" s="89"/>
      <c r="I996" s="89"/>
      <c r="J996" s="89"/>
      <c r="K996" s="89"/>
      <c r="L996" s="89"/>
      <c r="M996" s="89"/>
      <c r="N996" s="89"/>
      <c r="O996" s="89"/>
      <c r="P996" s="89"/>
      <c r="Q996" s="89"/>
      <c r="R996" s="89"/>
      <c r="S996" s="89"/>
      <c r="T996" s="89"/>
    </row>
    <row r="997" spans="8:20" x14ac:dyDescent="0.2">
      <c r="H997" s="89"/>
      <c r="I997" s="89"/>
      <c r="J997" s="89"/>
      <c r="K997" s="89"/>
      <c r="L997" s="89"/>
      <c r="M997" s="89"/>
      <c r="N997" s="89"/>
      <c r="O997" s="89"/>
      <c r="P997" s="89"/>
      <c r="Q997" s="89"/>
      <c r="R997" s="89"/>
      <c r="S997" s="89"/>
      <c r="T997" s="89"/>
    </row>
    <row r="998" spans="8:20" x14ac:dyDescent="0.2">
      <c r="H998" s="89"/>
      <c r="I998" s="89"/>
      <c r="J998" s="89"/>
      <c r="K998" s="89"/>
      <c r="L998" s="89"/>
      <c r="M998" s="89"/>
      <c r="N998" s="89"/>
      <c r="O998" s="89"/>
      <c r="P998" s="89"/>
      <c r="Q998" s="89"/>
      <c r="R998" s="89"/>
      <c r="S998" s="89"/>
      <c r="T998" s="89"/>
    </row>
    <row r="999" spans="8:20" x14ac:dyDescent="0.2">
      <c r="H999" s="89"/>
      <c r="I999" s="89"/>
      <c r="J999" s="89"/>
      <c r="K999" s="89"/>
      <c r="L999" s="89"/>
      <c r="M999" s="89"/>
      <c r="N999" s="89"/>
      <c r="O999" s="89"/>
      <c r="P999" s="89"/>
      <c r="Q999" s="89"/>
      <c r="R999" s="89"/>
      <c r="S999" s="89"/>
      <c r="T999" s="89"/>
    </row>
    <row r="1000" spans="8:20" x14ac:dyDescent="0.2">
      <c r="H1000" s="89"/>
      <c r="I1000" s="89"/>
      <c r="J1000" s="89"/>
      <c r="K1000" s="89"/>
      <c r="L1000" s="89"/>
      <c r="M1000" s="89"/>
      <c r="N1000" s="89"/>
      <c r="O1000" s="89"/>
      <c r="P1000" s="89"/>
      <c r="Q1000" s="89"/>
      <c r="R1000" s="89"/>
      <c r="S1000" s="89"/>
      <c r="T1000" s="89"/>
    </row>
    <row r="1001" spans="8:20" x14ac:dyDescent="0.2">
      <c r="H1001" s="89"/>
      <c r="I1001" s="89"/>
      <c r="J1001" s="89"/>
      <c r="K1001" s="89"/>
      <c r="L1001" s="89"/>
      <c r="M1001" s="89"/>
      <c r="N1001" s="89"/>
      <c r="O1001" s="89"/>
      <c r="P1001" s="89"/>
      <c r="Q1001" s="89"/>
      <c r="R1001" s="89"/>
      <c r="S1001" s="89"/>
      <c r="T1001" s="89"/>
    </row>
    <row r="1002" spans="8:20" x14ac:dyDescent="0.2">
      <c r="H1002" s="89"/>
      <c r="I1002" s="89"/>
      <c r="J1002" s="89"/>
      <c r="K1002" s="89"/>
      <c r="L1002" s="89"/>
      <c r="M1002" s="89"/>
      <c r="N1002" s="89"/>
      <c r="O1002" s="89"/>
      <c r="P1002" s="89"/>
      <c r="Q1002" s="89"/>
      <c r="R1002" s="89"/>
      <c r="S1002" s="89"/>
      <c r="T1002" s="89"/>
    </row>
    <row r="1003" spans="8:20" x14ac:dyDescent="0.2">
      <c r="H1003" s="89"/>
      <c r="I1003" s="89"/>
      <c r="J1003" s="89"/>
      <c r="K1003" s="89"/>
      <c r="L1003" s="89"/>
      <c r="M1003" s="89"/>
      <c r="N1003" s="89"/>
      <c r="O1003" s="89"/>
      <c r="P1003" s="89"/>
      <c r="Q1003" s="89"/>
      <c r="R1003" s="89"/>
      <c r="S1003" s="89"/>
      <c r="T1003" s="89"/>
    </row>
    <row r="1004" spans="8:20" x14ac:dyDescent="0.2">
      <c r="H1004" s="89"/>
      <c r="I1004" s="89"/>
      <c r="J1004" s="89"/>
      <c r="K1004" s="89"/>
      <c r="L1004" s="89"/>
      <c r="M1004" s="89"/>
      <c r="N1004" s="89"/>
      <c r="O1004" s="89"/>
      <c r="P1004" s="89"/>
      <c r="Q1004" s="89"/>
      <c r="R1004" s="89"/>
      <c r="S1004" s="89"/>
      <c r="T1004" s="89"/>
    </row>
    <row r="1005" spans="8:20" x14ac:dyDescent="0.2">
      <c r="H1005" s="89"/>
      <c r="I1005" s="89"/>
      <c r="J1005" s="89"/>
      <c r="K1005" s="89"/>
      <c r="L1005" s="89"/>
      <c r="M1005" s="89"/>
      <c r="N1005" s="89"/>
      <c r="O1005" s="89"/>
      <c r="P1005" s="89"/>
      <c r="Q1005" s="89"/>
      <c r="R1005" s="89"/>
      <c r="S1005" s="89"/>
      <c r="T1005" s="89"/>
    </row>
    <row r="1006" spans="8:20" x14ac:dyDescent="0.2">
      <c r="H1006" s="89"/>
      <c r="I1006" s="89"/>
      <c r="J1006" s="89"/>
      <c r="K1006" s="89"/>
      <c r="L1006" s="89"/>
      <c r="M1006" s="89"/>
      <c r="N1006" s="89"/>
      <c r="O1006" s="89"/>
      <c r="P1006" s="89"/>
      <c r="Q1006" s="89"/>
      <c r="R1006" s="89"/>
      <c r="S1006" s="89"/>
      <c r="T1006" s="89"/>
    </row>
    <row r="1007" spans="8:20" x14ac:dyDescent="0.2">
      <c r="H1007" s="89"/>
      <c r="I1007" s="89"/>
      <c r="J1007" s="89"/>
      <c r="K1007" s="89"/>
      <c r="L1007" s="89"/>
      <c r="M1007" s="89"/>
      <c r="N1007" s="89"/>
      <c r="O1007" s="89"/>
      <c r="P1007" s="89"/>
      <c r="Q1007" s="89"/>
      <c r="R1007" s="89"/>
      <c r="S1007" s="89"/>
      <c r="T1007" s="89"/>
    </row>
    <row r="1008" spans="8:20" x14ac:dyDescent="0.2">
      <c r="H1008" s="89"/>
      <c r="I1008" s="89"/>
      <c r="J1008" s="89"/>
      <c r="K1008" s="89"/>
      <c r="L1008" s="89"/>
      <c r="M1008" s="89"/>
      <c r="N1008" s="89"/>
      <c r="O1008" s="89"/>
      <c r="P1008" s="89"/>
      <c r="Q1008" s="89"/>
      <c r="R1008" s="89"/>
      <c r="S1008" s="89"/>
      <c r="T1008" s="89"/>
    </row>
    <row r="1009" spans="8:20" x14ac:dyDescent="0.2">
      <c r="H1009" s="89"/>
      <c r="I1009" s="89"/>
      <c r="J1009" s="89"/>
      <c r="K1009" s="89"/>
      <c r="L1009" s="89"/>
      <c r="M1009" s="89"/>
      <c r="N1009" s="89"/>
      <c r="O1009" s="89"/>
      <c r="P1009" s="89"/>
      <c r="Q1009" s="89"/>
      <c r="R1009" s="89"/>
      <c r="S1009" s="89"/>
      <c r="T1009" s="89"/>
    </row>
    <row r="1010" spans="8:20" x14ac:dyDescent="0.2">
      <c r="H1010" s="89"/>
      <c r="I1010" s="89"/>
      <c r="J1010" s="89"/>
      <c r="K1010" s="89"/>
      <c r="L1010" s="89"/>
      <c r="M1010" s="89"/>
      <c r="N1010" s="89"/>
      <c r="O1010" s="89"/>
      <c r="P1010" s="89"/>
      <c r="Q1010" s="89"/>
      <c r="R1010" s="89"/>
      <c r="S1010" s="89"/>
      <c r="T1010" s="89"/>
    </row>
    <row r="1011" spans="8:20" x14ac:dyDescent="0.2">
      <c r="H1011" s="89"/>
      <c r="I1011" s="89"/>
      <c r="J1011" s="89"/>
      <c r="K1011" s="89"/>
      <c r="L1011" s="89"/>
      <c r="M1011" s="89"/>
      <c r="N1011" s="89"/>
      <c r="O1011" s="89"/>
      <c r="P1011" s="89"/>
      <c r="Q1011" s="89"/>
      <c r="R1011" s="89"/>
      <c r="S1011" s="89"/>
      <c r="T1011" s="89"/>
    </row>
    <row r="1012" spans="8:20" x14ac:dyDescent="0.2">
      <c r="H1012" s="89"/>
      <c r="I1012" s="89"/>
      <c r="J1012" s="89"/>
      <c r="K1012" s="89"/>
      <c r="L1012" s="89"/>
      <c r="M1012" s="89"/>
      <c r="N1012" s="89"/>
      <c r="O1012" s="89"/>
      <c r="P1012" s="89"/>
      <c r="Q1012" s="89"/>
      <c r="R1012" s="89"/>
      <c r="S1012" s="89"/>
      <c r="T1012" s="89"/>
    </row>
    <row r="1013" spans="8:20" x14ac:dyDescent="0.2">
      <c r="H1013" s="89"/>
      <c r="I1013" s="89"/>
      <c r="J1013" s="89"/>
      <c r="K1013" s="89"/>
      <c r="L1013" s="89"/>
      <c r="M1013" s="89"/>
      <c r="N1013" s="89"/>
      <c r="O1013" s="89"/>
      <c r="P1013" s="89"/>
      <c r="Q1013" s="89"/>
      <c r="R1013" s="89"/>
      <c r="S1013" s="89"/>
      <c r="T1013" s="89"/>
    </row>
    <row r="1014" spans="8:20" x14ac:dyDescent="0.2">
      <c r="H1014" s="89"/>
      <c r="I1014" s="89"/>
      <c r="J1014" s="89"/>
      <c r="K1014" s="89"/>
      <c r="L1014" s="89"/>
      <c r="M1014" s="89"/>
      <c r="N1014" s="89"/>
      <c r="O1014" s="89"/>
      <c r="P1014" s="89"/>
      <c r="Q1014" s="89"/>
      <c r="R1014" s="89"/>
      <c r="S1014" s="89"/>
      <c r="T1014" s="89"/>
    </row>
    <row r="1015" spans="8:20" x14ac:dyDescent="0.2">
      <c r="H1015" s="89"/>
      <c r="I1015" s="89"/>
      <c r="J1015" s="89"/>
      <c r="K1015" s="89"/>
      <c r="L1015" s="89"/>
      <c r="M1015" s="89"/>
      <c r="N1015" s="89"/>
      <c r="O1015" s="89"/>
      <c r="P1015" s="89"/>
      <c r="Q1015" s="89"/>
      <c r="R1015" s="89"/>
      <c r="S1015" s="89"/>
      <c r="T1015" s="89"/>
    </row>
    <row r="1016" spans="8:20" x14ac:dyDescent="0.2">
      <c r="H1016" s="89"/>
      <c r="I1016" s="89"/>
      <c r="J1016" s="89"/>
      <c r="K1016" s="89"/>
      <c r="L1016" s="89"/>
      <c r="M1016" s="89"/>
      <c r="N1016" s="89"/>
      <c r="O1016" s="89"/>
      <c r="P1016" s="89"/>
      <c r="Q1016" s="89"/>
      <c r="R1016" s="89"/>
      <c r="S1016" s="89"/>
      <c r="T1016" s="89"/>
    </row>
    <row r="1017" spans="8:20" x14ac:dyDescent="0.2">
      <c r="H1017" s="89"/>
      <c r="I1017" s="89"/>
      <c r="J1017" s="89"/>
      <c r="K1017" s="89"/>
      <c r="L1017" s="89"/>
      <c r="M1017" s="89"/>
      <c r="N1017" s="89"/>
      <c r="O1017" s="89"/>
      <c r="P1017" s="89"/>
      <c r="Q1017" s="89"/>
      <c r="R1017" s="89"/>
      <c r="S1017" s="89"/>
      <c r="T1017" s="89"/>
    </row>
    <row r="1018" spans="8:20" x14ac:dyDescent="0.2">
      <c r="H1018" s="89"/>
      <c r="I1018" s="89"/>
      <c r="J1018" s="89"/>
      <c r="K1018" s="89"/>
      <c r="L1018" s="89"/>
      <c r="M1018" s="89"/>
      <c r="N1018" s="89"/>
      <c r="O1018" s="89"/>
      <c r="P1018" s="89"/>
      <c r="Q1018" s="89"/>
      <c r="R1018" s="89"/>
      <c r="S1018" s="89"/>
      <c r="T1018" s="89"/>
    </row>
    <row r="1019" spans="8:20" x14ac:dyDescent="0.2">
      <c r="H1019" s="89"/>
      <c r="I1019" s="89"/>
      <c r="J1019" s="89"/>
      <c r="K1019" s="89"/>
      <c r="L1019" s="89"/>
      <c r="M1019" s="89"/>
      <c r="N1019" s="89"/>
      <c r="O1019" s="89"/>
      <c r="P1019" s="89"/>
      <c r="Q1019" s="89"/>
      <c r="R1019" s="89"/>
      <c r="S1019" s="89"/>
      <c r="T1019" s="89"/>
    </row>
    <row r="1020" spans="8:20" x14ac:dyDescent="0.2">
      <c r="H1020" s="89"/>
      <c r="I1020" s="89"/>
      <c r="J1020" s="89"/>
      <c r="K1020" s="89"/>
      <c r="L1020" s="89"/>
      <c r="M1020" s="89"/>
      <c r="N1020" s="89"/>
      <c r="O1020" s="89"/>
      <c r="P1020" s="89"/>
      <c r="Q1020" s="89"/>
      <c r="R1020" s="89"/>
      <c r="S1020" s="89"/>
      <c r="T1020" s="89"/>
    </row>
    <row r="1021" spans="8:20" x14ac:dyDescent="0.2">
      <c r="H1021" s="89"/>
      <c r="I1021" s="89"/>
      <c r="J1021" s="89"/>
      <c r="K1021" s="89"/>
      <c r="L1021" s="89"/>
      <c r="M1021" s="89"/>
      <c r="N1021" s="89"/>
      <c r="O1021" s="89"/>
      <c r="P1021" s="89"/>
      <c r="Q1021" s="89"/>
      <c r="R1021" s="89"/>
      <c r="S1021" s="89"/>
      <c r="T1021" s="89"/>
    </row>
    <row r="1022" spans="8:20" x14ac:dyDescent="0.2">
      <c r="H1022" s="89"/>
      <c r="I1022" s="89"/>
      <c r="J1022" s="89"/>
      <c r="K1022" s="89"/>
      <c r="L1022" s="89"/>
      <c r="M1022" s="89"/>
      <c r="N1022" s="89"/>
      <c r="O1022" s="89"/>
      <c r="P1022" s="89"/>
      <c r="Q1022" s="89"/>
      <c r="R1022" s="89"/>
      <c r="S1022" s="89"/>
      <c r="T1022" s="89"/>
    </row>
    <row r="1023" spans="8:20" x14ac:dyDescent="0.2">
      <c r="H1023" s="89"/>
      <c r="I1023" s="89"/>
      <c r="J1023" s="89"/>
      <c r="K1023" s="89"/>
      <c r="L1023" s="89"/>
      <c r="M1023" s="89"/>
      <c r="N1023" s="89"/>
      <c r="O1023" s="89"/>
      <c r="P1023" s="89"/>
      <c r="Q1023" s="89"/>
      <c r="R1023" s="89"/>
      <c r="S1023" s="89"/>
      <c r="T1023" s="89"/>
    </row>
    <row r="1024" spans="8:20" x14ac:dyDescent="0.2">
      <c r="H1024" s="89"/>
      <c r="I1024" s="89"/>
      <c r="J1024" s="89"/>
      <c r="K1024" s="89"/>
      <c r="L1024" s="89"/>
      <c r="M1024" s="89"/>
      <c r="N1024" s="89"/>
      <c r="O1024" s="89"/>
      <c r="P1024" s="89"/>
      <c r="Q1024" s="89"/>
      <c r="R1024" s="89"/>
      <c r="S1024" s="89"/>
      <c r="T1024" s="89"/>
    </row>
    <row r="1025" spans="8:20" x14ac:dyDescent="0.2">
      <c r="H1025" s="89"/>
      <c r="I1025" s="89"/>
      <c r="J1025" s="89"/>
      <c r="K1025" s="89"/>
      <c r="L1025" s="89"/>
      <c r="M1025" s="89"/>
      <c r="N1025" s="89"/>
      <c r="O1025" s="89"/>
      <c r="P1025" s="89"/>
      <c r="Q1025" s="89"/>
      <c r="R1025" s="89"/>
      <c r="S1025" s="89"/>
      <c r="T1025" s="89"/>
    </row>
    <row r="1026" spans="8:20" x14ac:dyDescent="0.2">
      <c r="H1026" s="89"/>
      <c r="I1026" s="89"/>
      <c r="J1026" s="89"/>
      <c r="K1026" s="89"/>
      <c r="L1026" s="89"/>
      <c r="M1026" s="89"/>
      <c r="N1026" s="89"/>
      <c r="O1026" s="89"/>
      <c r="P1026" s="89"/>
      <c r="Q1026" s="89"/>
      <c r="R1026" s="89"/>
      <c r="S1026" s="89"/>
      <c r="T1026" s="89"/>
    </row>
    <row r="1027" spans="8:20" x14ac:dyDescent="0.2">
      <c r="H1027" s="89"/>
      <c r="I1027" s="89"/>
      <c r="J1027" s="89"/>
      <c r="K1027" s="89"/>
      <c r="L1027" s="89"/>
      <c r="M1027" s="89"/>
      <c r="N1027" s="89"/>
      <c r="O1027" s="89"/>
      <c r="P1027" s="89"/>
      <c r="Q1027" s="89"/>
      <c r="R1027" s="89"/>
      <c r="S1027" s="89"/>
      <c r="T1027" s="89"/>
    </row>
    <row r="1028" spans="8:20" x14ac:dyDescent="0.2">
      <c r="H1028" s="89"/>
      <c r="I1028" s="89"/>
      <c r="J1028" s="89"/>
      <c r="K1028" s="89"/>
      <c r="L1028" s="89"/>
      <c r="M1028" s="89"/>
      <c r="N1028" s="89"/>
      <c r="O1028" s="89"/>
      <c r="P1028" s="89"/>
      <c r="Q1028" s="89"/>
      <c r="R1028" s="89"/>
      <c r="S1028" s="89"/>
      <c r="T1028" s="89"/>
    </row>
    <row r="1029" spans="8:20" x14ac:dyDescent="0.2">
      <c r="H1029" s="89"/>
      <c r="I1029" s="89"/>
      <c r="J1029" s="89"/>
      <c r="K1029" s="89"/>
      <c r="L1029" s="89"/>
      <c r="M1029" s="89"/>
      <c r="N1029" s="89"/>
      <c r="O1029" s="89"/>
      <c r="P1029" s="89"/>
      <c r="Q1029" s="89"/>
      <c r="R1029" s="89"/>
      <c r="S1029" s="89"/>
      <c r="T1029" s="89"/>
    </row>
    <row r="1030" spans="8:20" x14ac:dyDescent="0.2">
      <c r="H1030" s="89"/>
      <c r="I1030" s="89"/>
      <c r="J1030" s="89"/>
      <c r="K1030" s="89"/>
      <c r="L1030" s="89"/>
      <c r="M1030" s="89"/>
      <c r="N1030" s="89"/>
      <c r="O1030" s="89"/>
      <c r="P1030" s="89"/>
      <c r="Q1030" s="89"/>
      <c r="R1030" s="89"/>
      <c r="S1030" s="89"/>
      <c r="T1030" s="89"/>
    </row>
    <row r="1031" spans="8:20" x14ac:dyDescent="0.2">
      <c r="H1031" s="89"/>
      <c r="I1031" s="89"/>
      <c r="J1031" s="89"/>
      <c r="K1031" s="89"/>
      <c r="L1031" s="89"/>
      <c r="M1031" s="89"/>
      <c r="N1031" s="89"/>
      <c r="O1031" s="89"/>
      <c r="P1031" s="89"/>
      <c r="Q1031" s="89"/>
      <c r="R1031" s="89"/>
      <c r="S1031" s="89"/>
      <c r="T1031" s="89"/>
    </row>
    <row r="1032" spans="8:20" x14ac:dyDescent="0.2">
      <c r="H1032" s="89"/>
      <c r="I1032" s="89"/>
      <c r="J1032" s="89"/>
      <c r="K1032" s="89"/>
      <c r="L1032" s="89"/>
      <c r="M1032" s="89"/>
      <c r="N1032" s="89"/>
      <c r="O1032" s="89"/>
      <c r="P1032" s="89"/>
      <c r="Q1032" s="89"/>
      <c r="R1032" s="89"/>
      <c r="S1032" s="89"/>
      <c r="T1032" s="89"/>
    </row>
    <row r="1033" spans="8:20" x14ac:dyDescent="0.2">
      <c r="H1033" s="89"/>
      <c r="I1033" s="89"/>
      <c r="J1033" s="89"/>
      <c r="K1033" s="89"/>
      <c r="L1033" s="89"/>
      <c r="M1033" s="89"/>
      <c r="N1033" s="89"/>
      <c r="O1033" s="89"/>
      <c r="P1033" s="89"/>
      <c r="Q1033" s="89"/>
      <c r="R1033" s="89"/>
      <c r="S1033" s="89"/>
      <c r="T1033" s="89"/>
    </row>
    <row r="1034" spans="8:20" x14ac:dyDescent="0.2">
      <c r="H1034" s="89"/>
      <c r="I1034" s="89"/>
      <c r="J1034" s="89"/>
      <c r="K1034" s="89"/>
      <c r="L1034" s="89"/>
      <c r="M1034" s="89"/>
      <c r="N1034" s="89"/>
      <c r="O1034" s="89"/>
      <c r="P1034" s="89"/>
      <c r="Q1034" s="89"/>
      <c r="R1034" s="89"/>
      <c r="S1034" s="89"/>
      <c r="T1034" s="89"/>
    </row>
    <row r="1035" spans="8:20" x14ac:dyDescent="0.2">
      <c r="H1035" s="89"/>
      <c r="I1035" s="89"/>
      <c r="J1035" s="89"/>
      <c r="K1035" s="89"/>
      <c r="L1035" s="89"/>
      <c r="M1035" s="89"/>
      <c r="N1035" s="89"/>
      <c r="O1035" s="89"/>
      <c r="P1035" s="89"/>
      <c r="Q1035" s="89"/>
      <c r="R1035" s="89"/>
      <c r="S1035" s="89"/>
      <c r="T1035" s="89"/>
    </row>
  </sheetData>
  <mergeCells count="38">
    <mergeCell ref="B39:C39"/>
    <mergeCell ref="B41:C41"/>
    <mergeCell ref="B33:C33"/>
    <mergeCell ref="B34:C34"/>
    <mergeCell ref="B35:C35"/>
    <mergeCell ref="B36:C36"/>
    <mergeCell ref="B37:C37"/>
    <mergeCell ref="B38:C38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B9:C9"/>
    <mergeCell ref="B10:C10"/>
    <mergeCell ref="B11:C11"/>
    <mergeCell ref="B12:C12"/>
    <mergeCell ref="B13:C13"/>
    <mergeCell ref="B14:C14"/>
    <mergeCell ref="A2:U2"/>
    <mergeCell ref="A3:U3"/>
    <mergeCell ref="A4:N4"/>
    <mergeCell ref="B6:C6"/>
    <mergeCell ref="B7:C7"/>
    <mergeCell ref="B8:C8"/>
  </mergeCells>
  <pageMargins left="0.19685039370078741" right="0.19685039370078741" top="0.27559055118110237" bottom="0.35433070866141736" header="0.15748031496062992" footer="0.23622047244094491"/>
  <pageSetup paperSize="8" scale="44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 2024 год</vt:lpstr>
      <vt:lpstr>'за 2024 год'!Заголовки_для_печати</vt:lpstr>
      <vt:lpstr>'за 2024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u1596</dc:creator>
  <cp:lastModifiedBy>u1596</cp:lastModifiedBy>
  <dcterms:created xsi:type="dcterms:W3CDTF">2025-04-21T07:19:08Z</dcterms:created>
  <dcterms:modified xsi:type="dcterms:W3CDTF">2025-04-21T07:22:18Z</dcterms:modified>
</cp:coreProperties>
</file>