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ЭтаКнига" defaultThemeVersion="166925"/>
  <mc:AlternateContent xmlns:mc="http://schemas.openxmlformats.org/markup-compatibility/2006">
    <mc:Choice Requires="x15">
      <x15ac:absPath xmlns:x15ac="http://schemas.microsoft.com/office/spreadsheetml/2010/11/ac" url="U:\Обмен\!Исходящие\buh_uchet\Рейтинги 1 кв 2025г\"/>
    </mc:Choice>
  </mc:AlternateContent>
  <xr:revisionPtr revIDLastSave="0" documentId="13_ncr:1_{EA95C290-1C60-493C-807E-ED86E37730B7}" xr6:coauthVersionLast="43" xr6:coauthVersionMax="43" xr10:uidLastSave="{00000000-0000-0000-0000-000000000000}"/>
  <bookViews>
    <workbookView xWindow="-120" yWindow="-120" windowWidth="29040" windowHeight="15840" xr2:uid="{00000000-000D-0000-FFFF-FFFF00000000}"/>
  </bookViews>
  <sheets>
    <sheet name="ИТОГИ" sheetId="22" r:id="rId1"/>
    <sheet name="Проверочная  таблица" sheetId="21" r:id="rId2"/>
    <sheet name="Прочая  субсидия_МР  и  ГО" sheetId="20" r:id="rId3"/>
    <sheet name="Прочая  субсидия_БП" sheetId="19" r:id="rId4"/>
    <sheet name="Субвенция  на  полномочия" sheetId="18" r:id="rId5"/>
    <sheet name="Район  и  поселения" sheetId="17" r:id="rId6"/>
    <sheet name="Федеральные  средства  по  МО" sheetId="16" r:id="rId7"/>
    <sheet name="Федеральные  средства" sheetId="15" r:id="rId8"/>
    <sheet name="МБТ  по  программам" sheetId="14" r:id="rId9"/>
    <sheet name="МБТ  по  видам  расходов" sheetId="13" r:id="rId10"/>
    <sheet name="Дотация" sheetId="12" r:id="rId11"/>
    <sheet name="Субсидия" sheetId="11" r:id="rId12"/>
    <sheet name="Субвенция" sheetId="10" r:id="rId13"/>
    <sheet name="Иные  МБТ" sheetId="9" r:id="rId14"/>
    <sheet name="субсидия  фед." sheetId="8" r:id="rId15"/>
    <sheet name="субсидия  ВР 522" sheetId="7" r:id="rId16"/>
    <sheet name="субсидия  ВР 523" sheetId="6" r:id="rId17"/>
    <sheet name="Федеральная  субсидия" sheetId="5" r:id="rId18"/>
    <sheet name="ВУС" sheetId="4" r:id="rId19"/>
    <sheet name="Бюджетирование" sheetId="3" r:id="rId20"/>
  </sheets>
  <externalReferences>
    <externalReference r:id="rId21"/>
    <externalReference r:id="rId22"/>
  </externalReferences>
  <definedNames>
    <definedName name="_xlnm._FilterDatabase" localSheetId="0" hidden="1">ИТОГИ!$A$3:$P$28</definedName>
    <definedName name="_xlnm.Print_Titles" localSheetId="19">Бюджетирование!$6:$6</definedName>
    <definedName name="_xlnm.Print_Titles" localSheetId="18">ВУС!$4:$4</definedName>
    <definedName name="_xlnm.Print_Titles" localSheetId="13">'Иные  МБТ'!$7:$7</definedName>
    <definedName name="_xlnm.Print_Titles" localSheetId="1">'Проверочная  таблица'!$A:$A</definedName>
    <definedName name="_xlnm.Print_Titles" localSheetId="3">'Прочая  субсидия_БП'!$A:$A</definedName>
    <definedName name="_xlnm.Print_Titles" localSheetId="2">'Прочая  субсидия_МР  и  ГО'!$A:$A</definedName>
    <definedName name="_xlnm.Print_Titles" localSheetId="5">'Район  и  поселения'!$A:$A</definedName>
    <definedName name="_xlnm.Print_Titles" localSheetId="12">Субвенция!$7:$7</definedName>
    <definedName name="_xlnm.Print_Titles" localSheetId="4">'Субвенция  на  полномочия'!$A:$A</definedName>
    <definedName name="_xlnm.Print_Titles" localSheetId="11">Субсидия!$7:$7</definedName>
    <definedName name="_xlnm.Print_Titles" localSheetId="15">'субсидия  ВР 522'!$5:$5</definedName>
    <definedName name="_xlnm.Print_Titles" localSheetId="16">'субсидия  ВР 523'!$5:$5</definedName>
    <definedName name="_xlnm.Print_Titles" localSheetId="14">'субсидия  фед.'!$5:$5</definedName>
    <definedName name="_xlnm.Print_Titles" localSheetId="17">'Федеральная  субсидия'!$A:$A</definedName>
    <definedName name="_xlnm.Print_Titles" localSheetId="7">'Федеральные  средства'!$6:$6</definedName>
    <definedName name="_xlnm.Print_Titles" localSheetId="6">'Федеральные  средства  по  МО'!$A:$A</definedName>
    <definedName name="_xlnm.Print_Area" localSheetId="19">Бюджетирование!$A$1:$N$18</definedName>
    <definedName name="_xlnm.Print_Area" localSheetId="18">ВУС!$A$1:$E$207</definedName>
    <definedName name="_xlnm.Print_Area" localSheetId="10">Дотация!$A$1:$E$22</definedName>
    <definedName name="_xlnm.Print_Area" localSheetId="13">'Иные  МБТ'!$A$1:$G$71</definedName>
    <definedName name="_xlnm.Print_Area" localSheetId="9">'МБТ  по  видам  расходов'!$A$1:$E$27</definedName>
    <definedName name="_xlnm.Print_Area" localSheetId="8">'МБТ  по  программам'!$A$1:$I$21</definedName>
    <definedName name="_xlnm.Print_Area" localSheetId="1">'Проверочная  таблица'!$A$1:$ABA$45</definedName>
    <definedName name="_xlnm.Print_Area" localSheetId="3">'Прочая  субсидия_БП'!$A$1:$CB$26</definedName>
    <definedName name="_xlnm.Print_Area" localSheetId="2">'Прочая  субсидия_МР  и  ГО'!$A$1:$BI$38</definedName>
    <definedName name="_xlnm.Print_Area" localSheetId="5">'Район  и  поселения'!$A$1:$AY$41</definedName>
    <definedName name="_xlnm.Print_Area" localSheetId="12">Субвенция!$A$1:$G$13</definedName>
    <definedName name="_xlnm.Print_Area" localSheetId="4">'Субвенция  на  полномочия'!$A$1:$AO$33</definedName>
    <definedName name="_xlnm.Print_Area" localSheetId="11">Субсидия!$A$1:$G$555</definedName>
    <definedName name="_xlnm.Print_Area" localSheetId="7">'Федеральные  средства'!$A$1:$C$78</definedName>
    <definedName name="_xlnm.Print_Area" localSheetId="6">'Федеральные  средства  по  МО'!$A$1:$DK$43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5" i="22" l="1"/>
  <c r="J24" i="22"/>
  <c r="C24" i="22"/>
  <c r="D24" i="22" s="1"/>
  <c r="E24" i="22"/>
  <c r="F24" i="22"/>
  <c r="G24" i="22" s="1"/>
  <c r="H24" i="22"/>
  <c r="I24" i="22"/>
  <c r="K24" i="22"/>
  <c r="L24" i="22"/>
  <c r="M24" i="22" s="1"/>
  <c r="N24" i="22"/>
  <c r="O24" i="22"/>
  <c r="P24" i="22" s="1"/>
  <c r="B24" i="22"/>
  <c r="C25" i="22"/>
  <c r="E25" i="22"/>
  <c r="F25" i="22"/>
  <c r="G25" i="22" s="1"/>
  <c r="H25" i="22"/>
  <c r="I25" i="22"/>
  <c r="J25" i="22" s="1"/>
  <c r="K25" i="22"/>
  <c r="L25" i="22"/>
  <c r="M25" i="22" s="1"/>
  <c r="N25" i="22"/>
  <c r="O25" i="22"/>
  <c r="P25" i="22" s="1"/>
  <c r="B25" i="22"/>
  <c r="O28" i="22"/>
  <c r="N28" i="22"/>
  <c r="L28" i="22"/>
  <c r="K28" i="22"/>
  <c r="I28" i="22"/>
  <c r="H28" i="22"/>
  <c r="F28" i="22"/>
  <c r="E28" i="22"/>
  <c r="C28" i="22"/>
  <c r="B28" i="22"/>
  <c r="P27" i="22"/>
  <c r="M27" i="22"/>
  <c r="J27" i="22"/>
  <c r="G27" i="22"/>
  <c r="D27" i="22"/>
  <c r="P26" i="22"/>
  <c r="M26" i="22"/>
  <c r="J26" i="22"/>
  <c r="G26" i="22"/>
  <c r="D26" i="22"/>
  <c r="P23" i="22"/>
  <c r="M23" i="22"/>
  <c r="J23" i="22"/>
  <c r="G23" i="22"/>
  <c r="D23" i="22"/>
  <c r="P22" i="22"/>
  <c r="M22" i="22"/>
  <c r="J22" i="22"/>
  <c r="G22" i="22"/>
  <c r="D22" i="22"/>
  <c r="P21" i="22"/>
  <c r="M21" i="22"/>
  <c r="J21" i="22"/>
  <c r="G21" i="22"/>
  <c r="D21" i="22"/>
  <c r="P20" i="22"/>
  <c r="M20" i="22"/>
  <c r="J20" i="22"/>
  <c r="G20" i="22"/>
  <c r="D20" i="22"/>
  <c r="P19" i="22"/>
  <c r="M19" i="22"/>
  <c r="J19" i="22"/>
  <c r="G19" i="22"/>
  <c r="D19" i="22"/>
  <c r="P18" i="22"/>
  <c r="M18" i="22"/>
  <c r="J18" i="22"/>
  <c r="G18" i="22"/>
  <c r="D18" i="22"/>
  <c r="P17" i="22"/>
  <c r="M17" i="22"/>
  <c r="J17" i="22"/>
  <c r="G17" i="22"/>
  <c r="D17" i="22"/>
  <c r="P16" i="22"/>
  <c r="M16" i="22"/>
  <c r="J16" i="22"/>
  <c r="G16" i="22"/>
  <c r="D16" i="22"/>
  <c r="P15" i="22"/>
  <c r="M15" i="22"/>
  <c r="J15" i="22"/>
  <c r="G15" i="22"/>
  <c r="D15" i="22"/>
  <c r="P14" i="22"/>
  <c r="M14" i="22"/>
  <c r="J14" i="22"/>
  <c r="G14" i="22"/>
  <c r="D14" i="22"/>
  <c r="P13" i="22"/>
  <c r="M13" i="22"/>
  <c r="J13" i="22"/>
  <c r="G13" i="22"/>
  <c r="D13" i="22"/>
  <c r="P12" i="22"/>
  <c r="M12" i="22"/>
  <c r="J12" i="22"/>
  <c r="G12" i="22"/>
  <c r="D12" i="22"/>
  <c r="P11" i="22"/>
  <c r="M11" i="22"/>
  <c r="J11" i="22"/>
  <c r="G11" i="22"/>
  <c r="D11" i="22"/>
  <c r="P10" i="22"/>
  <c r="M10" i="22"/>
  <c r="J10" i="22"/>
  <c r="G10" i="22"/>
  <c r="D10" i="22"/>
  <c r="P9" i="22"/>
  <c r="M9" i="22"/>
  <c r="J9" i="22"/>
  <c r="G9" i="22"/>
  <c r="D9" i="22"/>
  <c r="P8" i="22"/>
  <c r="M8" i="22"/>
  <c r="J8" i="22"/>
  <c r="G8" i="22"/>
  <c r="D8" i="22"/>
  <c r="P7" i="22"/>
  <c r="M7" i="22"/>
  <c r="J7" i="22"/>
  <c r="G7" i="22"/>
  <c r="D7" i="22"/>
  <c r="P6" i="22"/>
  <c r="M6" i="22"/>
  <c r="J6" i="22"/>
  <c r="G6" i="22"/>
  <c r="D6" i="22"/>
  <c r="I30" i="22" l="1"/>
  <c r="H30" i="22"/>
  <c r="N30" i="22"/>
  <c r="P28" i="22"/>
  <c r="M28" i="22"/>
  <c r="K30" i="22"/>
  <c r="L30" i="22"/>
  <c r="J28" i="22"/>
  <c r="G28" i="22"/>
  <c r="B30" i="22"/>
  <c r="D28" i="22"/>
  <c r="O30" i="22"/>
  <c r="E30" i="22"/>
  <c r="C30" i="22"/>
  <c r="F30" i="22"/>
  <c r="G192" i="11"/>
  <c r="TI14" i="21"/>
  <c r="TH14" i="21"/>
  <c r="SL46" i="21"/>
  <c r="ST46" i="21"/>
  <c r="AT31" i="21"/>
  <c r="XI28" i="21"/>
  <c r="AI28" i="18"/>
  <c r="AI31" i="18"/>
  <c r="AI33" i="18"/>
  <c r="AI32" i="18" s="1"/>
  <c r="J30" i="22" l="1"/>
  <c r="M30" i="22"/>
  <c r="P30" i="22"/>
  <c r="D30" i="22"/>
  <c r="G30" i="22"/>
  <c r="YD34" i="21"/>
  <c r="YD33" i="21"/>
  <c r="YD18" i="21"/>
  <c r="YD19" i="21"/>
  <c r="YD20" i="21"/>
  <c r="YD14" i="21"/>
  <c r="YD21" i="21"/>
  <c r="YD22" i="21"/>
  <c r="YD23" i="21"/>
  <c r="YD15" i="21"/>
  <c r="YD24" i="21"/>
  <c r="YD25" i="21"/>
  <c r="YD26" i="21"/>
  <c r="YD16" i="21"/>
  <c r="YD17" i="21"/>
  <c r="YD27" i="21"/>
  <c r="YD28" i="21"/>
  <c r="YD29" i="21"/>
  <c r="YD30" i="21"/>
  <c r="YD13" i="21"/>
  <c r="YP31" i="21" l="1"/>
  <c r="YP38" i="21" s="1"/>
  <c r="F27" i="9" s="1"/>
  <c r="YP35" i="21"/>
  <c r="YP43" i="21" s="1"/>
  <c r="YP42" i="21"/>
  <c r="YD31" i="21"/>
  <c r="YD35" i="21"/>
  <c r="YD43" i="21" s="1"/>
  <c r="YD42" i="21"/>
  <c r="YP41" i="21" l="1"/>
  <c r="YD41" i="21"/>
  <c r="YD38" i="21"/>
  <c r="E27" i="9" s="1"/>
  <c r="H27" i="9" s="1"/>
  <c r="G27" i="9" l="1"/>
  <c r="I27" i="9" s="1"/>
  <c r="D87" i="11" l="1"/>
  <c r="J43" i="11"/>
  <c r="D84" i="11" l="1"/>
  <c r="D299" i="11" l="1"/>
  <c r="D219" i="11"/>
  <c r="D22" i="9"/>
  <c r="D291" i="11" l="1"/>
  <c r="C11" i="8"/>
  <c r="F11" i="8" s="1"/>
  <c r="B11" i="8"/>
  <c r="A11" i="8"/>
  <c r="C8" i="8"/>
  <c r="F8" i="8" s="1"/>
  <c r="B7" i="8"/>
  <c r="B8" i="8"/>
  <c r="A8" i="8"/>
  <c r="C7" i="8"/>
  <c r="F7" i="8" s="1"/>
  <c r="A7" i="8"/>
  <c r="D39" i="8"/>
  <c r="E39" i="8"/>
  <c r="D44" i="11" l="1"/>
  <c r="D302" i="11"/>
  <c r="D284" i="11"/>
  <c r="D281" i="11"/>
  <c r="D193" i="11"/>
  <c r="D173" i="11"/>
  <c r="D162" i="11"/>
  <c r="D158" i="11"/>
  <c r="D52" i="9"/>
  <c r="D34" i="9"/>
  <c r="D25" i="9" s="1"/>
  <c r="C8" i="12"/>
  <c r="DM30" i="16" l="1"/>
  <c r="DM34" i="16"/>
  <c r="DM35" i="16"/>
  <c r="WI31" i="21" l="1"/>
  <c r="D514" i="11" l="1"/>
  <c r="D370" i="11"/>
  <c r="D81" i="11"/>
  <c r="D16" i="11"/>
  <c r="D15" i="11"/>
  <c r="D71" i="9" l="1"/>
  <c r="K16" i="3"/>
  <c r="N16" i="3" s="1"/>
  <c r="D50" i="9"/>
  <c r="M16" i="3"/>
  <c r="F53" i="9" s="1"/>
  <c r="L16" i="3"/>
  <c r="E53" i="9" s="1"/>
  <c r="G53" i="9" s="1"/>
  <c r="I53" i="9" s="1"/>
  <c r="H53" i="9" l="1"/>
  <c r="BS28" i="16" l="1"/>
  <c r="BR28" i="16"/>
  <c r="OS30" i="21"/>
  <c r="OS29" i="21"/>
  <c r="OS28" i="21"/>
  <c r="OS27" i="21"/>
  <c r="OS26" i="21"/>
  <c r="OS25" i="21"/>
  <c r="OS24" i="21"/>
  <c r="OS23" i="21"/>
  <c r="OS22" i="21"/>
  <c r="OS21" i="21"/>
  <c r="OS20" i="21"/>
  <c r="OS19" i="21"/>
  <c r="OS18" i="21"/>
  <c r="OS17" i="21"/>
  <c r="OS16" i="21"/>
  <c r="OS15" i="21"/>
  <c r="OS14" i="21"/>
  <c r="OS13" i="21"/>
  <c r="PC14" i="21"/>
  <c r="PC15" i="21"/>
  <c r="PC16" i="21"/>
  <c r="PC17" i="21"/>
  <c r="PC18" i="21"/>
  <c r="PC19" i="21"/>
  <c r="PC20" i="21"/>
  <c r="PC21" i="21"/>
  <c r="PC22" i="21"/>
  <c r="PC23" i="21"/>
  <c r="PC24" i="21"/>
  <c r="PC25" i="21"/>
  <c r="PC26" i="21"/>
  <c r="PC27" i="21"/>
  <c r="PC28" i="21"/>
  <c r="PC29" i="21"/>
  <c r="PC30" i="21"/>
  <c r="PC13" i="21"/>
  <c r="PU42" i="21"/>
  <c r="PV42" i="21"/>
  <c r="PX42" i="21"/>
  <c r="PY42" i="21"/>
  <c r="PZ42" i="21"/>
  <c r="QA42" i="21"/>
  <c r="PW14" i="21"/>
  <c r="PW15" i="21"/>
  <c r="PW16" i="21"/>
  <c r="PW17" i="21"/>
  <c r="PW18" i="21"/>
  <c r="PW19" i="21"/>
  <c r="PW20" i="21"/>
  <c r="PW21" i="21"/>
  <c r="PW22" i="21"/>
  <c r="PW23" i="21"/>
  <c r="PW24" i="21"/>
  <c r="PW25" i="21"/>
  <c r="PW26" i="21"/>
  <c r="PW27" i="21"/>
  <c r="PW28" i="21"/>
  <c r="PW29" i="21"/>
  <c r="PW30" i="21"/>
  <c r="PW13" i="21"/>
  <c r="TW30" i="21"/>
  <c r="TV30" i="21"/>
  <c r="UR30" i="21"/>
  <c r="LP27" i="5" s="1"/>
  <c r="UQ30" i="21"/>
  <c r="PQ35" i="21"/>
  <c r="PP35" i="21"/>
  <c r="PQ30" i="21"/>
  <c r="PP30" i="21"/>
  <c r="PQ29" i="21"/>
  <c r="PP29" i="21"/>
  <c r="PQ28" i="21"/>
  <c r="PP28" i="21"/>
  <c r="PQ27" i="21"/>
  <c r="PP27" i="21"/>
  <c r="PQ26" i="21"/>
  <c r="PP26" i="21"/>
  <c r="PQ25" i="21"/>
  <c r="PP25" i="21"/>
  <c r="PQ24" i="21"/>
  <c r="PP24" i="21"/>
  <c r="PQ23" i="21"/>
  <c r="PP23" i="21"/>
  <c r="PQ22" i="21"/>
  <c r="PP22" i="21"/>
  <c r="PQ21" i="21"/>
  <c r="PP21" i="21"/>
  <c r="PQ20" i="21"/>
  <c r="PP20" i="21"/>
  <c r="PQ19" i="21"/>
  <c r="PP19" i="21"/>
  <c r="PQ18" i="21"/>
  <c r="PP18" i="21"/>
  <c r="PQ17" i="21"/>
  <c r="PP17" i="21"/>
  <c r="PQ16" i="21"/>
  <c r="PP16" i="21"/>
  <c r="PQ15" i="21"/>
  <c r="PP15" i="21"/>
  <c r="PQ14" i="21"/>
  <c r="PP14" i="21"/>
  <c r="PQ13" i="21"/>
  <c r="PP13" i="21"/>
  <c r="PL35" i="21"/>
  <c r="PK35" i="21"/>
  <c r="PL30" i="21"/>
  <c r="PK30" i="21"/>
  <c r="PL29" i="21"/>
  <c r="PK29" i="21"/>
  <c r="PL28" i="21"/>
  <c r="PK28" i="21"/>
  <c r="PL27" i="21"/>
  <c r="PK27" i="21"/>
  <c r="PL26" i="21"/>
  <c r="PK26" i="21"/>
  <c r="PL25" i="21"/>
  <c r="PK25" i="21"/>
  <c r="PL24" i="21"/>
  <c r="PK24" i="21"/>
  <c r="PL23" i="21"/>
  <c r="PK23" i="21"/>
  <c r="PL22" i="21"/>
  <c r="PK22" i="21"/>
  <c r="PL21" i="21"/>
  <c r="PK21" i="21"/>
  <c r="PL20" i="21"/>
  <c r="PK20" i="21"/>
  <c r="PL19" i="21"/>
  <c r="PK19" i="21"/>
  <c r="PL18" i="21"/>
  <c r="PK18" i="21"/>
  <c r="PL17" i="21"/>
  <c r="PK17" i="21"/>
  <c r="PL16" i="21"/>
  <c r="PK16" i="21"/>
  <c r="PL15" i="21"/>
  <c r="PK15" i="21"/>
  <c r="PL14" i="21"/>
  <c r="PK14" i="21"/>
  <c r="PL13" i="21"/>
  <c r="PK13" i="21"/>
  <c r="QA35" i="21"/>
  <c r="QA43" i="21" s="1"/>
  <c r="PZ35" i="21"/>
  <c r="QA31" i="21"/>
  <c r="QA38" i="21" s="1"/>
  <c r="PZ31" i="21"/>
  <c r="PZ41" i="21" s="1"/>
  <c r="PV35" i="21"/>
  <c r="PV43" i="21" s="1"/>
  <c r="PU35" i="21"/>
  <c r="PU43" i="21" s="1"/>
  <c r="PV31" i="21"/>
  <c r="PU31" i="21"/>
  <c r="PA42" i="21"/>
  <c r="PB42" i="21"/>
  <c r="PD42" i="21"/>
  <c r="PE42" i="21"/>
  <c r="PF42" i="21"/>
  <c r="PG42" i="21"/>
  <c r="TP30" i="21"/>
  <c r="TO30" i="21"/>
  <c r="PB35" i="21"/>
  <c r="PB43" i="21" s="1"/>
  <c r="PA35" i="21"/>
  <c r="PA43" i="21" s="1"/>
  <c r="PB31" i="21"/>
  <c r="PA31" i="21"/>
  <c r="PG35" i="21"/>
  <c r="PG43" i="21" s="1"/>
  <c r="PF35" i="21"/>
  <c r="PF43" i="21" s="1"/>
  <c r="PG31" i="21"/>
  <c r="PF31" i="21"/>
  <c r="PF38" i="21" l="1"/>
  <c r="PW42" i="21"/>
  <c r="PL31" i="21"/>
  <c r="PK31" i="21"/>
  <c r="PK38" i="21" s="1"/>
  <c r="PP31" i="21"/>
  <c r="PP38" i="21" s="1"/>
  <c r="PQ31" i="21"/>
  <c r="PQ38" i="21" s="1"/>
  <c r="PZ38" i="21"/>
  <c r="PU38" i="21"/>
  <c r="PG38" i="21"/>
  <c r="PZ43" i="21"/>
  <c r="QA41" i="21"/>
  <c r="PV38" i="21"/>
  <c r="PL38" i="21"/>
  <c r="PV41" i="21"/>
  <c r="PU41" i="21"/>
  <c r="PC42" i="21"/>
  <c r="PA38" i="21"/>
  <c r="PB41" i="21"/>
  <c r="PA41" i="21"/>
  <c r="PF41" i="21"/>
  <c r="PG41" i="21"/>
  <c r="PB38" i="21"/>
  <c r="D450" i="11" l="1"/>
  <c r="D446" i="11"/>
  <c r="C10" i="6" s="1"/>
  <c r="F10" i="6" s="1"/>
  <c r="B10" i="6"/>
  <c r="A10" i="6"/>
  <c r="VQ31" i="21" l="1"/>
  <c r="L15" i="3" l="1"/>
  <c r="L17" i="3" s="1"/>
  <c r="F44" i="9"/>
  <c r="E44" i="9"/>
  <c r="F23" i="9"/>
  <c r="E23" i="9"/>
  <c r="N8" i="3"/>
  <c r="N7" i="3" s="1"/>
  <c r="K15" i="3"/>
  <c r="N15" i="3" s="1"/>
  <c r="E71" i="9" l="1"/>
  <c r="F71" i="9"/>
  <c r="K14" i="3"/>
  <c r="N14" i="3" s="1"/>
  <c r="K13" i="3"/>
  <c r="N13" i="3" l="1"/>
  <c r="N17" i="3" s="1"/>
  <c r="K17" i="3"/>
  <c r="M15" i="3"/>
  <c r="M17" i="3" s="1"/>
  <c r="DR34" i="21" l="1"/>
  <c r="DQ34" i="21"/>
  <c r="DR33" i="21"/>
  <c r="DQ33" i="21"/>
  <c r="DQ18" i="21"/>
  <c r="DR18" i="21"/>
  <c r="DQ19" i="21"/>
  <c r="DR19" i="21"/>
  <c r="DQ20" i="21"/>
  <c r="DR20" i="21"/>
  <c r="DQ14" i="21"/>
  <c r="DR14" i="21"/>
  <c r="DQ21" i="21"/>
  <c r="DR21" i="21"/>
  <c r="DQ22" i="21"/>
  <c r="DR22" i="21"/>
  <c r="DQ23" i="21"/>
  <c r="DR23" i="21"/>
  <c r="DQ15" i="21"/>
  <c r="DR15" i="21"/>
  <c r="DQ24" i="21"/>
  <c r="DR24" i="21"/>
  <c r="DQ25" i="21"/>
  <c r="DR25" i="21"/>
  <c r="DQ26" i="21"/>
  <c r="DR26" i="21"/>
  <c r="DQ16" i="21"/>
  <c r="DR16" i="21"/>
  <c r="DQ17" i="21"/>
  <c r="DR17" i="21"/>
  <c r="DQ27" i="21"/>
  <c r="DR27" i="21"/>
  <c r="DQ28" i="21"/>
  <c r="DR28" i="21"/>
  <c r="DQ29" i="21"/>
  <c r="DR29" i="21"/>
  <c r="DQ30" i="21"/>
  <c r="DR30" i="21"/>
  <c r="DR13" i="21"/>
  <c r="DQ13" i="21"/>
  <c r="DF34" i="21"/>
  <c r="DE34" i="21"/>
  <c r="DF33" i="21"/>
  <c r="DE33" i="21"/>
  <c r="DE18" i="21"/>
  <c r="DF18" i="21"/>
  <c r="DE19" i="21"/>
  <c r="DF19" i="21"/>
  <c r="DE20" i="21"/>
  <c r="DF20" i="21"/>
  <c r="DE14" i="21"/>
  <c r="DF14" i="21"/>
  <c r="DE21" i="21"/>
  <c r="DF21" i="21"/>
  <c r="DE22" i="21"/>
  <c r="DF22" i="21"/>
  <c r="DE23" i="21"/>
  <c r="DF23" i="21"/>
  <c r="DE15" i="21"/>
  <c r="DF15" i="21"/>
  <c r="DE24" i="21"/>
  <c r="DF24" i="21"/>
  <c r="DE25" i="21"/>
  <c r="DF25" i="21"/>
  <c r="DE26" i="21"/>
  <c r="DF26" i="21"/>
  <c r="DE16" i="21"/>
  <c r="DF16" i="21"/>
  <c r="DE17" i="21"/>
  <c r="DF17" i="21"/>
  <c r="DE27" i="21"/>
  <c r="DF27" i="21"/>
  <c r="DE28" i="21"/>
  <c r="DF28" i="21"/>
  <c r="DE29" i="21"/>
  <c r="DF29" i="21"/>
  <c r="DE30" i="21"/>
  <c r="DF30" i="21"/>
  <c r="DF13" i="21"/>
  <c r="DE13" i="21"/>
  <c r="BF27" i="20"/>
  <c r="BF26" i="20"/>
  <c r="BF13" i="20"/>
  <c r="BF14" i="20"/>
  <c r="BF15" i="20"/>
  <c r="BF9" i="20"/>
  <c r="BF16" i="20"/>
  <c r="BF17" i="20"/>
  <c r="BF18" i="20"/>
  <c r="BF10" i="20"/>
  <c r="BF19" i="20"/>
  <c r="BF20" i="20"/>
  <c r="BF21" i="20"/>
  <c r="BF11" i="20"/>
  <c r="BF12" i="20"/>
  <c r="BF22" i="20"/>
  <c r="BF23" i="20"/>
  <c r="BF24" i="20"/>
  <c r="BF25" i="20"/>
  <c r="BF8" i="20"/>
  <c r="BU13" i="19"/>
  <c r="BU14" i="19"/>
  <c r="BU15" i="19"/>
  <c r="BU9" i="19"/>
  <c r="BU16" i="19"/>
  <c r="BU17" i="19"/>
  <c r="BU18" i="19"/>
  <c r="BU10" i="19"/>
  <c r="BU19" i="19"/>
  <c r="BU20" i="19"/>
  <c r="BU21" i="19"/>
  <c r="BU11" i="19"/>
  <c r="BU12" i="19"/>
  <c r="BU22" i="19"/>
  <c r="BU23" i="19"/>
  <c r="BU24" i="19"/>
  <c r="BU25" i="19"/>
  <c r="BU8" i="19"/>
  <c r="BQ13" i="19"/>
  <c r="BQ14" i="19"/>
  <c r="BQ15" i="19"/>
  <c r="BQ9" i="19"/>
  <c r="BQ16" i="19"/>
  <c r="BQ17" i="19"/>
  <c r="BQ18" i="19"/>
  <c r="BQ10" i="19"/>
  <c r="BQ19" i="19"/>
  <c r="BQ20" i="19"/>
  <c r="BQ21" i="19"/>
  <c r="BQ11" i="19"/>
  <c r="BQ12" i="19"/>
  <c r="BQ22" i="19"/>
  <c r="BQ23" i="19"/>
  <c r="BQ24" i="19"/>
  <c r="BQ25" i="19"/>
  <c r="BQ8" i="19"/>
  <c r="C9" i="20" l="1"/>
  <c r="C16" i="20"/>
  <c r="C17" i="20"/>
  <c r="C18" i="20"/>
  <c r="C10" i="20"/>
  <c r="C19" i="20"/>
  <c r="C20" i="20"/>
  <c r="C21" i="20"/>
  <c r="C11" i="20"/>
  <c r="C12" i="20"/>
  <c r="C22" i="20"/>
  <c r="C23" i="20"/>
  <c r="C24" i="20"/>
  <c r="C25" i="20"/>
  <c r="C27" i="20"/>
  <c r="C26" i="20"/>
  <c r="C13" i="20"/>
  <c r="C14" i="20"/>
  <c r="C15" i="20"/>
  <c r="C8" i="20"/>
  <c r="BV26" i="19"/>
  <c r="BR26" i="19"/>
  <c r="BG36" i="20" s="1"/>
  <c r="BT25" i="19"/>
  <c r="BS25" i="19"/>
  <c r="BT24" i="19"/>
  <c r="BS24" i="19"/>
  <c r="BT23" i="19"/>
  <c r="BT22" i="19"/>
  <c r="BT21" i="19"/>
  <c r="BT20" i="19"/>
  <c r="BT19" i="19"/>
  <c r="BT18" i="19"/>
  <c r="BT17" i="19"/>
  <c r="BT16" i="19"/>
  <c r="BS16" i="19"/>
  <c r="BT15" i="19"/>
  <c r="BT14" i="19"/>
  <c r="BT13" i="19"/>
  <c r="BT12" i="19"/>
  <c r="BT11" i="19"/>
  <c r="BT10" i="19"/>
  <c r="BT9" i="19"/>
  <c r="BT8" i="19"/>
  <c r="BS8" i="19"/>
  <c r="BG33" i="20"/>
  <c r="BG32" i="20"/>
  <c r="BG31" i="20" s="1"/>
  <c r="BG28" i="20"/>
  <c r="BG38" i="20" l="1"/>
  <c r="BG40" i="20" s="1"/>
  <c r="BS22" i="19"/>
  <c r="BS13" i="19"/>
  <c r="BS21" i="19"/>
  <c r="BF33" i="20"/>
  <c r="BS9" i="19"/>
  <c r="BF28" i="20"/>
  <c r="BS11" i="19"/>
  <c r="BS19" i="19"/>
  <c r="BU26" i="19"/>
  <c r="BS14" i="19"/>
  <c r="BS17" i="19"/>
  <c r="BT26" i="19"/>
  <c r="BS12" i="19"/>
  <c r="BS20" i="19"/>
  <c r="BS15" i="19"/>
  <c r="BS23" i="19"/>
  <c r="BS10" i="19"/>
  <c r="BS18" i="19"/>
  <c r="BQ26" i="19"/>
  <c r="BF36" i="20" s="1"/>
  <c r="BF32" i="20"/>
  <c r="BF31" i="20" s="1"/>
  <c r="T31" i="5"/>
  <c r="P31" i="5"/>
  <c r="T30" i="5"/>
  <c r="P30" i="5"/>
  <c r="CG37" i="5"/>
  <c r="BQ37" i="5"/>
  <c r="CG7" i="5"/>
  <c r="CN32" i="5"/>
  <c r="CM32" i="5"/>
  <c r="CJ32" i="5"/>
  <c r="CI32" i="5"/>
  <c r="CN28" i="5"/>
  <c r="CN35" i="5" s="1"/>
  <c r="CM28" i="5"/>
  <c r="CM35" i="5" s="1"/>
  <c r="CJ28" i="5"/>
  <c r="CI28" i="5"/>
  <c r="CI35" i="5" s="1"/>
  <c r="AA32" i="16"/>
  <c r="CK31" i="5" s="1"/>
  <c r="CL31" i="5" s="1"/>
  <c r="Z32" i="16"/>
  <c r="CG31" i="5" s="1"/>
  <c r="CH31" i="5" s="1"/>
  <c r="AA31" i="16"/>
  <c r="CK30" i="5" s="1"/>
  <c r="CL30" i="5" s="1"/>
  <c r="Z31" i="16"/>
  <c r="CG30" i="5" s="1"/>
  <c r="CH30" i="5" s="1"/>
  <c r="Z12" i="16"/>
  <c r="CG11" i="5" s="1"/>
  <c r="CH11" i="5" s="1"/>
  <c r="AA12" i="16"/>
  <c r="CK11" i="5" s="1"/>
  <c r="CL11" i="5" s="1"/>
  <c r="Z13" i="16"/>
  <c r="CG12" i="5" s="1"/>
  <c r="CH12" i="5" s="1"/>
  <c r="AA13" i="16"/>
  <c r="CK12" i="5" s="1"/>
  <c r="CL12" i="5" s="1"/>
  <c r="Z14" i="16"/>
  <c r="CG13" i="5" s="1"/>
  <c r="CH13" i="5" s="1"/>
  <c r="AA14" i="16"/>
  <c r="CK13" i="5" s="1"/>
  <c r="CL13" i="5" s="1"/>
  <c r="Z15" i="16"/>
  <c r="CG14" i="5" s="1"/>
  <c r="CH14" i="5" s="1"/>
  <c r="AA15" i="16"/>
  <c r="CK14" i="5" s="1"/>
  <c r="CL14" i="5" s="1"/>
  <c r="Z16" i="16"/>
  <c r="CG15" i="5" s="1"/>
  <c r="CH15" i="5" s="1"/>
  <c r="AA16" i="16"/>
  <c r="CK15" i="5" s="1"/>
  <c r="CL15" i="5" s="1"/>
  <c r="Z17" i="16"/>
  <c r="CG16" i="5" s="1"/>
  <c r="CH16" i="5" s="1"/>
  <c r="AA17" i="16"/>
  <c r="CK16" i="5" s="1"/>
  <c r="CL16" i="5" s="1"/>
  <c r="Z18" i="16"/>
  <c r="CG17" i="5" s="1"/>
  <c r="CH17" i="5" s="1"/>
  <c r="AA18" i="16"/>
  <c r="CK17" i="5" s="1"/>
  <c r="CL17" i="5" s="1"/>
  <c r="Z19" i="16"/>
  <c r="CG18" i="5" s="1"/>
  <c r="CH18" i="5" s="1"/>
  <c r="AA19" i="16"/>
  <c r="CK18" i="5" s="1"/>
  <c r="CL18" i="5" s="1"/>
  <c r="Z20" i="16"/>
  <c r="CG19" i="5" s="1"/>
  <c r="CH19" i="5" s="1"/>
  <c r="AA20" i="16"/>
  <c r="CK19" i="5" s="1"/>
  <c r="CL19" i="5" s="1"/>
  <c r="Z21" i="16"/>
  <c r="CG20" i="5" s="1"/>
  <c r="CH20" i="5" s="1"/>
  <c r="AA21" i="16"/>
  <c r="CK20" i="5" s="1"/>
  <c r="CL20" i="5" s="1"/>
  <c r="Z22" i="16"/>
  <c r="CG21" i="5" s="1"/>
  <c r="CH21" i="5" s="1"/>
  <c r="AA22" i="16"/>
  <c r="CK21" i="5" s="1"/>
  <c r="CL21" i="5" s="1"/>
  <c r="Z23" i="16"/>
  <c r="CG22" i="5" s="1"/>
  <c r="CH22" i="5" s="1"/>
  <c r="AA23" i="16"/>
  <c r="CK22" i="5" s="1"/>
  <c r="CL22" i="5" s="1"/>
  <c r="Z24" i="16"/>
  <c r="CG23" i="5" s="1"/>
  <c r="CH23" i="5" s="1"/>
  <c r="AA24" i="16"/>
  <c r="CK23" i="5" s="1"/>
  <c r="CL23" i="5" s="1"/>
  <c r="Z25" i="16"/>
  <c r="CG24" i="5" s="1"/>
  <c r="CH24" i="5" s="1"/>
  <c r="AA25" i="16"/>
  <c r="CK24" i="5" s="1"/>
  <c r="CL24" i="5" s="1"/>
  <c r="Z26" i="16"/>
  <c r="CG25" i="5" s="1"/>
  <c r="CH25" i="5" s="1"/>
  <c r="AA26" i="16"/>
  <c r="CK25" i="5" s="1"/>
  <c r="CL25" i="5" s="1"/>
  <c r="Z27" i="16"/>
  <c r="CG26" i="5" s="1"/>
  <c r="CH26" i="5" s="1"/>
  <c r="AA27" i="16"/>
  <c r="CK26" i="5" s="1"/>
  <c r="CL26" i="5" s="1"/>
  <c r="Z28" i="16"/>
  <c r="CG27" i="5" s="1"/>
  <c r="CH27" i="5" s="1"/>
  <c r="AA28" i="16"/>
  <c r="CK27" i="5" s="1"/>
  <c r="CL27" i="5" s="1"/>
  <c r="AA11" i="16"/>
  <c r="CK10" i="5" s="1"/>
  <c r="CL10" i="5" s="1"/>
  <c r="Z11" i="16"/>
  <c r="CG10" i="5" s="1"/>
  <c r="CH10" i="5" s="1"/>
  <c r="DT46" i="21"/>
  <c r="DU42" i="21"/>
  <c r="DT42" i="21"/>
  <c r="DR42" i="21"/>
  <c r="DQ42" i="21"/>
  <c r="DU35" i="21"/>
  <c r="DU43" i="21" s="1"/>
  <c r="DT35" i="21"/>
  <c r="DT43" i="21" s="1"/>
  <c r="DR35" i="21"/>
  <c r="DR43" i="21" s="1"/>
  <c r="DQ35" i="21"/>
  <c r="DQ43" i="21" s="1"/>
  <c r="DS34" i="21"/>
  <c r="DP34" i="21"/>
  <c r="DS33" i="21"/>
  <c r="DP33" i="21"/>
  <c r="DU31" i="21"/>
  <c r="DU38" i="21" s="1"/>
  <c r="DU48" i="21" s="1"/>
  <c r="DT31" i="21"/>
  <c r="DR31" i="21"/>
  <c r="DR38" i="21" s="1"/>
  <c r="B10" i="15" s="1"/>
  <c r="DQ31" i="21"/>
  <c r="DS30" i="21"/>
  <c r="DP30" i="21"/>
  <c r="DS29" i="21"/>
  <c r="DP29" i="21"/>
  <c r="DS28" i="21"/>
  <c r="DP28" i="21"/>
  <c r="DS27" i="21"/>
  <c r="DP27" i="21"/>
  <c r="DS17" i="21"/>
  <c r="DP17" i="21"/>
  <c r="DS16" i="21"/>
  <c r="DP16" i="21"/>
  <c r="DS26" i="21"/>
  <c r="DP26" i="21"/>
  <c r="DS25" i="21"/>
  <c r="DP25" i="21"/>
  <c r="DS24" i="21"/>
  <c r="DP24" i="21"/>
  <c r="DS15" i="21"/>
  <c r="DP15" i="21"/>
  <c r="DS23" i="21"/>
  <c r="DP23" i="21"/>
  <c r="DS22" i="21"/>
  <c r="DP22" i="21"/>
  <c r="DS21" i="21"/>
  <c r="DP21" i="21"/>
  <c r="DS14" i="21"/>
  <c r="DP14" i="21"/>
  <c r="DS20" i="21"/>
  <c r="DP20" i="21"/>
  <c r="DS19" i="21"/>
  <c r="DP19" i="21"/>
  <c r="DS18" i="21"/>
  <c r="DP18" i="21"/>
  <c r="DS13" i="21"/>
  <c r="DP13" i="21"/>
  <c r="W32" i="16"/>
  <c r="BU31" i="5" s="1"/>
  <c r="V32" i="16"/>
  <c r="BQ31" i="5" s="1"/>
  <c r="W31" i="16"/>
  <c r="BU30" i="5" s="1"/>
  <c r="V31" i="16"/>
  <c r="BQ30" i="5" s="1"/>
  <c r="V12" i="16"/>
  <c r="BQ11" i="5" s="1"/>
  <c r="W12" i="16"/>
  <c r="BU11" i="5" s="1"/>
  <c r="V13" i="16"/>
  <c r="BQ12" i="5" s="1"/>
  <c r="W13" i="16"/>
  <c r="BU12" i="5" s="1"/>
  <c r="V14" i="16"/>
  <c r="BQ13" i="5" s="1"/>
  <c r="W14" i="16"/>
  <c r="BU13" i="5" s="1"/>
  <c r="V15" i="16"/>
  <c r="BQ14" i="5" s="1"/>
  <c r="W15" i="16"/>
  <c r="BU14" i="5" s="1"/>
  <c r="V16" i="16"/>
  <c r="BQ15" i="5" s="1"/>
  <c r="W16" i="16"/>
  <c r="BU15" i="5" s="1"/>
  <c r="V17" i="16"/>
  <c r="BQ16" i="5" s="1"/>
  <c r="W17" i="16"/>
  <c r="BU16" i="5" s="1"/>
  <c r="V18" i="16"/>
  <c r="BQ17" i="5" s="1"/>
  <c r="W18" i="16"/>
  <c r="BU17" i="5" s="1"/>
  <c r="V19" i="16"/>
  <c r="BQ18" i="5" s="1"/>
  <c r="W19" i="16"/>
  <c r="BU18" i="5" s="1"/>
  <c r="V20" i="16"/>
  <c r="BQ19" i="5" s="1"/>
  <c r="W20" i="16"/>
  <c r="BU19" i="5" s="1"/>
  <c r="V21" i="16"/>
  <c r="BQ20" i="5" s="1"/>
  <c r="W21" i="16"/>
  <c r="BU20" i="5" s="1"/>
  <c r="V22" i="16"/>
  <c r="BQ21" i="5" s="1"/>
  <c r="W22" i="16"/>
  <c r="BU21" i="5" s="1"/>
  <c r="V23" i="16"/>
  <c r="BQ22" i="5" s="1"/>
  <c r="W23" i="16"/>
  <c r="BU22" i="5" s="1"/>
  <c r="V24" i="16"/>
  <c r="BQ23" i="5" s="1"/>
  <c r="W24" i="16"/>
  <c r="BU23" i="5" s="1"/>
  <c r="V25" i="16"/>
  <c r="BQ24" i="5" s="1"/>
  <c r="W25" i="16"/>
  <c r="BU24" i="5" s="1"/>
  <c r="V26" i="16"/>
  <c r="BQ25" i="5" s="1"/>
  <c r="W26" i="16"/>
  <c r="BU25" i="5" s="1"/>
  <c r="V27" i="16"/>
  <c r="BQ26" i="5" s="1"/>
  <c r="W27" i="16"/>
  <c r="BU26" i="5" s="1"/>
  <c r="V28" i="16"/>
  <c r="BQ27" i="5" s="1"/>
  <c r="W28" i="16"/>
  <c r="BU27" i="5" s="1"/>
  <c r="BQ7" i="5"/>
  <c r="BX32" i="5"/>
  <c r="BW32" i="5"/>
  <c r="BT32" i="5"/>
  <c r="BS32" i="5"/>
  <c r="BX28" i="5"/>
  <c r="BW28" i="5"/>
  <c r="BT28" i="5"/>
  <c r="BS28" i="5"/>
  <c r="BS35" i="5" s="1"/>
  <c r="W11" i="16"/>
  <c r="BU10" i="5" s="1"/>
  <c r="V11" i="16"/>
  <c r="BQ10" i="5" s="1"/>
  <c r="BR10" i="5" s="1"/>
  <c r="DH46" i="21"/>
  <c r="DI42" i="21"/>
  <c r="DH42" i="21"/>
  <c r="DI35" i="21"/>
  <c r="DI43" i="21" s="1"/>
  <c r="DH35" i="21"/>
  <c r="DH43" i="21" s="1"/>
  <c r="DG34" i="21"/>
  <c r="DD34" i="21"/>
  <c r="DG33" i="21"/>
  <c r="DF35" i="21"/>
  <c r="DF43" i="21" s="1"/>
  <c r="DD33" i="21"/>
  <c r="DI31" i="21"/>
  <c r="DH31" i="21"/>
  <c r="DG30" i="21"/>
  <c r="DD30" i="21"/>
  <c r="DG29" i="21"/>
  <c r="DD29" i="21"/>
  <c r="DG28" i="21"/>
  <c r="DD28" i="21"/>
  <c r="DG27" i="21"/>
  <c r="DD27" i="21"/>
  <c r="DG26" i="21"/>
  <c r="DD26" i="21"/>
  <c r="DG25" i="21"/>
  <c r="DD25" i="21"/>
  <c r="DG24" i="21"/>
  <c r="DD24" i="21"/>
  <c r="DG23" i="21"/>
  <c r="DD23" i="21"/>
  <c r="DG22" i="21"/>
  <c r="DD22" i="21"/>
  <c r="DG21" i="21"/>
  <c r="DD21" i="21"/>
  <c r="DG20" i="21"/>
  <c r="DD20" i="21"/>
  <c r="DG19" i="21"/>
  <c r="DD19" i="21"/>
  <c r="DG18" i="21"/>
  <c r="DD18" i="21"/>
  <c r="DG17" i="21"/>
  <c r="DD17" i="21"/>
  <c r="DG16" i="21"/>
  <c r="DD16" i="21"/>
  <c r="DG15" i="21"/>
  <c r="DD15" i="21"/>
  <c r="DG14" i="21"/>
  <c r="DD14" i="21"/>
  <c r="DG13" i="21"/>
  <c r="DF42" i="21"/>
  <c r="DE42" i="21"/>
  <c r="F465" i="11"/>
  <c r="D465" i="11"/>
  <c r="D463" i="11"/>
  <c r="H478" i="11"/>
  <c r="G478" i="11"/>
  <c r="I478" i="11" s="1"/>
  <c r="D477" i="11"/>
  <c r="H475" i="11"/>
  <c r="G475" i="11"/>
  <c r="I475" i="11" s="1"/>
  <c r="D474" i="11"/>
  <c r="J473" i="11"/>
  <c r="H472" i="11"/>
  <c r="G472" i="11"/>
  <c r="I472" i="11" s="1"/>
  <c r="D471" i="11"/>
  <c r="H469" i="11"/>
  <c r="G469" i="11"/>
  <c r="I469" i="11" s="1"/>
  <c r="D468" i="11"/>
  <c r="J467" i="11"/>
  <c r="E200" i="11"/>
  <c r="F200" i="11"/>
  <c r="D200" i="11"/>
  <c r="D198" i="11"/>
  <c r="H234" i="11"/>
  <c r="G234" i="11"/>
  <c r="I234" i="11" s="1"/>
  <c r="D233" i="11"/>
  <c r="CJ35" i="5" l="1"/>
  <c r="DS35" i="21"/>
  <c r="DS43" i="21" s="1"/>
  <c r="DT41" i="21"/>
  <c r="F232" i="11"/>
  <c r="F233" i="11" s="1"/>
  <c r="DS42" i="21"/>
  <c r="CL32" i="5"/>
  <c r="DU41" i="21"/>
  <c r="F476" i="11"/>
  <c r="C10" i="15"/>
  <c r="DS31" i="21"/>
  <c r="DS38" i="21" s="1"/>
  <c r="DP35" i="21"/>
  <c r="DP43" i="21" s="1"/>
  <c r="DQ38" i="21"/>
  <c r="E473" i="11" s="1"/>
  <c r="E474" i="11" s="1"/>
  <c r="G474" i="11" s="1"/>
  <c r="I474" i="11" s="1"/>
  <c r="E476" i="11"/>
  <c r="DP31" i="21"/>
  <c r="BS26" i="19"/>
  <c r="CK32" i="5"/>
  <c r="CH32" i="5"/>
  <c r="CH28" i="5"/>
  <c r="CK28" i="5"/>
  <c r="CL28" i="5"/>
  <c r="CL35" i="5" s="1"/>
  <c r="CG28" i="5"/>
  <c r="CG32" i="5"/>
  <c r="BT35" i="5"/>
  <c r="BW35" i="5"/>
  <c r="BX35" i="5"/>
  <c r="DT38" i="21"/>
  <c r="DP42" i="21"/>
  <c r="DQ41" i="21"/>
  <c r="DR41" i="21"/>
  <c r="V33" i="16"/>
  <c r="V41" i="16" s="1"/>
  <c r="DG35" i="21"/>
  <c r="DG43" i="21" s="1"/>
  <c r="DI38" i="21"/>
  <c r="DI48" i="21" s="1"/>
  <c r="BV10" i="5"/>
  <c r="DI41" i="21"/>
  <c r="DH41" i="21"/>
  <c r="DG42" i="21"/>
  <c r="DD35" i="21"/>
  <c r="DD43" i="21" s="1"/>
  <c r="DD13" i="21"/>
  <c r="DH38" i="21"/>
  <c r="DE31" i="21"/>
  <c r="DF31" i="21"/>
  <c r="DG31" i="21"/>
  <c r="DE35" i="21"/>
  <c r="DE43" i="21" s="1"/>
  <c r="V29" i="16"/>
  <c r="Z40" i="16"/>
  <c r="Z33" i="16"/>
  <c r="Z41" i="16" s="1"/>
  <c r="V40" i="16"/>
  <c r="Z29" i="16"/>
  <c r="KE32" i="5"/>
  <c r="KE28" i="5"/>
  <c r="KA28" i="5"/>
  <c r="KA32" i="5"/>
  <c r="JY37" i="5"/>
  <c r="JY8" i="5"/>
  <c r="JQ8" i="5"/>
  <c r="KF32" i="5"/>
  <c r="KD32" i="5"/>
  <c r="KB32" i="5"/>
  <c r="JZ32" i="5"/>
  <c r="KF28" i="5"/>
  <c r="KF35" i="5" s="1"/>
  <c r="KD28" i="5"/>
  <c r="KD35" i="5" s="1"/>
  <c r="KB28" i="5"/>
  <c r="KB35" i="5" s="1"/>
  <c r="JZ28" i="5"/>
  <c r="JZ35" i="5" s="1"/>
  <c r="C36" i="8"/>
  <c r="B36" i="8"/>
  <c r="A36" i="8"/>
  <c r="E36" i="11"/>
  <c r="F36" i="11"/>
  <c r="G36" i="11"/>
  <c r="D36" i="11"/>
  <c r="D34" i="11"/>
  <c r="D47" i="11"/>
  <c r="CA32" i="16"/>
  <c r="KC31" i="5" s="1"/>
  <c r="CA31" i="16"/>
  <c r="KC30" i="5" s="1"/>
  <c r="CA12" i="16"/>
  <c r="KC11" i="5" s="1"/>
  <c r="CA13" i="16"/>
  <c r="KC12" i="5" s="1"/>
  <c r="CA14" i="16"/>
  <c r="KC13" i="5" s="1"/>
  <c r="CA15" i="16"/>
  <c r="KC14" i="5" s="1"/>
  <c r="CA16" i="16"/>
  <c r="KC15" i="5" s="1"/>
  <c r="CA17" i="16"/>
  <c r="KC16" i="5" s="1"/>
  <c r="CA18" i="16"/>
  <c r="KC17" i="5" s="1"/>
  <c r="CA19" i="16"/>
  <c r="KC18" i="5" s="1"/>
  <c r="CA20" i="16"/>
  <c r="KC19" i="5" s="1"/>
  <c r="CA21" i="16"/>
  <c r="KC20" i="5" s="1"/>
  <c r="CA22" i="16"/>
  <c r="KC21" i="5" s="1"/>
  <c r="CA23" i="16"/>
  <c r="KC22" i="5" s="1"/>
  <c r="CA24" i="16"/>
  <c r="CA25" i="16"/>
  <c r="KC24" i="5" s="1"/>
  <c r="CA26" i="16"/>
  <c r="KC25" i="5" s="1"/>
  <c r="CA27" i="16"/>
  <c r="KC26" i="5" s="1"/>
  <c r="CA28" i="16"/>
  <c r="KC27" i="5" s="1"/>
  <c r="CA11" i="16"/>
  <c r="KC10" i="5" s="1"/>
  <c r="RJ34" i="21"/>
  <c r="BZ32" i="16" s="1"/>
  <c r="JY31" i="5" s="1"/>
  <c r="RI34" i="21"/>
  <c r="RJ33" i="21"/>
  <c r="BZ31" i="16" s="1"/>
  <c r="RI33" i="21"/>
  <c r="RI14" i="21"/>
  <c r="RJ14" i="21"/>
  <c r="RI15" i="21"/>
  <c r="RJ15" i="21"/>
  <c r="RI16" i="21"/>
  <c r="RJ16" i="21"/>
  <c r="RI17" i="21"/>
  <c r="RJ17" i="21"/>
  <c r="RI18" i="21"/>
  <c r="RJ18" i="21"/>
  <c r="RI19" i="21"/>
  <c r="RJ19" i="21"/>
  <c r="RI20" i="21"/>
  <c r="RJ20" i="21"/>
  <c r="RI21" i="21"/>
  <c r="RJ21" i="21"/>
  <c r="RI22" i="21"/>
  <c r="RJ22" i="21"/>
  <c r="RI23" i="21"/>
  <c r="RJ23" i="21"/>
  <c r="RI24" i="21"/>
  <c r="RJ24" i="21"/>
  <c r="RI25" i="21"/>
  <c r="RJ25" i="21"/>
  <c r="RI26" i="21"/>
  <c r="RJ26" i="21"/>
  <c r="RI27" i="21"/>
  <c r="RJ27" i="21"/>
  <c r="RI28" i="21"/>
  <c r="RJ28" i="21"/>
  <c r="RI29" i="21"/>
  <c r="RJ29" i="21"/>
  <c r="RI30" i="21"/>
  <c r="RJ30" i="21"/>
  <c r="RJ13" i="21"/>
  <c r="RI13" i="21"/>
  <c r="RS14" i="21"/>
  <c r="RT14" i="21"/>
  <c r="RS15" i="21"/>
  <c r="RT15" i="21"/>
  <c r="RS16" i="21"/>
  <c r="RT16" i="21"/>
  <c r="RS17" i="21"/>
  <c r="RT17" i="21"/>
  <c r="RS18" i="21"/>
  <c r="RT18" i="21"/>
  <c r="RS19" i="21"/>
  <c r="RT19" i="21"/>
  <c r="RS20" i="21"/>
  <c r="RT20" i="21"/>
  <c r="RS21" i="21"/>
  <c r="RT21" i="21"/>
  <c r="RS22" i="21"/>
  <c r="RT22" i="21"/>
  <c r="RS23" i="21"/>
  <c r="RT23" i="21"/>
  <c r="RS24" i="21"/>
  <c r="RT24" i="21"/>
  <c r="RS25" i="21"/>
  <c r="RT25" i="21"/>
  <c r="RS26" i="21"/>
  <c r="RT26" i="21"/>
  <c r="RS27" i="21"/>
  <c r="RT27" i="21"/>
  <c r="RS28" i="21"/>
  <c r="RT28" i="21"/>
  <c r="RS29" i="21"/>
  <c r="RT29" i="21"/>
  <c r="RS30" i="21"/>
  <c r="RT30" i="21"/>
  <c r="RT13" i="21"/>
  <c r="RS13" i="21"/>
  <c r="RU34" i="21"/>
  <c r="RU33" i="21"/>
  <c r="RU30" i="21"/>
  <c r="RU29" i="21"/>
  <c r="RU28" i="21"/>
  <c r="RU27" i="21"/>
  <c r="RU26" i="21"/>
  <c r="RU25" i="21"/>
  <c r="RU24" i="21"/>
  <c r="RU23" i="21"/>
  <c r="RU22" i="21"/>
  <c r="RU21" i="21"/>
  <c r="RU20" i="21"/>
  <c r="RU19" i="21"/>
  <c r="RU18" i="21"/>
  <c r="RU17" i="21"/>
  <c r="RU16" i="21"/>
  <c r="RU15" i="21"/>
  <c r="RU14" i="21"/>
  <c r="RU13" i="21"/>
  <c r="RP34" i="21"/>
  <c r="RP33" i="21"/>
  <c r="RY35" i="21"/>
  <c r="RY43" i="21" s="1"/>
  <c r="RX35" i="21"/>
  <c r="RX43" i="21" s="1"/>
  <c r="RY31" i="21"/>
  <c r="RX31" i="21"/>
  <c r="RT35" i="21"/>
  <c r="RT43" i="21" s="1"/>
  <c r="RS35" i="21"/>
  <c r="RS43" i="21" s="1"/>
  <c r="RL42" i="21"/>
  <c r="RM42" i="21"/>
  <c r="RN42" i="21"/>
  <c r="RO42" i="21"/>
  <c r="RV42" i="21"/>
  <c r="RW42" i="21"/>
  <c r="RX42" i="21"/>
  <c r="RY42" i="21"/>
  <c r="RN46" i="21"/>
  <c r="RK34" i="21"/>
  <c r="RK33" i="21"/>
  <c r="RK14" i="21"/>
  <c r="RK15" i="21"/>
  <c r="RK16" i="21"/>
  <c r="RK17" i="21"/>
  <c r="RK18" i="21"/>
  <c r="RK19" i="21"/>
  <c r="RK20" i="21"/>
  <c r="RK21" i="21"/>
  <c r="RK22" i="21"/>
  <c r="RK23" i="21"/>
  <c r="RK24" i="21"/>
  <c r="RK25" i="21"/>
  <c r="RK26" i="21"/>
  <c r="RK27" i="21"/>
  <c r="RK28" i="21"/>
  <c r="RK29" i="21"/>
  <c r="RK30" i="21"/>
  <c r="RK13" i="21"/>
  <c r="RO35" i="21"/>
  <c r="RO43" i="21" s="1"/>
  <c r="RN35" i="21"/>
  <c r="RN43" i="21" s="1"/>
  <c r="RO31" i="21"/>
  <c r="RN31" i="21"/>
  <c r="RY38" i="21" l="1"/>
  <c r="F477" i="11"/>
  <c r="I8" i="8"/>
  <c r="G8" i="8" s="1"/>
  <c r="DS41" i="21"/>
  <c r="E477" i="11"/>
  <c r="G477" i="11" s="1"/>
  <c r="I477" i="11" s="1"/>
  <c r="H8" i="8"/>
  <c r="DP41" i="21"/>
  <c r="RP35" i="21"/>
  <c r="RP43" i="21" s="1"/>
  <c r="DP38" i="21"/>
  <c r="CG35" i="5"/>
  <c r="DT48" i="21"/>
  <c r="F473" i="11"/>
  <c r="C9" i="15"/>
  <c r="G476" i="11"/>
  <c r="I476" i="11" s="1"/>
  <c r="V36" i="16"/>
  <c r="G473" i="11"/>
  <c r="I473" i="11" s="1"/>
  <c r="H476" i="11"/>
  <c r="CH35" i="5"/>
  <c r="CK35" i="5"/>
  <c r="CK36" i="5" s="1"/>
  <c r="F470" i="11"/>
  <c r="RU35" i="21"/>
  <c r="RU43" i="21" s="1"/>
  <c r="RO41" i="21"/>
  <c r="RU42" i="21"/>
  <c r="RK42" i="21"/>
  <c r="RY41" i="21"/>
  <c r="RX41" i="21"/>
  <c r="DH48" i="21"/>
  <c r="F467" i="11"/>
  <c r="F468" i="11" s="1"/>
  <c r="RU31" i="21"/>
  <c r="RU38" i="21" s="1"/>
  <c r="RT31" i="21"/>
  <c r="RT38" i="21" s="1"/>
  <c r="RX38" i="21"/>
  <c r="BZ14" i="16"/>
  <c r="JY13" i="5" s="1"/>
  <c r="RN41" i="21"/>
  <c r="DG41" i="21"/>
  <c r="DG38" i="21"/>
  <c r="DF38" i="21"/>
  <c r="DF41" i="21"/>
  <c r="DE38" i="21"/>
  <c r="E467" i="11" s="1"/>
  <c r="DE41" i="21"/>
  <c r="DD42" i="21"/>
  <c r="DD31" i="21"/>
  <c r="KC32" i="5"/>
  <c r="BZ26" i="16"/>
  <c r="JY25" i="5" s="1"/>
  <c r="BZ22" i="16"/>
  <c r="JY21" i="5" s="1"/>
  <c r="BZ18" i="16"/>
  <c r="JY17" i="5" s="1"/>
  <c r="CA40" i="16"/>
  <c r="BZ25" i="16"/>
  <c r="JY24" i="5" s="1"/>
  <c r="BZ21" i="16"/>
  <c r="JY20" i="5" s="1"/>
  <c r="BZ17" i="16"/>
  <c r="JY16" i="5" s="1"/>
  <c r="BZ13" i="16"/>
  <c r="JY12" i="5" s="1"/>
  <c r="V39" i="16"/>
  <c r="Z39" i="16"/>
  <c r="Z36" i="16"/>
  <c r="CA33" i="16"/>
  <c r="CA41" i="16" s="1"/>
  <c r="KC23" i="5"/>
  <c r="KC28" i="5" s="1"/>
  <c r="KC35" i="5" s="1"/>
  <c r="BZ27" i="16"/>
  <c r="JY26" i="5" s="1"/>
  <c r="BZ23" i="16"/>
  <c r="JY22" i="5" s="1"/>
  <c r="BZ19" i="16"/>
  <c r="JY18" i="5" s="1"/>
  <c r="BZ15" i="16"/>
  <c r="JY14" i="5" s="1"/>
  <c r="BZ28" i="16"/>
  <c r="JY27" i="5" s="1"/>
  <c r="BZ24" i="16"/>
  <c r="JY23" i="5" s="1"/>
  <c r="BZ20" i="16"/>
  <c r="JY19" i="5" s="1"/>
  <c r="BZ16" i="16"/>
  <c r="JY15" i="5" s="1"/>
  <c r="BZ12" i="16"/>
  <c r="JY11" i="5" s="1"/>
  <c r="JY30" i="5"/>
  <c r="JY32" i="5" s="1"/>
  <c r="BZ33" i="16"/>
  <c r="BZ41" i="16" s="1"/>
  <c r="RT42" i="21"/>
  <c r="BZ11" i="16"/>
  <c r="KE35" i="5"/>
  <c r="KA35" i="5"/>
  <c r="CA29" i="16"/>
  <c r="RS42" i="21"/>
  <c r="RS31" i="21"/>
  <c r="RS38" i="21" s="1"/>
  <c r="RJ35" i="21"/>
  <c r="RI31" i="21"/>
  <c r="RI35" i="21"/>
  <c r="RJ31" i="21"/>
  <c r="RO38" i="21"/>
  <c r="RN38" i="21"/>
  <c r="SA30" i="21"/>
  <c r="SA29" i="21"/>
  <c r="SA28" i="21"/>
  <c r="SA27" i="21"/>
  <c r="SA26" i="21"/>
  <c r="SA25" i="21"/>
  <c r="SA24" i="21"/>
  <c r="SA23" i="21"/>
  <c r="SA22" i="21"/>
  <c r="SA21" i="21"/>
  <c r="SA20" i="21"/>
  <c r="SA19" i="21"/>
  <c r="SA18" i="21"/>
  <c r="SA17" i="21"/>
  <c r="SA16" i="21"/>
  <c r="SA15" i="21"/>
  <c r="SA14" i="21"/>
  <c r="SA13" i="21"/>
  <c r="SC35" i="21"/>
  <c r="SB35" i="21"/>
  <c r="SA35" i="21"/>
  <c r="RZ35" i="21"/>
  <c r="RZ43" i="21" s="1"/>
  <c r="SC31" i="21"/>
  <c r="SB31" i="21"/>
  <c r="H477" i="11" l="1"/>
  <c r="F471" i="11"/>
  <c r="I7" i="8"/>
  <c r="G7" i="8" s="1"/>
  <c r="CG36" i="5"/>
  <c r="RU41" i="21"/>
  <c r="F474" i="11"/>
  <c r="H474" i="11" s="1"/>
  <c r="H473" i="11"/>
  <c r="RN39" i="21"/>
  <c r="F43" i="11" s="1"/>
  <c r="F44" i="11" s="1"/>
  <c r="RT41" i="21"/>
  <c r="SA31" i="21"/>
  <c r="SA38" i="21" s="1"/>
  <c r="B9" i="15"/>
  <c r="E470" i="11"/>
  <c r="H7" i="8" s="1"/>
  <c r="RO39" i="21"/>
  <c r="C42" i="15" s="1"/>
  <c r="F46" i="11"/>
  <c r="SB38" i="21"/>
  <c r="SC38" i="21"/>
  <c r="DD38" i="21"/>
  <c r="DD41" i="21"/>
  <c r="RJ38" i="21"/>
  <c r="RJ39" i="21" s="1"/>
  <c r="E46" i="11" s="1"/>
  <c r="CA39" i="16"/>
  <c r="CA36" i="16"/>
  <c r="KC36" i="5"/>
  <c r="BZ29" i="16"/>
  <c r="BZ36" i="16" s="1"/>
  <c r="BZ40" i="16"/>
  <c r="JY10" i="5"/>
  <c r="JY28" i="5" s="1"/>
  <c r="JY35" i="5" s="1"/>
  <c r="JY36" i="5" s="1"/>
  <c r="RS41" i="21"/>
  <c r="RI38" i="21"/>
  <c r="RI39" i="21" s="1"/>
  <c r="E43" i="11" s="1"/>
  <c r="RO48" i="21"/>
  <c r="RN48" i="21"/>
  <c r="GW7" i="5"/>
  <c r="KS42" i="21"/>
  <c r="KT42" i="21"/>
  <c r="KV42" i="21"/>
  <c r="KW42" i="21"/>
  <c r="KU34" i="21"/>
  <c r="KU33" i="21"/>
  <c r="KU30" i="21"/>
  <c r="KY30" i="21" s="1"/>
  <c r="KU29" i="21"/>
  <c r="KY29" i="21" s="1"/>
  <c r="KU28" i="21"/>
  <c r="KY28" i="21" s="1"/>
  <c r="KU27" i="21"/>
  <c r="KY27" i="21" s="1"/>
  <c r="KU26" i="21"/>
  <c r="KY26" i="21" s="1"/>
  <c r="KU25" i="21"/>
  <c r="KY25" i="21" s="1"/>
  <c r="KU24" i="21"/>
  <c r="KY24" i="21" s="1"/>
  <c r="KU23" i="21"/>
  <c r="KY23" i="21" s="1"/>
  <c r="KU22" i="21"/>
  <c r="KY22" i="21" s="1"/>
  <c r="KU21" i="21"/>
  <c r="KY21" i="21" s="1"/>
  <c r="KU20" i="21"/>
  <c r="KY20" i="21" s="1"/>
  <c r="KU19" i="21"/>
  <c r="KY19" i="21" s="1"/>
  <c r="KU18" i="21"/>
  <c r="KY18" i="21" s="1"/>
  <c r="KU17" i="21"/>
  <c r="KY17" i="21" s="1"/>
  <c r="KU16" i="21"/>
  <c r="KY16" i="21" s="1"/>
  <c r="KU15" i="21"/>
  <c r="KY15" i="21" s="1"/>
  <c r="KU14" i="21"/>
  <c r="KY14" i="21" s="1"/>
  <c r="KU13" i="21"/>
  <c r="KY13" i="21" s="1"/>
  <c r="KR34" i="21"/>
  <c r="KR33" i="21"/>
  <c r="KR30" i="21"/>
  <c r="KX30" i="21" s="1"/>
  <c r="KR29" i="21"/>
  <c r="KX29" i="21" s="1"/>
  <c r="KR28" i="21"/>
  <c r="KX28" i="21" s="1"/>
  <c r="KR27" i="21"/>
  <c r="KX27" i="21" s="1"/>
  <c r="KR26" i="21"/>
  <c r="KX26" i="21" s="1"/>
  <c r="KR25" i="21"/>
  <c r="KX25" i="21" s="1"/>
  <c r="KR24" i="21"/>
  <c r="KX24" i="21" s="1"/>
  <c r="KR23" i="21"/>
  <c r="KX23" i="21" s="1"/>
  <c r="KR22" i="21"/>
  <c r="KX22" i="21" s="1"/>
  <c r="KR21" i="21"/>
  <c r="KX21" i="21" s="1"/>
  <c r="KR20" i="21"/>
  <c r="KX20" i="21" s="1"/>
  <c r="KR19" i="21"/>
  <c r="KX19" i="21" s="1"/>
  <c r="KR18" i="21"/>
  <c r="KX18" i="21" s="1"/>
  <c r="KR17" i="21"/>
  <c r="KX17" i="21" s="1"/>
  <c r="KR16" i="21"/>
  <c r="KX16" i="21" s="1"/>
  <c r="KR15" i="21"/>
  <c r="KX15" i="21" s="1"/>
  <c r="KR14" i="21"/>
  <c r="KX14" i="21" s="1"/>
  <c r="KR13" i="21"/>
  <c r="KX13" i="21" s="1"/>
  <c r="LA42" i="21"/>
  <c r="KZ42" i="21"/>
  <c r="LA35" i="21"/>
  <c r="LA43" i="21" s="1"/>
  <c r="KZ35" i="21"/>
  <c r="KZ43" i="21" s="1"/>
  <c r="KY35" i="21"/>
  <c r="KY43" i="21" s="1"/>
  <c r="KX35" i="21"/>
  <c r="KX43" i="21" s="1"/>
  <c r="LA31" i="21"/>
  <c r="KZ31" i="21"/>
  <c r="KY42" i="21" l="1"/>
  <c r="G43" i="11"/>
  <c r="G44" i="11" s="1"/>
  <c r="E44" i="11"/>
  <c r="KX42" i="21"/>
  <c r="KX31" i="21"/>
  <c r="KY31" i="21"/>
  <c r="KY38" i="21" s="1"/>
  <c r="B42" i="15"/>
  <c r="F47" i="11"/>
  <c r="I36" i="8"/>
  <c r="BZ39" i="16"/>
  <c r="E47" i="11"/>
  <c r="H36" i="8"/>
  <c r="G46" i="11"/>
  <c r="G47" i="11" s="1"/>
  <c r="KZ38" i="21"/>
  <c r="KU35" i="21"/>
  <c r="KU43" i="21" s="1"/>
  <c r="KR35" i="21"/>
  <c r="KR43" i="21" s="1"/>
  <c r="KU31" i="21"/>
  <c r="LA38" i="21"/>
  <c r="KU42" i="21"/>
  <c r="KR31" i="21"/>
  <c r="KR42" i="21"/>
  <c r="KZ41" i="21"/>
  <c r="LA41" i="21"/>
  <c r="KP46" i="21"/>
  <c r="KP42" i="21"/>
  <c r="KQ42" i="21"/>
  <c r="KO34" i="21"/>
  <c r="KO33" i="21"/>
  <c r="KO30" i="21"/>
  <c r="KO29" i="21"/>
  <c r="KO28" i="21"/>
  <c r="KO27" i="21"/>
  <c r="KO26" i="21"/>
  <c r="KO25" i="21"/>
  <c r="KO24" i="21"/>
  <c r="KO23" i="21"/>
  <c r="KO22" i="21"/>
  <c r="KO21" i="21"/>
  <c r="KO20" i="21"/>
  <c r="KO19" i="21"/>
  <c r="KO18" i="21"/>
  <c r="KO17" i="21"/>
  <c r="KO16" i="21"/>
  <c r="KO15" i="21"/>
  <c r="KO14" i="21"/>
  <c r="KO13" i="21"/>
  <c r="KX41" i="21" l="1"/>
  <c r="KX38" i="21"/>
  <c r="KY41" i="21"/>
  <c r="KR38" i="21"/>
  <c r="L49" i="17" s="1"/>
  <c r="KU38" i="21"/>
  <c r="AK49" i="17" s="1"/>
  <c r="KU41" i="21"/>
  <c r="KO42" i="21"/>
  <c r="KO35" i="21"/>
  <c r="KO43" i="21" s="1"/>
  <c r="KR41" i="21"/>
  <c r="KO31" i="21"/>
  <c r="KO38" i="21" l="1"/>
  <c r="KO41" i="21"/>
  <c r="A9" i="7" l="1"/>
  <c r="B9" i="7"/>
  <c r="I26" i="6"/>
  <c r="G26" i="6" s="1"/>
  <c r="C26" i="6"/>
  <c r="F26" i="6" s="1"/>
  <c r="A26" i="6"/>
  <c r="B26" i="6"/>
  <c r="A9" i="6"/>
  <c r="B9" i="6"/>
  <c r="A7" i="6"/>
  <c r="B7" i="6"/>
  <c r="A6" i="6"/>
  <c r="B6" i="6"/>
  <c r="D30" i="6"/>
  <c r="E30" i="6"/>
  <c r="A26" i="8" l="1"/>
  <c r="B26" i="8"/>
  <c r="C26" i="8"/>
  <c r="F26" i="8" s="1"/>
  <c r="A19" i="8"/>
  <c r="B19" i="8"/>
  <c r="C19" i="8"/>
  <c r="A17" i="8"/>
  <c r="C17" i="8"/>
  <c r="B17" i="8"/>
  <c r="A14" i="8"/>
  <c r="C14" i="8"/>
  <c r="F14" i="8" s="1"/>
  <c r="B14" i="8"/>
  <c r="A13" i="8"/>
  <c r="C13" i="8"/>
  <c r="F13" i="8" s="1"/>
  <c r="B13" i="8"/>
  <c r="A6" i="8"/>
  <c r="B6" i="8"/>
  <c r="C6" i="8"/>
  <c r="A9" i="8"/>
  <c r="C9" i="8"/>
  <c r="F9" i="8" s="1"/>
  <c r="B9" i="8"/>
  <c r="D62" i="9" l="1"/>
  <c r="E28" i="20" l="1"/>
  <c r="G28" i="20"/>
  <c r="I28" i="20"/>
  <c r="K28" i="20"/>
  <c r="M28" i="20"/>
  <c r="O28" i="20"/>
  <c r="Q28" i="20"/>
  <c r="S28" i="20"/>
  <c r="U28" i="20"/>
  <c r="W28" i="20"/>
  <c r="Y28" i="20"/>
  <c r="AA28" i="20"/>
  <c r="AC28" i="20"/>
  <c r="AE28" i="20"/>
  <c r="AG28" i="20"/>
  <c r="AI28" i="20"/>
  <c r="AK28" i="20"/>
  <c r="AM28" i="20"/>
  <c r="AO28" i="20"/>
  <c r="AQ28" i="20"/>
  <c r="AS28" i="20"/>
  <c r="AU28" i="20"/>
  <c r="AW28" i="20"/>
  <c r="AY28" i="20"/>
  <c r="BA28" i="20"/>
  <c r="BC28" i="20"/>
  <c r="BE28" i="20"/>
  <c r="BI28" i="20"/>
  <c r="E32" i="20"/>
  <c r="E31" i="20" s="1"/>
  <c r="G32" i="20"/>
  <c r="G31" i="20" s="1"/>
  <c r="I32" i="20"/>
  <c r="I31" i="20" s="1"/>
  <c r="K32" i="20"/>
  <c r="K31" i="20" s="1"/>
  <c r="M32" i="20"/>
  <c r="M31" i="20" s="1"/>
  <c r="O32" i="20"/>
  <c r="O31" i="20" s="1"/>
  <c r="Q32" i="20"/>
  <c r="Q31" i="20" s="1"/>
  <c r="S32" i="20"/>
  <c r="S31" i="20" s="1"/>
  <c r="U32" i="20"/>
  <c r="U31" i="20" s="1"/>
  <c r="W32" i="20"/>
  <c r="W31" i="20" s="1"/>
  <c r="Y32" i="20"/>
  <c r="Y31" i="20" s="1"/>
  <c r="AA32" i="20"/>
  <c r="AA31" i="20" s="1"/>
  <c r="AC32" i="20"/>
  <c r="AC31" i="20" s="1"/>
  <c r="AE32" i="20"/>
  <c r="AE31" i="20" s="1"/>
  <c r="AG32" i="20"/>
  <c r="AG31" i="20" s="1"/>
  <c r="AI32" i="20"/>
  <c r="AI31" i="20" s="1"/>
  <c r="AK32" i="20"/>
  <c r="AK31" i="20" s="1"/>
  <c r="AM32" i="20"/>
  <c r="AM31" i="20" s="1"/>
  <c r="AO32" i="20"/>
  <c r="AO31" i="20" s="1"/>
  <c r="AQ32" i="20"/>
  <c r="AQ31" i="20" s="1"/>
  <c r="AS32" i="20"/>
  <c r="AS31" i="20" s="1"/>
  <c r="AU32" i="20"/>
  <c r="AU31" i="20" s="1"/>
  <c r="AW32" i="20"/>
  <c r="AW31" i="20" s="1"/>
  <c r="AY32" i="20"/>
  <c r="AY31" i="20" s="1"/>
  <c r="BA32" i="20"/>
  <c r="BA31" i="20" s="1"/>
  <c r="BC32" i="20"/>
  <c r="BC31" i="20" s="1"/>
  <c r="BE32" i="20"/>
  <c r="BE31" i="20" s="1"/>
  <c r="BI32" i="20"/>
  <c r="BI31" i="20" s="1"/>
  <c r="E33" i="20"/>
  <c r="G33" i="20"/>
  <c r="I33" i="20"/>
  <c r="K33" i="20"/>
  <c r="M33" i="20"/>
  <c r="O33" i="20"/>
  <c r="Q33" i="20"/>
  <c r="S33" i="20"/>
  <c r="U33" i="20"/>
  <c r="W33" i="20"/>
  <c r="Y33" i="20"/>
  <c r="AA33" i="20"/>
  <c r="AC33" i="20"/>
  <c r="AE33" i="20"/>
  <c r="AG33" i="20"/>
  <c r="AI33" i="20"/>
  <c r="AK33" i="20"/>
  <c r="AM33" i="20"/>
  <c r="AO33" i="20"/>
  <c r="AQ33" i="20"/>
  <c r="AS33" i="20"/>
  <c r="AU33" i="20"/>
  <c r="AW33" i="20"/>
  <c r="AY33" i="20"/>
  <c r="BA33" i="20"/>
  <c r="BC33" i="20"/>
  <c r="BE33" i="20"/>
  <c r="BI33" i="20"/>
  <c r="CC32" i="16" l="1"/>
  <c r="CC31" i="16"/>
  <c r="CC12" i="16"/>
  <c r="CC13" i="16"/>
  <c r="CC14" i="16"/>
  <c r="CC15" i="16"/>
  <c r="CC16" i="16"/>
  <c r="CC17" i="16"/>
  <c r="CC18" i="16"/>
  <c r="CC19" i="16"/>
  <c r="CC20" i="16"/>
  <c r="CC21" i="16"/>
  <c r="CC22" i="16"/>
  <c r="CC23" i="16"/>
  <c r="CC24" i="16"/>
  <c r="CC25" i="16"/>
  <c r="CC26" i="16"/>
  <c r="CC27" i="16"/>
  <c r="CC28" i="16"/>
  <c r="CC11" i="16"/>
  <c r="FD34" i="21" l="1"/>
  <c r="FD33" i="21"/>
  <c r="FD30" i="21"/>
  <c r="FD29" i="21"/>
  <c r="FD28" i="21"/>
  <c r="FD27" i="21"/>
  <c r="FD17" i="21"/>
  <c r="FD16" i="21"/>
  <c r="FD26" i="21"/>
  <c r="FD25" i="21"/>
  <c r="FD24" i="21"/>
  <c r="FD15" i="21"/>
  <c r="FD23" i="21"/>
  <c r="FD22" i="21"/>
  <c r="FD21" i="21"/>
  <c r="FD14" i="21"/>
  <c r="FD20" i="21"/>
  <c r="FD19" i="21"/>
  <c r="FD18" i="21"/>
  <c r="FD13" i="21"/>
  <c r="FD35" i="21" l="1"/>
  <c r="FD31" i="21"/>
  <c r="FD38" i="21" s="1"/>
  <c r="FA34" i="21"/>
  <c r="FA33" i="21"/>
  <c r="FA18" i="21"/>
  <c r="FA19" i="21"/>
  <c r="FA20" i="21"/>
  <c r="FA14" i="21"/>
  <c r="FA21" i="21"/>
  <c r="FA22" i="21"/>
  <c r="FA23" i="21"/>
  <c r="FA15" i="21"/>
  <c r="FA24" i="21"/>
  <c r="FA25" i="21"/>
  <c r="FA26" i="21"/>
  <c r="FA16" i="21"/>
  <c r="FA17" i="21"/>
  <c r="FA27" i="21"/>
  <c r="FA28" i="21"/>
  <c r="FA29" i="21"/>
  <c r="FA30" i="21"/>
  <c r="FA13" i="21"/>
  <c r="D264" i="11" l="1"/>
  <c r="H262" i="11"/>
  <c r="D261" i="11"/>
  <c r="FA42" i="21"/>
  <c r="FA35" i="21"/>
  <c r="FA43" i="21" s="1"/>
  <c r="FA31" i="21"/>
  <c r="FE42" i="21"/>
  <c r="FE35" i="21"/>
  <c r="FE43" i="21" s="1"/>
  <c r="FE31" i="21"/>
  <c r="F254" i="11"/>
  <c r="D254" i="11"/>
  <c r="D252" i="11"/>
  <c r="H265" i="11"/>
  <c r="FE41" i="21" l="1"/>
  <c r="FA41" i="21"/>
  <c r="FA38" i="21"/>
  <c r="E263" i="11" s="1"/>
  <c r="G263" i="11" s="1"/>
  <c r="I263" i="11" s="1"/>
  <c r="FE38" i="21"/>
  <c r="G265" i="11"/>
  <c r="I31" i="5"/>
  <c r="E31" i="5"/>
  <c r="I30" i="5"/>
  <c r="E30" i="5"/>
  <c r="U7" i="5"/>
  <c r="AC8" i="5"/>
  <c r="U8" i="5"/>
  <c r="AK7" i="5"/>
  <c r="AK8" i="5"/>
  <c r="BA8" i="5"/>
  <c r="AS8" i="5"/>
  <c r="BI7" i="5"/>
  <c r="CO7" i="5"/>
  <c r="BY7" i="5"/>
  <c r="CW7" i="5"/>
  <c r="DU7" i="5"/>
  <c r="EC7" i="5"/>
  <c r="FA7" i="5"/>
  <c r="EK7" i="5"/>
  <c r="ES7" i="5"/>
  <c r="FI7" i="5"/>
  <c r="FQ7" i="5"/>
  <c r="FY7" i="5"/>
  <c r="GG7" i="5"/>
  <c r="GO7" i="5"/>
  <c r="JQ7" i="5"/>
  <c r="HE7" i="5"/>
  <c r="HM7" i="5"/>
  <c r="HM8" i="5"/>
  <c r="HU8" i="5"/>
  <c r="IC8" i="5"/>
  <c r="DE7" i="5"/>
  <c r="IK8" i="5"/>
  <c r="IK7" i="5"/>
  <c r="IS8" i="5"/>
  <c r="IS7" i="5"/>
  <c r="JA7" i="5"/>
  <c r="JI7" i="5"/>
  <c r="KG7" i="5"/>
  <c r="KO7" i="5"/>
  <c r="KW7" i="5"/>
  <c r="KW8" i="5"/>
  <c r="LE8" i="5"/>
  <c r="LM8" i="5"/>
  <c r="DM7" i="5"/>
  <c r="F263" i="11" l="1"/>
  <c r="F264" i="11" s="1"/>
  <c r="FE48" i="21"/>
  <c r="E264" i="11"/>
  <c r="H263" i="11"/>
  <c r="I265" i="11"/>
  <c r="FC34" i="21"/>
  <c r="FC33" i="21"/>
  <c r="FB18" i="21"/>
  <c r="FC18" i="21"/>
  <c r="FB19" i="21"/>
  <c r="FC19" i="21"/>
  <c r="FB20" i="21"/>
  <c r="FC20" i="21"/>
  <c r="FB14" i="21"/>
  <c r="FC14" i="21"/>
  <c r="FB21" i="21"/>
  <c r="FC21" i="21"/>
  <c r="FB22" i="21"/>
  <c r="FC22" i="21"/>
  <c r="FB23" i="21"/>
  <c r="FC23" i="21"/>
  <c r="FB15" i="21"/>
  <c r="FC15" i="21"/>
  <c r="FB24" i="21"/>
  <c r="FC24" i="21"/>
  <c r="FB25" i="21"/>
  <c r="FC25" i="21"/>
  <c r="FB26" i="21"/>
  <c r="FC26" i="21"/>
  <c r="FB16" i="21"/>
  <c r="FC16" i="21"/>
  <c r="FB17" i="21"/>
  <c r="FC17" i="21"/>
  <c r="FB27" i="21"/>
  <c r="FC27" i="21"/>
  <c r="FB28" i="21"/>
  <c r="FC28" i="21"/>
  <c r="FB29" i="21"/>
  <c r="FC29" i="21"/>
  <c r="FB30" i="21"/>
  <c r="FC30" i="21"/>
  <c r="FC13" i="21"/>
  <c r="FB13" i="21"/>
  <c r="SI34" i="21"/>
  <c r="SH34" i="21"/>
  <c r="SG34" i="21"/>
  <c r="SF34" i="21"/>
  <c r="SI33" i="21"/>
  <c r="SH33" i="21"/>
  <c r="SG33" i="21"/>
  <c r="SF33" i="21"/>
  <c r="SF18" i="21"/>
  <c r="SG18" i="21"/>
  <c r="SH18" i="21"/>
  <c r="SI18" i="21"/>
  <c r="SF19" i="21"/>
  <c r="SG19" i="21"/>
  <c r="SH19" i="21"/>
  <c r="SI19" i="21"/>
  <c r="SF20" i="21"/>
  <c r="SG20" i="21"/>
  <c r="SH20" i="21"/>
  <c r="SI20" i="21"/>
  <c r="SF14" i="21"/>
  <c r="SG14" i="21"/>
  <c r="SH14" i="21"/>
  <c r="SI14" i="21"/>
  <c r="SF21" i="21"/>
  <c r="SG21" i="21"/>
  <c r="SH21" i="21"/>
  <c r="SI21" i="21"/>
  <c r="SF22" i="21"/>
  <c r="SG22" i="21"/>
  <c r="SH22" i="21"/>
  <c r="SI22" i="21"/>
  <c r="SF23" i="21"/>
  <c r="SG23" i="21"/>
  <c r="SH23" i="21"/>
  <c r="SI23" i="21"/>
  <c r="SF15" i="21"/>
  <c r="SG15" i="21"/>
  <c r="SH15" i="21"/>
  <c r="SI15" i="21"/>
  <c r="SF24" i="21"/>
  <c r="SG24" i="21"/>
  <c r="SH24" i="21"/>
  <c r="SI24" i="21"/>
  <c r="SF25" i="21"/>
  <c r="SG25" i="21"/>
  <c r="SH25" i="21"/>
  <c r="SI25" i="21"/>
  <c r="SF26" i="21"/>
  <c r="SG26" i="21"/>
  <c r="SH26" i="21"/>
  <c r="SI26" i="21"/>
  <c r="SF16" i="21"/>
  <c r="SG16" i="21"/>
  <c r="SH16" i="21"/>
  <c r="SI16" i="21"/>
  <c r="SF17" i="21"/>
  <c r="SG17" i="21"/>
  <c r="SH17" i="21"/>
  <c r="SI17" i="21"/>
  <c r="SF27" i="21"/>
  <c r="SG27" i="21"/>
  <c r="SH27" i="21"/>
  <c r="SI27" i="21"/>
  <c r="SF28" i="21"/>
  <c r="SG28" i="21"/>
  <c r="SH28" i="21"/>
  <c r="SI28" i="21"/>
  <c r="SF29" i="21"/>
  <c r="SG29" i="21"/>
  <c r="SH29" i="21"/>
  <c r="SI29" i="21"/>
  <c r="SF30" i="21"/>
  <c r="SG30" i="21"/>
  <c r="SH30" i="21"/>
  <c r="SI30" i="21"/>
  <c r="SG13" i="21"/>
  <c r="SH13" i="21"/>
  <c r="SI13" i="21"/>
  <c r="SF13" i="21"/>
  <c r="SM42" i="21"/>
  <c r="SL42" i="21"/>
  <c r="SM35" i="21"/>
  <c r="SM43" i="21" s="1"/>
  <c r="SL35" i="21"/>
  <c r="SL43" i="21" s="1"/>
  <c r="SM31" i="21"/>
  <c r="SL31" i="21"/>
  <c r="DX34" i="21"/>
  <c r="DX33" i="21"/>
  <c r="DW33" i="21"/>
  <c r="DW18" i="21"/>
  <c r="DX18" i="21"/>
  <c r="DW19" i="21"/>
  <c r="DX19" i="21"/>
  <c r="DW20" i="21"/>
  <c r="DX20" i="21"/>
  <c r="DW14" i="21"/>
  <c r="DX14" i="21"/>
  <c r="DW21" i="21"/>
  <c r="DX21" i="21"/>
  <c r="DW22" i="21"/>
  <c r="DX22" i="21"/>
  <c r="DW23" i="21"/>
  <c r="DX23" i="21"/>
  <c r="DW15" i="21"/>
  <c r="DX15" i="21"/>
  <c r="DW24" i="21"/>
  <c r="DX24" i="21"/>
  <c r="DW25" i="21"/>
  <c r="DX25" i="21"/>
  <c r="DW26" i="21"/>
  <c r="DX26" i="21"/>
  <c r="DW16" i="21"/>
  <c r="DX16" i="21"/>
  <c r="DW17" i="21"/>
  <c r="DX17" i="21"/>
  <c r="DW27" i="21"/>
  <c r="DX27" i="21"/>
  <c r="DW28" i="21"/>
  <c r="DX28" i="21"/>
  <c r="DW29" i="21"/>
  <c r="DX29" i="21"/>
  <c r="DW30" i="21"/>
  <c r="DX30" i="21"/>
  <c r="DX13" i="21"/>
  <c r="DW13" i="21"/>
  <c r="DZ31" i="21"/>
  <c r="EA31" i="21"/>
  <c r="DZ35" i="21"/>
  <c r="DZ43" i="21" s="1"/>
  <c r="EA35" i="21"/>
  <c r="EA43" i="21" s="1"/>
  <c r="DZ42" i="21"/>
  <c r="EA42" i="21"/>
  <c r="DZ46" i="21"/>
  <c r="FJ34" i="21"/>
  <c r="FI34" i="21"/>
  <c r="FJ33" i="21"/>
  <c r="FI33" i="21"/>
  <c r="FI18" i="21"/>
  <c r="FJ18" i="21"/>
  <c r="FI19" i="21"/>
  <c r="FJ19" i="21"/>
  <c r="FI20" i="21"/>
  <c r="FJ20" i="21"/>
  <c r="FI14" i="21"/>
  <c r="FJ14" i="21"/>
  <c r="FI21" i="21"/>
  <c r="FJ21" i="21"/>
  <c r="FI22" i="21"/>
  <c r="FJ22" i="21"/>
  <c r="FI23" i="21"/>
  <c r="FJ23" i="21"/>
  <c r="FI15" i="21"/>
  <c r="FJ15" i="21"/>
  <c r="FI24" i="21"/>
  <c r="FJ24" i="21"/>
  <c r="FI25" i="21"/>
  <c r="FJ25" i="21"/>
  <c r="FI26" i="21"/>
  <c r="FJ26" i="21"/>
  <c r="FI16" i="21"/>
  <c r="FJ16" i="21"/>
  <c r="FI17" i="21"/>
  <c r="FJ17" i="21"/>
  <c r="FI27" i="21"/>
  <c r="FJ27" i="21"/>
  <c r="FI28" i="21"/>
  <c r="FJ28" i="21"/>
  <c r="FI29" i="21"/>
  <c r="FJ29" i="21"/>
  <c r="FI30" i="21"/>
  <c r="FJ30" i="21"/>
  <c r="FJ13" i="21"/>
  <c r="FI13" i="21"/>
  <c r="D391" i="11"/>
  <c r="C7" i="6" s="1"/>
  <c r="F7" i="6" s="1"/>
  <c r="D395" i="11"/>
  <c r="F385" i="11"/>
  <c r="D385" i="11"/>
  <c r="D383" i="11"/>
  <c r="D505" i="11"/>
  <c r="E507" i="11"/>
  <c r="E510" i="11"/>
  <c r="D508" i="11"/>
  <c r="D365" i="11"/>
  <c r="J361" i="11"/>
  <c r="D338" i="11"/>
  <c r="D334" i="11"/>
  <c r="D545" i="11"/>
  <c r="D273" i="11"/>
  <c r="D315" i="11"/>
  <c r="D311" i="11"/>
  <c r="G310" i="11"/>
  <c r="I310" i="11" s="1"/>
  <c r="J308" i="11"/>
  <c r="H310" i="11"/>
  <c r="G314" i="11"/>
  <c r="I314" i="11" s="1"/>
  <c r="H314" i="11"/>
  <c r="D285" i="11"/>
  <c r="D288" i="11"/>
  <c r="D282" i="11"/>
  <c r="J257" i="11"/>
  <c r="G262" i="11"/>
  <c r="I262" i="11" s="1"/>
  <c r="H259" i="11"/>
  <c r="G259" i="11"/>
  <c r="I259" i="11" s="1"/>
  <c r="D258" i="11"/>
  <c r="E115" i="11"/>
  <c r="F115" i="11"/>
  <c r="D115" i="11"/>
  <c r="D114" i="11"/>
  <c r="D71" i="11"/>
  <c r="D51" i="11"/>
  <c r="E51" i="11"/>
  <c r="F51" i="11"/>
  <c r="E52" i="11"/>
  <c r="F52" i="11"/>
  <c r="D52" i="11"/>
  <c r="D50" i="11"/>
  <c r="C33" i="20" l="1"/>
  <c r="SM38" i="21"/>
  <c r="SM48" i="21" s="1"/>
  <c r="CB11" i="16"/>
  <c r="C6" i="6"/>
  <c r="F6" i="6" s="1"/>
  <c r="C9" i="6"/>
  <c r="C28" i="20"/>
  <c r="C32" i="20"/>
  <c r="C31" i="20" s="1"/>
  <c r="SL38" i="21"/>
  <c r="CB32" i="16"/>
  <c r="CB27" i="16"/>
  <c r="CB25" i="16"/>
  <c r="CB23" i="16"/>
  <c r="CB21" i="16"/>
  <c r="CB19" i="16"/>
  <c r="CB17" i="16"/>
  <c r="CB15" i="16"/>
  <c r="CB13" i="16"/>
  <c r="CB28" i="16"/>
  <c r="CB26" i="16"/>
  <c r="CB24" i="16"/>
  <c r="CB22" i="16"/>
  <c r="CB20" i="16"/>
  <c r="CB18" i="16"/>
  <c r="CB16" i="16"/>
  <c r="CB14" i="16"/>
  <c r="CB12" i="16"/>
  <c r="CB31" i="16"/>
  <c r="EZ18" i="21"/>
  <c r="EZ24" i="21"/>
  <c r="EZ29" i="21"/>
  <c r="EZ16" i="21"/>
  <c r="EZ15" i="21"/>
  <c r="EZ14" i="21"/>
  <c r="EZ21" i="21"/>
  <c r="EZ30" i="21"/>
  <c r="EZ28" i="21"/>
  <c r="EZ26" i="21"/>
  <c r="EZ23" i="21"/>
  <c r="EZ20" i="21"/>
  <c r="EZ17" i="21"/>
  <c r="EZ13" i="21"/>
  <c r="EZ27" i="21"/>
  <c r="EZ25" i="21"/>
  <c r="EZ22" i="21"/>
  <c r="EZ19" i="21"/>
  <c r="G264" i="11"/>
  <c r="I264" i="11" s="1"/>
  <c r="H264" i="11"/>
  <c r="SG42" i="21"/>
  <c r="SM41" i="21"/>
  <c r="SG35" i="21"/>
  <c r="SG43" i="21" s="1"/>
  <c r="SF31" i="21"/>
  <c r="DX35" i="21"/>
  <c r="DX43" i="21" s="1"/>
  <c r="SL41" i="21"/>
  <c r="F284" i="11"/>
  <c r="SF35" i="21"/>
  <c r="SF43" i="21" s="1"/>
  <c r="SF42" i="21"/>
  <c r="SG31" i="21"/>
  <c r="DW31" i="21"/>
  <c r="DX31" i="21"/>
  <c r="DX42" i="21"/>
  <c r="DW42" i="21"/>
  <c r="DZ38" i="21"/>
  <c r="F308" i="11" s="1"/>
  <c r="EA38" i="21"/>
  <c r="DZ41" i="21"/>
  <c r="EA41" i="21"/>
  <c r="H309" i="11"/>
  <c r="G309" i="11"/>
  <c r="I309" i="11" s="1"/>
  <c r="G313" i="11"/>
  <c r="F281" i="11" l="1"/>
  <c r="SL48" i="21"/>
  <c r="SF41" i="21"/>
  <c r="EZ31" i="21"/>
  <c r="SF38" i="21"/>
  <c r="E281" i="11" s="1"/>
  <c r="DZ48" i="21"/>
  <c r="DX41" i="21"/>
  <c r="SG41" i="21"/>
  <c r="SG38" i="21"/>
  <c r="DW41" i="21"/>
  <c r="EA48" i="21"/>
  <c r="F312" i="11"/>
  <c r="C14" i="15"/>
  <c r="DX38" i="21"/>
  <c r="I313" i="11"/>
  <c r="H313" i="11"/>
  <c r="E284" i="11" l="1"/>
  <c r="E312" i="11"/>
  <c r="B14" i="15"/>
  <c r="DE32" i="16"/>
  <c r="DE31" i="16"/>
  <c r="DE12" i="16"/>
  <c r="DE13" i="16"/>
  <c r="DE14" i="16"/>
  <c r="DE15" i="16"/>
  <c r="DE16" i="16"/>
  <c r="DE17" i="16"/>
  <c r="DE18" i="16"/>
  <c r="DE19" i="16"/>
  <c r="DE20" i="16"/>
  <c r="DE21" i="16"/>
  <c r="DE22" i="16"/>
  <c r="DE23" i="16"/>
  <c r="DE24" i="16"/>
  <c r="DE25" i="16"/>
  <c r="DE26" i="16"/>
  <c r="DE27" i="16"/>
  <c r="DE28" i="16"/>
  <c r="DE11" i="16"/>
  <c r="WT34" i="21"/>
  <c r="DD32" i="16" s="1"/>
  <c r="WS34" i="21"/>
  <c r="WT33" i="21"/>
  <c r="WS33" i="21"/>
  <c r="WS18" i="21"/>
  <c r="WT18" i="21"/>
  <c r="DD12" i="16" s="1"/>
  <c r="WS19" i="21"/>
  <c r="WT19" i="21"/>
  <c r="DD13" i="16" s="1"/>
  <c r="WS20" i="21"/>
  <c r="WT20" i="21"/>
  <c r="DD14" i="16" s="1"/>
  <c r="WS14" i="21"/>
  <c r="WT14" i="21"/>
  <c r="DD15" i="16" s="1"/>
  <c r="WS21" i="21"/>
  <c r="WT21" i="21"/>
  <c r="DD16" i="16" s="1"/>
  <c r="WS22" i="21"/>
  <c r="WT22" i="21"/>
  <c r="DD17" i="16" s="1"/>
  <c r="WS23" i="21"/>
  <c r="WT23" i="21"/>
  <c r="DD18" i="16" s="1"/>
  <c r="WS15" i="21"/>
  <c r="WT15" i="21"/>
  <c r="DD19" i="16" s="1"/>
  <c r="WS24" i="21"/>
  <c r="WT24" i="21"/>
  <c r="DD20" i="16" s="1"/>
  <c r="WS25" i="21"/>
  <c r="WT25" i="21"/>
  <c r="DD21" i="16" s="1"/>
  <c r="WS26" i="21"/>
  <c r="WT26" i="21"/>
  <c r="DD22" i="16" s="1"/>
  <c r="WS16" i="21"/>
  <c r="WT16" i="21"/>
  <c r="DD23" i="16" s="1"/>
  <c r="WS17" i="21"/>
  <c r="WT17" i="21"/>
  <c r="DD24" i="16" s="1"/>
  <c r="WS27" i="21"/>
  <c r="WT27" i="21"/>
  <c r="DD25" i="16" s="1"/>
  <c r="WS28" i="21"/>
  <c r="WT28" i="21"/>
  <c r="DD26" i="16" s="1"/>
  <c r="WS29" i="21"/>
  <c r="WT29" i="21"/>
  <c r="DD27" i="16" s="1"/>
  <c r="WS30" i="21"/>
  <c r="WT30" i="21"/>
  <c r="DD28" i="16" s="1"/>
  <c r="WT13" i="21"/>
  <c r="DD11" i="16" s="1"/>
  <c r="WS13" i="21"/>
  <c r="WW42" i="21"/>
  <c r="WV42" i="21"/>
  <c r="WW35" i="21"/>
  <c r="WW43" i="21" s="1"/>
  <c r="WV35" i="21"/>
  <c r="WV43" i="21" s="1"/>
  <c r="WU34" i="21"/>
  <c r="WU33" i="21"/>
  <c r="WW31" i="21"/>
  <c r="WV31" i="21"/>
  <c r="WU30" i="21"/>
  <c r="WU29" i="21"/>
  <c r="WU28" i="21"/>
  <c r="WU27" i="21"/>
  <c r="WU17" i="21"/>
  <c r="WU16" i="21"/>
  <c r="WU26" i="21"/>
  <c r="WU25" i="21"/>
  <c r="WU24" i="21"/>
  <c r="WU15" i="21"/>
  <c r="WU23" i="21"/>
  <c r="WU22" i="21"/>
  <c r="WU21" i="21"/>
  <c r="WU14" i="21"/>
  <c r="WU20" i="21"/>
  <c r="WU19" i="21"/>
  <c r="WU18" i="21"/>
  <c r="WU13" i="21"/>
  <c r="WR19" i="21" l="1"/>
  <c r="WS35" i="21"/>
  <c r="WS43" i="21" s="1"/>
  <c r="WR27" i="21"/>
  <c r="WR24" i="21"/>
  <c r="WR22" i="21"/>
  <c r="WR25" i="21"/>
  <c r="WR34" i="21"/>
  <c r="WR30" i="21"/>
  <c r="WR17" i="21"/>
  <c r="WR21" i="21"/>
  <c r="WR18" i="21"/>
  <c r="DE33" i="16"/>
  <c r="DE41" i="16" s="1"/>
  <c r="WR26" i="21"/>
  <c r="WW41" i="21"/>
  <c r="WT35" i="21"/>
  <c r="WT43" i="21" s="1"/>
  <c r="WU35" i="21"/>
  <c r="WU43" i="21" s="1"/>
  <c r="WR23" i="21"/>
  <c r="WR29" i="21"/>
  <c r="WR16" i="21"/>
  <c r="WR15" i="21"/>
  <c r="WR14" i="21"/>
  <c r="WR20" i="21"/>
  <c r="WR28" i="21"/>
  <c r="WR33" i="21"/>
  <c r="WU31" i="21"/>
  <c r="WV41" i="21"/>
  <c r="WV38" i="21"/>
  <c r="F28" i="9" s="1"/>
  <c r="DD29" i="16"/>
  <c r="DD31" i="16"/>
  <c r="DD33" i="16" s="1"/>
  <c r="DD41" i="16" s="1"/>
  <c r="DD40" i="16"/>
  <c r="DE40" i="16"/>
  <c r="DE29" i="16"/>
  <c r="WT31" i="21"/>
  <c r="WR13" i="21"/>
  <c r="WS31" i="21"/>
  <c r="WS42" i="21"/>
  <c r="WW38" i="21"/>
  <c r="WT42" i="21"/>
  <c r="WU42" i="21"/>
  <c r="WS38" i="21" l="1"/>
  <c r="E28" i="9" s="1"/>
  <c r="WR35" i="21"/>
  <c r="WR43" i="21" s="1"/>
  <c r="WU38" i="21"/>
  <c r="WT38" i="21"/>
  <c r="E29" i="9" s="1"/>
  <c r="WU41" i="21"/>
  <c r="WW46" i="21"/>
  <c r="WV46" i="21" s="1"/>
  <c r="WV48" i="21" s="1"/>
  <c r="F29" i="9"/>
  <c r="C60" i="15"/>
  <c r="DD39" i="16"/>
  <c r="DD36" i="16"/>
  <c r="WT41" i="21"/>
  <c r="DE39" i="16"/>
  <c r="DE36" i="16"/>
  <c r="WR31" i="21"/>
  <c r="WR42" i="21"/>
  <c r="WS41" i="21"/>
  <c r="B60" i="15" l="1"/>
  <c r="WW48" i="21"/>
  <c r="WR41" i="21"/>
  <c r="WR38" i="21"/>
  <c r="H29" i="9" l="1"/>
  <c r="G29" i="9"/>
  <c r="I29" i="9" s="1"/>
  <c r="J28" i="9"/>
  <c r="H28" i="9"/>
  <c r="G28" i="9" l="1"/>
  <c r="I28" i="9" l="1"/>
  <c r="S13" i="19" l="1"/>
  <c r="S14" i="19"/>
  <c r="S15" i="19"/>
  <c r="S9" i="19"/>
  <c r="S16" i="19"/>
  <c r="S17" i="19"/>
  <c r="S18" i="19"/>
  <c r="S10" i="19"/>
  <c r="S19" i="19"/>
  <c r="S20" i="19"/>
  <c r="S21" i="19"/>
  <c r="S11" i="19"/>
  <c r="S12" i="19"/>
  <c r="S22" i="19"/>
  <c r="S23" i="19"/>
  <c r="S24" i="19"/>
  <c r="S25" i="19"/>
  <c r="S8" i="19"/>
  <c r="AB26" i="20"/>
  <c r="AB27" i="20"/>
  <c r="AB25" i="20"/>
  <c r="AB24" i="20"/>
  <c r="AB23" i="20"/>
  <c r="AB22" i="20"/>
  <c r="AB12" i="20"/>
  <c r="AB11" i="20"/>
  <c r="AB21" i="20"/>
  <c r="AB20" i="20"/>
  <c r="AB19" i="20"/>
  <c r="AB10" i="20"/>
  <c r="AB18" i="20"/>
  <c r="AB17" i="20"/>
  <c r="AB16" i="20"/>
  <c r="AB9" i="20"/>
  <c r="AB15" i="20"/>
  <c r="AB14" i="20"/>
  <c r="AB13" i="20"/>
  <c r="AB8" i="20"/>
  <c r="O26" i="19"/>
  <c r="AC36" i="20" s="1"/>
  <c r="N25" i="19"/>
  <c r="N24" i="19"/>
  <c r="N23" i="19"/>
  <c r="N22" i="19"/>
  <c r="R22" i="19" s="1"/>
  <c r="N12" i="19"/>
  <c r="N11" i="19"/>
  <c r="N21" i="19"/>
  <c r="R21" i="19" s="1"/>
  <c r="N20" i="19"/>
  <c r="N19" i="19"/>
  <c r="N10" i="19"/>
  <c r="N18" i="19"/>
  <c r="N17" i="19"/>
  <c r="R17" i="19" s="1"/>
  <c r="N16" i="19"/>
  <c r="N9" i="19"/>
  <c r="N15" i="19"/>
  <c r="N14" i="19"/>
  <c r="R14" i="19" s="1"/>
  <c r="P14" i="19" s="1"/>
  <c r="N13" i="19"/>
  <c r="R13" i="19" s="1"/>
  <c r="P13" i="19" s="1"/>
  <c r="N8" i="19"/>
  <c r="Q8" i="19" l="1"/>
  <c r="AB32" i="20"/>
  <c r="AB31" i="20" s="1"/>
  <c r="AB28" i="20"/>
  <c r="AB33" i="20"/>
  <c r="Q16" i="19"/>
  <c r="Q11" i="19"/>
  <c r="Q9" i="19"/>
  <c r="Q21" i="19"/>
  <c r="Q15" i="19"/>
  <c r="Q25" i="19"/>
  <c r="Q19" i="19"/>
  <c r="Q13" i="19"/>
  <c r="Q12" i="19"/>
  <c r="Q24" i="19"/>
  <c r="Q10" i="19"/>
  <c r="Q23" i="19"/>
  <c r="Q18" i="19"/>
  <c r="R15" i="19"/>
  <c r="P15" i="19" s="1"/>
  <c r="P21" i="19"/>
  <c r="P22" i="19"/>
  <c r="R8" i="19"/>
  <c r="P8" i="19" s="1"/>
  <c r="R24" i="19"/>
  <c r="P24" i="19" s="1"/>
  <c r="R10" i="19"/>
  <c r="P10" i="19" s="1"/>
  <c r="R12" i="19"/>
  <c r="P12" i="19" s="1"/>
  <c r="R16" i="19"/>
  <c r="P16" i="19" s="1"/>
  <c r="R20" i="19"/>
  <c r="P20" i="19" s="1"/>
  <c r="R23" i="19"/>
  <c r="P23" i="19" s="1"/>
  <c r="R18" i="19"/>
  <c r="P18" i="19" s="1"/>
  <c r="R11" i="19"/>
  <c r="P11" i="19" s="1"/>
  <c r="R9" i="19"/>
  <c r="P9" i="19" s="1"/>
  <c r="P17" i="19"/>
  <c r="R25" i="19"/>
  <c r="P25" i="19" s="1"/>
  <c r="R19" i="19"/>
  <c r="P19" i="19" s="1"/>
  <c r="Q22" i="19"/>
  <c r="Q20" i="19"/>
  <c r="Q17" i="19"/>
  <c r="Q14" i="19"/>
  <c r="AC38" i="20"/>
  <c r="N26" i="19"/>
  <c r="AB36" i="20" s="1"/>
  <c r="AC40" i="20" l="1"/>
  <c r="F84" i="11"/>
  <c r="AB38" i="20"/>
  <c r="E84" i="11" s="1"/>
  <c r="D101" i="11" l="1"/>
  <c r="C11" i="18"/>
  <c r="C12" i="18"/>
  <c r="C10" i="18"/>
  <c r="C9" i="18"/>
  <c r="C8" i="18"/>
  <c r="GO37" i="5" l="1"/>
  <c r="GV32" i="5"/>
  <c r="GU32" i="5"/>
  <c r="GR32" i="5"/>
  <c r="GQ32" i="5"/>
  <c r="GV28" i="5"/>
  <c r="GV35" i="5" s="1"/>
  <c r="GU28" i="5"/>
  <c r="GU35" i="5" s="1"/>
  <c r="GR28" i="5"/>
  <c r="GQ28" i="5"/>
  <c r="BC32" i="16"/>
  <c r="GS31" i="5" s="1"/>
  <c r="GT31" i="5" s="1"/>
  <c r="BC31" i="16"/>
  <c r="GS30" i="5" s="1"/>
  <c r="GT30" i="5" s="1"/>
  <c r="BC12" i="16"/>
  <c r="GS11" i="5" s="1"/>
  <c r="GT11" i="5" s="1"/>
  <c r="BC13" i="16"/>
  <c r="GS12" i="5" s="1"/>
  <c r="GT12" i="5" s="1"/>
  <c r="BC14" i="16"/>
  <c r="GS13" i="5" s="1"/>
  <c r="GT13" i="5" s="1"/>
  <c r="BC15" i="16"/>
  <c r="GS14" i="5" s="1"/>
  <c r="GT14" i="5" s="1"/>
  <c r="BC16" i="16"/>
  <c r="GS15" i="5" s="1"/>
  <c r="GT15" i="5" s="1"/>
  <c r="BC17" i="16"/>
  <c r="GS16" i="5" s="1"/>
  <c r="GT16" i="5" s="1"/>
  <c r="BC18" i="16"/>
  <c r="GS17" i="5" s="1"/>
  <c r="GT17" i="5" s="1"/>
  <c r="BC19" i="16"/>
  <c r="GS18" i="5" s="1"/>
  <c r="GT18" i="5" s="1"/>
  <c r="BC20" i="16"/>
  <c r="GS19" i="5" s="1"/>
  <c r="GT19" i="5" s="1"/>
  <c r="BC21" i="16"/>
  <c r="GS20" i="5" s="1"/>
  <c r="GT20" i="5" s="1"/>
  <c r="BC22" i="16"/>
  <c r="GS21" i="5" s="1"/>
  <c r="GT21" i="5" s="1"/>
  <c r="BC23" i="16"/>
  <c r="GS22" i="5" s="1"/>
  <c r="GT22" i="5" s="1"/>
  <c r="BC24" i="16"/>
  <c r="GS23" i="5" s="1"/>
  <c r="GT23" i="5" s="1"/>
  <c r="BC25" i="16"/>
  <c r="GS24" i="5" s="1"/>
  <c r="GT24" i="5" s="1"/>
  <c r="BC26" i="16"/>
  <c r="GS25" i="5" s="1"/>
  <c r="GT25" i="5" s="1"/>
  <c r="BC27" i="16"/>
  <c r="GS26" i="5" s="1"/>
  <c r="GT26" i="5" s="1"/>
  <c r="BB28" i="16"/>
  <c r="GO27" i="5" s="1"/>
  <c r="GP27" i="5" s="1"/>
  <c r="BC28" i="16"/>
  <c r="GS27" i="5" s="1"/>
  <c r="GT27" i="5" s="1"/>
  <c r="BC11" i="16"/>
  <c r="GS10" i="5" s="1"/>
  <c r="GQ35" i="5" l="1"/>
  <c r="GR35" i="5"/>
  <c r="BC33" i="16"/>
  <c r="BC41" i="16" s="1"/>
  <c r="GT32" i="5"/>
  <c r="GS28" i="5"/>
  <c r="GT10" i="5"/>
  <c r="GT28" i="5" s="1"/>
  <c r="GS32" i="5"/>
  <c r="BC40" i="16"/>
  <c r="BC29" i="16"/>
  <c r="GT35" i="5" l="1"/>
  <c r="GS35" i="5"/>
  <c r="BC39" i="16"/>
  <c r="BC36" i="16"/>
  <c r="GS36" i="5" l="1"/>
  <c r="D357" i="11"/>
  <c r="H366" i="11"/>
  <c r="G366" i="11"/>
  <c r="I366" i="11" s="1"/>
  <c r="KF34" i="21"/>
  <c r="BB32" i="16" s="1"/>
  <c r="GO31" i="5" s="1"/>
  <c r="GP31" i="5" s="1"/>
  <c r="KF33" i="21"/>
  <c r="BB31" i="16" s="1"/>
  <c r="KE18" i="21"/>
  <c r="KF18" i="21"/>
  <c r="BB12" i="16" s="1"/>
  <c r="GO11" i="5" s="1"/>
  <c r="GP11" i="5" s="1"/>
  <c r="KE19" i="21"/>
  <c r="KF19" i="21"/>
  <c r="BB13" i="16" s="1"/>
  <c r="GO12" i="5" s="1"/>
  <c r="GP12" i="5" s="1"/>
  <c r="KE20" i="21"/>
  <c r="KF20" i="21"/>
  <c r="BB14" i="16" s="1"/>
  <c r="GO13" i="5" s="1"/>
  <c r="GP13" i="5" s="1"/>
  <c r="KE14" i="21"/>
  <c r="KF14" i="21"/>
  <c r="BB15" i="16" s="1"/>
  <c r="GO14" i="5" s="1"/>
  <c r="GP14" i="5" s="1"/>
  <c r="KE21" i="21"/>
  <c r="KF21" i="21"/>
  <c r="BB16" i="16" s="1"/>
  <c r="GO15" i="5" s="1"/>
  <c r="GP15" i="5" s="1"/>
  <c r="KE22" i="21"/>
  <c r="KF22" i="21"/>
  <c r="BB17" i="16" s="1"/>
  <c r="GO16" i="5" s="1"/>
  <c r="GP16" i="5" s="1"/>
  <c r="KE23" i="21"/>
  <c r="KF23" i="21"/>
  <c r="BB18" i="16" s="1"/>
  <c r="GO17" i="5" s="1"/>
  <c r="GP17" i="5" s="1"/>
  <c r="KE15" i="21"/>
  <c r="KF15" i="21"/>
  <c r="BB19" i="16" s="1"/>
  <c r="GO18" i="5" s="1"/>
  <c r="GP18" i="5" s="1"/>
  <c r="KE24" i="21"/>
  <c r="KF24" i="21"/>
  <c r="BB20" i="16" s="1"/>
  <c r="GO19" i="5" s="1"/>
  <c r="GP19" i="5" s="1"/>
  <c r="KE25" i="21"/>
  <c r="KF25" i="21"/>
  <c r="BB21" i="16" s="1"/>
  <c r="GO20" i="5" s="1"/>
  <c r="GP20" i="5" s="1"/>
  <c r="KE26" i="21"/>
  <c r="KF26" i="21"/>
  <c r="BB22" i="16" s="1"/>
  <c r="GO21" i="5" s="1"/>
  <c r="GP21" i="5" s="1"/>
  <c r="KE16" i="21"/>
  <c r="KF16" i="21"/>
  <c r="BB23" i="16" s="1"/>
  <c r="GO22" i="5" s="1"/>
  <c r="GP22" i="5" s="1"/>
  <c r="KE17" i="21"/>
  <c r="KF17" i="21"/>
  <c r="BB24" i="16" s="1"/>
  <c r="GO23" i="5" s="1"/>
  <c r="GP23" i="5" s="1"/>
  <c r="KE27" i="21"/>
  <c r="KF27" i="21"/>
  <c r="BB25" i="16" s="1"/>
  <c r="GO24" i="5" s="1"/>
  <c r="GP24" i="5" s="1"/>
  <c r="KE28" i="21"/>
  <c r="KF28" i="21"/>
  <c r="BB26" i="16" s="1"/>
  <c r="GO25" i="5" s="1"/>
  <c r="GP25" i="5" s="1"/>
  <c r="KE29" i="21"/>
  <c r="KF29" i="21"/>
  <c r="BB27" i="16" s="1"/>
  <c r="GO26" i="5" s="1"/>
  <c r="GP26" i="5" s="1"/>
  <c r="KF13" i="21"/>
  <c r="BB11" i="16" s="1"/>
  <c r="KE13" i="21"/>
  <c r="KE30" i="21"/>
  <c r="KG34" i="21"/>
  <c r="KG33" i="21"/>
  <c r="KG18" i="21"/>
  <c r="KG19" i="21"/>
  <c r="KG20" i="21"/>
  <c r="KG14" i="21"/>
  <c r="KG21" i="21"/>
  <c r="KG22" i="21"/>
  <c r="KG23" i="21"/>
  <c r="KG15" i="21"/>
  <c r="KG24" i="21"/>
  <c r="KG25" i="21"/>
  <c r="KG26" i="21"/>
  <c r="KG16" i="21"/>
  <c r="KG17" i="21"/>
  <c r="KG27" i="21"/>
  <c r="KG28" i="21"/>
  <c r="KG29" i="21"/>
  <c r="KG30" i="21"/>
  <c r="KG13" i="21"/>
  <c r="BB33" i="16" l="1"/>
  <c r="BB41" i="16" s="1"/>
  <c r="GO30" i="5"/>
  <c r="BB29" i="16"/>
  <c r="BB40" i="16"/>
  <c r="GO10" i="5"/>
  <c r="GP10" i="5" l="1"/>
  <c r="GP28" i="5" s="1"/>
  <c r="GO28" i="5"/>
  <c r="BB39" i="16"/>
  <c r="BB36" i="16"/>
  <c r="GP30" i="5"/>
  <c r="GP32" i="5" s="1"/>
  <c r="GO32" i="5"/>
  <c r="KI46" i="21"/>
  <c r="KK42" i="21"/>
  <c r="KJ42" i="21"/>
  <c r="KI42" i="21"/>
  <c r="KK35" i="21"/>
  <c r="KK43" i="21" s="1"/>
  <c r="KJ35" i="21"/>
  <c r="KJ43" i="21" s="1"/>
  <c r="KI35" i="21"/>
  <c r="KI43" i="21" s="1"/>
  <c r="KH34" i="21"/>
  <c r="KH33" i="21"/>
  <c r="KG35" i="21"/>
  <c r="KG43" i="21" s="1"/>
  <c r="KF35" i="21"/>
  <c r="KF43" i="21" s="1"/>
  <c r="KK31" i="21"/>
  <c r="KJ31" i="21"/>
  <c r="KI31" i="21"/>
  <c r="KH30" i="21"/>
  <c r="KD30" i="21"/>
  <c r="KH29" i="21"/>
  <c r="KH28" i="21"/>
  <c r="KH27" i="21"/>
  <c r="KD27" i="21"/>
  <c r="KH17" i="21"/>
  <c r="KD17" i="21"/>
  <c r="KH16" i="21"/>
  <c r="KH26" i="21"/>
  <c r="KD26" i="21"/>
  <c r="KH25" i="21"/>
  <c r="KD25" i="21"/>
  <c r="KH24" i="21"/>
  <c r="KH15" i="21"/>
  <c r="KH23" i="21"/>
  <c r="KH22" i="21"/>
  <c r="KD22" i="21"/>
  <c r="KH21" i="21"/>
  <c r="KD21" i="21"/>
  <c r="KH14" i="21"/>
  <c r="KH20" i="21"/>
  <c r="KH19" i="21"/>
  <c r="KH18" i="21"/>
  <c r="KH13" i="21"/>
  <c r="KE42" i="21"/>
  <c r="H369" i="11"/>
  <c r="G369" i="11"/>
  <c r="I369" i="11" s="1"/>
  <c r="D368" i="11"/>
  <c r="H363" i="11"/>
  <c r="G363" i="11"/>
  <c r="D362" i="11"/>
  <c r="E83" i="11"/>
  <c r="H26" i="6"/>
  <c r="D191" i="11"/>
  <c r="G191" i="11" s="1"/>
  <c r="H190" i="11"/>
  <c r="G190" i="11"/>
  <c r="KJ41" i="21" l="1"/>
  <c r="GP35" i="5"/>
  <c r="KK41" i="21"/>
  <c r="KH35" i="21"/>
  <c r="KH43" i="21" s="1"/>
  <c r="GO35" i="5"/>
  <c r="I363" i="11"/>
  <c r="KF42" i="21"/>
  <c r="KD28" i="21"/>
  <c r="KI38" i="21"/>
  <c r="F361" i="11" s="1"/>
  <c r="F362" i="11" s="1"/>
  <c r="KD18" i="21"/>
  <c r="KD20" i="21"/>
  <c r="KD23" i="21"/>
  <c r="KD24" i="21"/>
  <c r="KG31" i="21"/>
  <c r="KG38" i="21" s="1"/>
  <c r="E367" i="11" s="1"/>
  <c r="G367" i="11" s="1"/>
  <c r="I367" i="11" s="1"/>
  <c r="KD19" i="21"/>
  <c r="KH31" i="21"/>
  <c r="KD14" i="21"/>
  <c r="KD15" i="21"/>
  <c r="KD16" i="21"/>
  <c r="KD29" i="21"/>
  <c r="KJ38" i="21"/>
  <c r="KG42" i="21"/>
  <c r="KK38" i="21"/>
  <c r="F367" i="11" s="1"/>
  <c r="F368" i="11" s="1"/>
  <c r="KI41" i="21"/>
  <c r="KE31" i="21"/>
  <c r="KH42" i="21"/>
  <c r="KF31" i="21"/>
  <c r="KD13" i="21"/>
  <c r="I190" i="11"/>
  <c r="H192" i="11"/>
  <c r="WL34" i="21"/>
  <c r="WK34" i="21"/>
  <c r="WL33" i="21"/>
  <c r="WK33" i="21"/>
  <c r="WK18" i="21"/>
  <c r="WL18" i="21"/>
  <c r="WK19" i="21"/>
  <c r="WL19" i="21"/>
  <c r="WK20" i="21"/>
  <c r="WL20" i="21"/>
  <c r="WK14" i="21"/>
  <c r="WL14" i="21"/>
  <c r="WK21" i="21"/>
  <c r="WL21" i="21"/>
  <c r="WK22" i="21"/>
  <c r="WL22" i="21"/>
  <c r="WK23" i="21"/>
  <c r="WL23" i="21"/>
  <c r="WK15" i="21"/>
  <c r="WL15" i="21"/>
  <c r="WK24" i="21"/>
  <c r="WL24" i="21"/>
  <c r="WK25" i="21"/>
  <c r="WL25" i="21"/>
  <c r="WK26" i="21"/>
  <c r="WL26" i="21"/>
  <c r="WK16" i="21"/>
  <c r="WL16" i="21"/>
  <c r="WK17" i="21"/>
  <c r="WL17" i="21"/>
  <c r="WK27" i="21"/>
  <c r="WL27" i="21"/>
  <c r="WK28" i="21"/>
  <c r="WL28" i="21"/>
  <c r="WK29" i="21"/>
  <c r="WL29" i="21"/>
  <c r="WK30" i="21"/>
  <c r="WL30" i="21"/>
  <c r="WL13" i="21"/>
  <c r="WK13" i="21"/>
  <c r="WF34" i="21"/>
  <c r="WE34" i="21"/>
  <c r="WF33" i="21"/>
  <c r="WE33" i="21"/>
  <c r="WE18" i="21"/>
  <c r="WF18" i="21"/>
  <c r="WE19" i="21"/>
  <c r="WF19" i="21"/>
  <c r="WE20" i="21"/>
  <c r="WF20" i="21"/>
  <c r="WE14" i="21"/>
  <c r="WF14" i="21"/>
  <c r="WE21" i="21"/>
  <c r="WF21" i="21"/>
  <c r="WE22" i="21"/>
  <c r="WF22" i="21"/>
  <c r="WE23" i="21"/>
  <c r="WF23" i="21"/>
  <c r="WE15" i="21"/>
  <c r="WF15" i="21"/>
  <c r="WE24" i="21"/>
  <c r="WF24" i="21"/>
  <c r="WE25" i="21"/>
  <c r="WF25" i="21"/>
  <c r="WE26" i="21"/>
  <c r="WF26" i="21"/>
  <c r="WE16" i="21"/>
  <c r="WF16" i="21"/>
  <c r="WE17" i="21"/>
  <c r="WF17" i="21"/>
  <c r="WE27" i="21"/>
  <c r="WF27" i="21"/>
  <c r="WE28" i="21"/>
  <c r="WF28" i="21"/>
  <c r="WE29" i="21"/>
  <c r="WF29" i="21"/>
  <c r="WE30" i="21"/>
  <c r="WF30" i="21"/>
  <c r="WF13" i="21"/>
  <c r="WE13" i="21"/>
  <c r="WB34" i="21"/>
  <c r="VZ34" i="21"/>
  <c r="WA34" i="21" s="1"/>
  <c r="VX34" i="21"/>
  <c r="WB33" i="21"/>
  <c r="VZ33" i="21"/>
  <c r="VX33" i="21"/>
  <c r="VX18" i="21"/>
  <c r="VZ18" i="21"/>
  <c r="WB18" i="21"/>
  <c r="VX19" i="21"/>
  <c r="VZ19" i="21"/>
  <c r="WA19" i="21" s="1"/>
  <c r="WB19" i="21"/>
  <c r="VX20" i="21"/>
  <c r="VZ20" i="21"/>
  <c r="WB20" i="21"/>
  <c r="VX14" i="21"/>
  <c r="VZ14" i="21"/>
  <c r="WB14" i="21"/>
  <c r="VX21" i="21"/>
  <c r="VZ21" i="21"/>
  <c r="WB21" i="21"/>
  <c r="VX22" i="21"/>
  <c r="VZ22" i="21"/>
  <c r="WB22" i="21"/>
  <c r="VX23" i="21"/>
  <c r="VZ23" i="21"/>
  <c r="WB23" i="21"/>
  <c r="VX15" i="21"/>
  <c r="VZ15" i="21"/>
  <c r="WB15" i="21"/>
  <c r="VX24" i="21"/>
  <c r="VZ24" i="21"/>
  <c r="WB24" i="21"/>
  <c r="VX25" i="21"/>
  <c r="VZ25" i="21"/>
  <c r="WB25" i="21"/>
  <c r="VX26" i="21"/>
  <c r="VZ26" i="21"/>
  <c r="WB26" i="21"/>
  <c r="VX16" i="21"/>
  <c r="VZ16" i="21"/>
  <c r="WB16" i="21"/>
  <c r="VX17" i="21"/>
  <c r="VZ17" i="21"/>
  <c r="WB17" i="21"/>
  <c r="VX27" i="21"/>
  <c r="VZ27" i="21"/>
  <c r="WB27" i="21"/>
  <c r="VX28" i="21"/>
  <c r="VZ28" i="21"/>
  <c r="WB28" i="21"/>
  <c r="VX29" i="21"/>
  <c r="VZ29" i="21"/>
  <c r="WB29" i="21"/>
  <c r="VX30" i="21"/>
  <c r="VZ30" i="21"/>
  <c r="WB30" i="21"/>
  <c r="VV34" i="21"/>
  <c r="VV33" i="21"/>
  <c r="VV18" i="21"/>
  <c r="VV19" i="21"/>
  <c r="VV20" i="21"/>
  <c r="VV14" i="21"/>
  <c r="VV21" i="21"/>
  <c r="VV22" i="21"/>
  <c r="VV23" i="21"/>
  <c r="VV15" i="21"/>
  <c r="VV24" i="21"/>
  <c r="VV25" i="21"/>
  <c r="VV26" i="21"/>
  <c r="VV16" i="21"/>
  <c r="VV17" i="21"/>
  <c r="VV27" i="21"/>
  <c r="VV28" i="21"/>
  <c r="VV29" i="21"/>
  <c r="VV30" i="21"/>
  <c r="VT18" i="21"/>
  <c r="VT19" i="21"/>
  <c r="VT20" i="21"/>
  <c r="VT14" i="21"/>
  <c r="VT21" i="21"/>
  <c r="VT22" i="21"/>
  <c r="VT23" i="21"/>
  <c r="VT15" i="21"/>
  <c r="VT24" i="21"/>
  <c r="VT25" i="21"/>
  <c r="VT26" i="21"/>
  <c r="VT16" i="21"/>
  <c r="VT17" i="21"/>
  <c r="VT27" i="21"/>
  <c r="VT28" i="21"/>
  <c r="VT29" i="21"/>
  <c r="VT30" i="21"/>
  <c r="VR18" i="21"/>
  <c r="VR19" i="21"/>
  <c r="VR20" i="21"/>
  <c r="VR14" i="21"/>
  <c r="VR21" i="21"/>
  <c r="VR22" i="21"/>
  <c r="VR23" i="21"/>
  <c r="VR15" i="21"/>
  <c r="VR24" i="21"/>
  <c r="VR25" i="21"/>
  <c r="VR26" i="21"/>
  <c r="VR16" i="21"/>
  <c r="VR17" i="21"/>
  <c r="VR27" i="21"/>
  <c r="VR28" i="21"/>
  <c r="VR29" i="21"/>
  <c r="VR30" i="21"/>
  <c r="VP34" i="21"/>
  <c r="VP33" i="21"/>
  <c r="VP18" i="21"/>
  <c r="VP19" i="21"/>
  <c r="VP20" i="21"/>
  <c r="VP14" i="21"/>
  <c r="VP21" i="21"/>
  <c r="VP22" i="21"/>
  <c r="VP23" i="21"/>
  <c r="VP15" i="21"/>
  <c r="VP24" i="21"/>
  <c r="VP25" i="21"/>
  <c r="VP26" i="21"/>
  <c r="VP16" i="21"/>
  <c r="VP17" i="21"/>
  <c r="VP27" i="21"/>
  <c r="VP28" i="21"/>
  <c r="VP29" i="21"/>
  <c r="VP30" i="21"/>
  <c r="WB13" i="21"/>
  <c r="VZ13" i="21"/>
  <c r="VX13" i="21"/>
  <c r="VV13" i="21"/>
  <c r="VT13" i="21"/>
  <c r="VR13" i="21"/>
  <c r="VP13" i="21"/>
  <c r="D13" i="18"/>
  <c r="F13" i="18"/>
  <c r="H13" i="18"/>
  <c r="J13" i="18"/>
  <c r="L13" i="18"/>
  <c r="N13" i="18"/>
  <c r="P13" i="18"/>
  <c r="R13" i="18"/>
  <c r="T13" i="18"/>
  <c r="V13" i="18"/>
  <c r="X13" i="18"/>
  <c r="Z13" i="18"/>
  <c r="AB13" i="18"/>
  <c r="AD13" i="18"/>
  <c r="AF13" i="18"/>
  <c r="AH13" i="18"/>
  <c r="AJ13" i="18"/>
  <c r="AL13" i="18"/>
  <c r="AN13" i="18"/>
  <c r="D14" i="18"/>
  <c r="F14" i="18"/>
  <c r="H14" i="18"/>
  <c r="J14" i="18"/>
  <c r="L14" i="18"/>
  <c r="N14" i="18"/>
  <c r="P14" i="18"/>
  <c r="R14" i="18"/>
  <c r="T14" i="18"/>
  <c r="V14" i="18"/>
  <c r="X14" i="18"/>
  <c r="Z14" i="18"/>
  <c r="AB14" i="18"/>
  <c r="AD14" i="18"/>
  <c r="AF14" i="18"/>
  <c r="AH14" i="18"/>
  <c r="AJ14" i="18"/>
  <c r="AL14" i="18"/>
  <c r="AN14" i="18"/>
  <c r="D15" i="18"/>
  <c r="F15" i="18"/>
  <c r="H15" i="18"/>
  <c r="J15" i="18"/>
  <c r="L15" i="18"/>
  <c r="N15" i="18"/>
  <c r="P15" i="18"/>
  <c r="R15" i="18"/>
  <c r="T15" i="18"/>
  <c r="V15" i="18"/>
  <c r="X15" i="18"/>
  <c r="Z15" i="18"/>
  <c r="AB15" i="18"/>
  <c r="AD15" i="18"/>
  <c r="AF15" i="18"/>
  <c r="AH15" i="18"/>
  <c r="AJ15" i="18"/>
  <c r="AL15" i="18"/>
  <c r="AN15" i="18"/>
  <c r="D9" i="18"/>
  <c r="F9" i="18"/>
  <c r="H9" i="18"/>
  <c r="J9" i="18"/>
  <c r="L9" i="18"/>
  <c r="N9" i="18"/>
  <c r="P9" i="18"/>
  <c r="R9" i="18"/>
  <c r="T9" i="18"/>
  <c r="V9" i="18"/>
  <c r="X9" i="18"/>
  <c r="Z9" i="18"/>
  <c r="AB9" i="18"/>
  <c r="AD9" i="18"/>
  <c r="AF9" i="18"/>
  <c r="AH9" i="18"/>
  <c r="AJ9" i="18"/>
  <c r="AL9" i="18"/>
  <c r="AN9" i="18"/>
  <c r="D16" i="18"/>
  <c r="F16" i="18"/>
  <c r="H16" i="18"/>
  <c r="J16" i="18"/>
  <c r="L16" i="18"/>
  <c r="N16" i="18"/>
  <c r="P16" i="18"/>
  <c r="R16" i="18"/>
  <c r="T16" i="18"/>
  <c r="V16" i="18"/>
  <c r="X16" i="18"/>
  <c r="Z16" i="18"/>
  <c r="AB16" i="18"/>
  <c r="AD16" i="18"/>
  <c r="AF16" i="18"/>
  <c r="AH16" i="18"/>
  <c r="AJ16" i="18"/>
  <c r="AL16" i="18"/>
  <c r="AN16" i="18"/>
  <c r="D17" i="18"/>
  <c r="F17" i="18"/>
  <c r="H17" i="18"/>
  <c r="J17" i="18"/>
  <c r="L17" i="18"/>
  <c r="N17" i="18"/>
  <c r="P17" i="18"/>
  <c r="R17" i="18"/>
  <c r="T17" i="18"/>
  <c r="V17" i="18"/>
  <c r="X17" i="18"/>
  <c r="Z17" i="18"/>
  <c r="AB17" i="18"/>
  <c r="AD17" i="18"/>
  <c r="AF17" i="18"/>
  <c r="AH17" i="18"/>
  <c r="AJ17" i="18"/>
  <c r="AL17" i="18"/>
  <c r="AN17" i="18"/>
  <c r="D18" i="18"/>
  <c r="F18" i="18"/>
  <c r="H18" i="18"/>
  <c r="J18" i="18"/>
  <c r="L18" i="18"/>
  <c r="N18" i="18"/>
  <c r="P18" i="18"/>
  <c r="R18" i="18"/>
  <c r="T18" i="18"/>
  <c r="V18" i="18"/>
  <c r="X18" i="18"/>
  <c r="Z18" i="18"/>
  <c r="AB18" i="18"/>
  <c r="AD18" i="18"/>
  <c r="AF18" i="18"/>
  <c r="AH18" i="18"/>
  <c r="AJ18" i="18"/>
  <c r="AL18" i="18"/>
  <c r="AN18" i="18"/>
  <c r="D10" i="18"/>
  <c r="F10" i="18"/>
  <c r="H10" i="18"/>
  <c r="J10" i="18"/>
  <c r="L10" i="18"/>
  <c r="N10" i="18"/>
  <c r="P10" i="18"/>
  <c r="R10" i="18"/>
  <c r="T10" i="18"/>
  <c r="V10" i="18"/>
  <c r="X10" i="18"/>
  <c r="Z10" i="18"/>
  <c r="AB10" i="18"/>
  <c r="AD10" i="18"/>
  <c r="AF10" i="18"/>
  <c r="AH10" i="18"/>
  <c r="AJ10" i="18"/>
  <c r="AL10" i="18"/>
  <c r="AN10" i="18"/>
  <c r="D19" i="18"/>
  <c r="F19" i="18"/>
  <c r="H19" i="18"/>
  <c r="J19" i="18"/>
  <c r="L19" i="18"/>
  <c r="N19" i="18"/>
  <c r="P19" i="18"/>
  <c r="R19" i="18"/>
  <c r="T19" i="18"/>
  <c r="V19" i="18"/>
  <c r="X19" i="18"/>
  <c r="Z19" i="18"/>
  <c r="AB19" i="18"/>
  <c r="AD19" i="18"/>
  <c r="AF19" i="18"/>
  <c r="AH19" i="18"/>
  <c r="AJ19" i="18"/>
  <c r="AL19" i="18"/>
  <c r="AN19" i="18"/>
  <c r="D20" i="18"/>
  <c r="F20" i="18"/>
  <c r="H20" i="18"/>
  <c r="J20" i="18"/>
  <c r="L20" i="18"/>
  <c r="N20" i="18"/>
  <c r="P20" i="18"/>
  <c r="R20" i="18"/>
  <c r="T20" i="18"/>
  <c r="V20" i="18"/>
  <c r="X20" i="18"/>
  <c r="Z20" i="18"/>
  <c r="AB20" i="18"/>
  <c r="AD20" i="18"/>
  <c r="AF20" i="18"/>
  <c r="AH20" i="18"/>
  <c r="AJ20" i="18"/>
  <c r="AL20" i="18"/>
  <c r="AN20" i="18"/>
  <c r="D21" i="18"/>
  <c r="F21" i="18"/>
  <c r="H21" i="18"/>
  <c r="J21" i="18"/>
  <c r="L21" i="18"/>
  <c r="N21" i="18"/>
  <c r="P21" i="18"/>
  <c r="R21" i="18"/>
  <c r="T21" i="18"/>
  <c r="V21" i="18"/>
  <c r="X21" i="18"/>
  <c r="Z21" i="18"/>
  <c r="AB21" i="18"/>
  <c r="AD21" i="18"/>
  <c r="AF21" i="18"/>
  <c r="AH21" i="18"/>
  <c r="AJ21" i="18"/>
  <c r="AL21" i="18"/>
  <c r="AN21" i="18"/>
  <c r="D11" i="18"/>
  <c r="F11" i="18"/>
  <c r="H11" i="18"/>
  <c r="J11" i="18"/>
  <c r="L11" i="18"/>
  <c r="N11" i="18"/>
  <c r="P11" i="18"/>
  <c r="R11" i="18"/>
  <c r="T11" i="18"/>
  <c r="V11" i="18"/>
  <c r="X11" i="18"/>
  <c r="Z11" i="18"/>
  <c r="AB11" i="18"/>
  <c r="AD11" i="18"/>
  <c r="AF11" i="18"/>
  <c r="AH11" i="18"/>
  <c r="AJ11" i="18"/>
  <c r="AL11" i="18"/>
  <c r="AN11" i="18"/>
  <c r="D12" i="18"/>
  <c r="F12" i="18"/>
  <c r="H12" i="18"/>
  <c r="J12" i="18"/>
  <c r="L12" i="18"/>
  <c r="N12" i="18"/>
  <c r="P12" i="18"/>
  <c r="R12" i="18"/>
  <c r="T12" i="18"/>
  <c r="V12" i="18"/>
  <c r="X12" i="18"/>
  <c r="Z12" i="18"/>
  <c r="AB12" i="18"/>
  <c r="AD12" i="18"/>
  <c r="AF12" i="18"/>
  <c r="AH12" i="18"/>
  <c r="AJ12" i="18"/>
  <c r="AL12" i="18"/>
  <c r="AN12" i="18"/>
  <c r="D22" i="18"/>
  <c r="F22" i="18"/>
  <c r="H22" i="18"/>
  <c r="J22" i="18"/>
  <c r="L22" i="18"/>
  <c r="N22" i="18"/>
  <c r="P22" i="18"/>
  <c r="R22" i="18"/>
  <c r="T22" i="18"/>
  <c r="V22" i="18"/>
  <c r="X22" i="18"/>
  <c r="Z22" i="18"/>
  <c r="AB22" i="18"/>
  <c r="AD22" i="18"/>
  <c r="AF22" i="18"/>
  <c r="AH22" i="18"/>
  <c r="AJ22" i="18"/>
  <c r="AL22" i="18"/>
  <c r="AN22" i="18"/>
  <c r="D23" i="18"/>
  <c r="F23" i="18"/>
  <c r="H23" i="18"/>
  <c r="J23" i="18"/>
  <c r="L23" i="18"/>
  <c r="N23" i="18"/>
  <c r="P23" i="18"/>
  <c r="R23" i="18"/>
  <c r="T23" i="18"/>
  <c r="V23" i="18"/>
  <c r="X23" i="18"/>
  <c r="Z23" i="18"/>
  <c r="AB23" i="18"/>
  <c r="AD23" i="18"/>
  <c r="AF23" i="18"/>
  <c r="AH23" i="18"/>
  <c r="AJ23" i="18"/>
  <c r="AL23" i="18"/>
  <c r="AN23" i="18"/>
  <c r="D24" i="18"/>
  <c r="F24" i="18"/>
  <c r="H24" i="18"/>
  <c r="J24" i="18"/>
  <c r="L24" i="18"/>
  <c r="N24" i="18"/>
  <c r="P24" i="18"/>
  <c r="R24" i="18"/>
  <c r="T24" i="18"/>
  <c r="V24" i="18"/>
  <c r="X24" i="18"/>
  <c r="Z24" i="18"/>
  <c r="AB24" i="18"/>
  <c r="AD24" i="18"/>
  <c r="AF24" i="18"/>
  <c r="AH24" i="18"/>
  <c r="AJ24" i="18"/>
  <c r="AL24" i="18"/>
  <c r="AN24" i="18"/>
  <c r="D25" i="18"/>
  <c r="F25" i="18"/>
  <c r="H25" i="18"/>
  <c r="J25" i="18"/>
  <c r="L25" i="18"/>
  <c r="N25" i="18"/>
  <c r="P25" i="18"/>
  <c r="R25" i="18"/>
  <c r="T25" i="18"/>
  <c r="V25" i="18"/>
  <c r="X25" i="18"/>
  <c r="Z25" i="18"/>
  <c r="AB25" i="18"/>
  <c r="AD25" i="18"/>
  <c r="AF25" i="18"/>
  <c r="AH25" i="18"/>
  <c r="AJ25" i="18"/>
  <c r="AL25" i="18"/>
  <c r="AN25" i="18"/>
  <c r="D27" i="18"/>
  <c r="F27" i="18"/>
  <c r="H27" i="18"/>
  <c r="J27" i="18"/>
  <c r="L27" i="18"/>
  <c r="N27" i="18"/>
  <c r="P27" i="18"/>
  <c r="R27" i="18"/>
  <c r="T27" i="18"/>
  <c r="V27" i="18"/>
  <c r="X27" i="18"/>
  <c r="Z27" i="18"/>
  <c r="AB27" i="18"/>
  <c r="AD27" i="18"/>
  <c r="AF27" i="18"/>
  <c r="AH27" i="18"/>
  <c r="AJ27" i="18"/>
  <c r="AL27" i="18"/>
  <c r="AN27" i="18"/>
  <c r="D26" i="18"/>
  <c r="F26" i="18"/>
  <c r="H26" i="18"/>
  <c r="J26" i="18"/>
  <c r="L26" i="18"/>
  <c r="N26" i="18"/>
  <c r="P26" i="18"/>
  <c r="R26" i="18"/>
  <c r="T26" i="18"/>
  <c r="V26" i="18"/>
  <c r="X26" i="18"/>
  <c r="Z26" i="18"/>
  <c r="AB26" i="18"/>
  <c r="AD26" i="18"/>
  <c r="AF26" i="18"/>
  <c r="AH26" i="18"/>
  <c r="AJ26" i="18"/>
  <c r="AL26" i="18"/>
  <c r="AN26" i="18"/>
  <c r="AN8" i="18"/>
  <c r="AL8" i="18"/>
  <c r="AJ8" i="18"/>
  <c r="AH8" i="18"/>
  <c r="AF8" i="18"/>
  <c r="AD8" i="18"/>
  <c r="AB8" i="18"/>
  <c r="Z8" i="18"/>
  <c r="X8" i="18"/>
  <c r="V8" i="18"/>
  <c r="T8" i="18"/>
  <c r="R8" i="18"/>
  <c r="P8" i="18"/>
  <c r="N8" i="18"/>
  <c r="L8" i="18"/>
  <c r="J8" i="18"/>
  <c r="H8" i="18"/>
  <c r="F8" i="18"/>
  <c r="D8" i="18"/>
  <c r="KH38" i="21" l="1"/>
  <c r="GO36" i="5"/>
  <c r="C15" i="15"/>
  <c r="F364" i="11"/>
  <c r="KI48" i="21"/>
  <c r="KH41" i="21"/>
  <c r="H367" i="11"/>
  <c r="E368" i="11"/>
  <c r="KG41" i="21"/>
  <c r="KE41" i="21"/>
  <c r="KD42" i="21"/>
  <c r="KD31" i="21"/>
  <c r="KF41" i="21"/>
  <c r="KF38" i="21"/>
  <c r="KJ48" i="21"/>
  <c r="F365" i="11" l="1"/>
  <c r="I13" i="8"/>
  <c r="G13" i="8" s="1"/>
  <c r="E364" i="11"/>
  <c r="H13" i="8" s="1"/>
  <c r="B15" i="15"/>
  <c r="G368" i="11"/>
  <c r="I368" i="11" s="1"/>
  <c r="H368" i="11"/>
  <c r="KD41" i="21"/>
  <c r="G364" i="11" l="1"/>
  <c r="I364" i="11" s="1"/>
  <c r="E365" i="11"/>
  <c r="H365" i="11" s="1"/>
  <c r="H364" i="11"/>
  <c r="G507" i="11"/>
  <c r="G510" i="11"/>
  <c r="G365" i="11" l="1"/>
  <c r="I365" i="11" s="1"/>
  <c r="AM18" i="21"/>
  <c r="AM19" i="21"/>
  <c r="AM20" i="21"/>
  <c r="AM14" i="21"/>
  <c r="AM21" i="21"/>
  <c r="AM22" i="21"/>
  <c r="AM23" i="21"/>
  <c r="AM15" i="21"/>
  <c r="AM24" i="21"/>
  <c r="AM25" i="21"/>
  <c r="AM26" i="21"/>
  <c r="AM16" i="21"/>
  <c r="AM17" i="21"/>
  <c r="AM27" i="21"/>
  <c r="AM28" i="21"/>
  <c r="AM29" i="21"/>
  <c r="AM30" i="21"/>
  <c r="AM13" i="21"/>
  <c r="AM31" i="21" l="1"/>
  <c r="G445" i="11"/>
  <c r="G449" i="11"/>
  <c r="AR34" i="21" l="1"/>
  <c r="AQ34" i="21"/>
  <c r="AR33" i="21"/>
  <c r="AQ33" i="21"/>
  <c r="AQ18" i="21"/>
  <c r="AR18" i="21"/>
  <c r="AQ19" i="21"/>
  <c r="AR19" i="21"/>
  <c r="AQ20" i="21"/>
  <c r="AR20" i="21"/>
  <c r="AQ14" i="21"/>
  <c r="AR14" i="21"/>
  <c r="AQ21" i="21"/>
  <c r="AR21" i="21"/>
  <c r="AQ22" i="21"/>
  <c r="AR22" i="21"/>
  <c r="AQ23" i="21"/>
  <c r="AR23" i="21"/>
  <c r="AQ15" i="21"/>
  <c r="AR15" i="21"/>
  <c r="AQ24" i="21"/>
  <c r="AR24" i="21"/>
  <c r="AQ25" i="21"/>
  <c r="AR25" i="21"/>
  <c r="AQ26" i="21"/>
  <c r="AR26" i="21"/>
  <c r="AQ16" i="21"/>
  <c r="AR16" i="21"/>
  <c r="AQ17" i="21"/>
  <c r="AR17" i="21"/>
  <c r="AQ27" i="21"/>
  <c r="AR27" i="21"/>
  <c r="AQ28" i="21"/>
  <c r="AR28" i="21"/>
  <c r="AQ29" i="21"/>
  <c r="AR29" i="21"/>
  <c r="AQ30" i="21"/>
  <c r="AR30" i="21"/>
  <c r="AR13" i="21"/>
  <c r="AQ13" i="21"/>
  <c r="AW18" i="21"/>
  <c r="AW19" i="21"/>
  <c r="AW20" i="21"/>
  <c r="AW14" i="21"/>
  <c r="AW21" i="21"/>
  <c r="AW22" i="21"/>
  <c r="AW23" i="21"/>
  <c r="AW15" i="21"/>
  <c r="AW24" i="21"/>
  <c r="AW25" i="21"/>
  <c r="AW26" i="21"/>
  <c r="AW16" i="21"/>
  <c r="AW17" i="21"/>
  <c r="AW27" i="21"/>
  <c r="AW28" i="21"/>
  <c r="AW29" i="21"/>
  <c r="AW30" i="21"/>
  <c r="BE18" i="21"/>
  <c r="BE19" i="21"/>
  <c r="BE20" i="21"/>
  <c r="BE14" i="21"/>
  <c r="BE21" i="21"/>
  <c r="BE22" i="21"/>
  <c r="BE23" i="21"/>
  <c r="BE15" i="21"/>
  <c r="BE24" i="21"/>
  <c r="BE25" i="21"/>
  <c r="BE26" i="21"/>
  <c r="BE16" i="21"/>
  <c r="BE17" i="21"/>
  <c r="BE27" i="21"/>
  <c r="BE28" i="21"/>
  <c r="BE29" i="21"/>
  <c r="BE30" i="21"/>
  <c r="AW13" i="21"/>
  <c r="BE13" i="21"/>
  <c r="BJ34" i="21"/>
  <c r="BI34" i="21"/>
  <c r="BJ33" i="21"/>
  <c r="BI33" i="21"/>
  <c r="BI28" i="21"/>
  <c r="BJ28" i="21"/>
  <c r="BI29" i="21"/>
  <c r="BJ29" i="21"/>
  <c r="BI30" i="21"/>
  <c r="BJ30" i="21"/>
  <c r="BI18" i="21"/>
  <c r="BJ18" i="21"/>
  <c r="BI19" i="21"/>
  <c r="BJ19" i="21"/>
  <c r="BI20" i="21"/>
  <c r="BJ20" i="21"/>
  <c r="BI14" i="21"/>
  <c r="BJ14" i="21"/>
  <c r="BI21" i="21"/>
  <c r="BJ21" i="21"/>
  <c r="BI22" i="21"/>
  <c r="BJ22" i="21"/>
  <c r="BI23" i="21"/>
  <c r="BJ23" i="21"/>
  <c r="BI15" i="21"/>
  <c r="BJ15" i="21"/>
  <c r="BI24" i="21"/>
  <c r="BJ24" i="21"/>
  <c r="BI25" i="21"/>
  <c r="BJ25" i="21"/>
  <c r="BI26" i="21"/>
  <c r="BJ26" i="21"/>
  <c r="BI16" i="21"/>
  <c r="BJ16" i="21"/>
  <c r="BI17" i="21"/>
  <c r="BJ17" i="21"/>
  <c r="BI27" i="21"/>
  <c r="BJ27" i="21"/>
  <c r="BJ13" i="21"/>
  <c r="BI13" i="21"/>
  <c r="BZ34" i="21"/>
  <c r="BY34" i="21"/>
  <c r="BX34" i="21"/>
  <c r="BW34" i="21"/>
  <c r="BV34" i="21"/>
  <c r="BU34" i="21"/>
  <c r="BZ33" i="21"/>
  <c r="BY33" i="21"/>
  <c r="BX33" i="21"/>
  <c r="BW33" i="21"/>
  <c r="BV33" i="21"/>
  <c r="BU33" i="21"/>
  <c r="BU18" i="21"/>
  <c r="BV18" i="21"/>
  <c r="BW18" i="21"/>
  <c r="BX18" i="21"/>
  <c r="BY18" i="21"/>
  <c r="BZ18" i="21"/>
  <c r="BU19" i="21"/>
  <c r="BV19" i="21"/>
  <c r="BW19" i="21"/>
  <c r="BX19" i="21"/>
  <c r="BY19" i="21"/>
  <c r="BZ19" i="21"/>
  <c r="BU20" i="21"/>
  <c r="BV20" i="21"/>
  <c r="BW20" i="21"/>
  <c r="BX20" i="21"/>
  <c r="BY20" i="21"/>
  <c r="BZ20" i="21"/>
  <c r="BU14" i="21"/>
  <c r="BV14" i="21"/>
  <c r="BW14" i="21"/>
  <c r="BX14" i="21"/>
  <c r="BY14" i="21"/>
  <c r="BZ14" i="21"/>
  <c r="BU21" i="21"/>
  <c r="BV21" i="21"/>
  <c r="BW21" i="21"/>
  <c r="BX21" i="21"/>
  <c r="BY21" i="21"/>
  <c r="BZ21" i="21"/>
  <c r="BU22" i="21"/>
  <c r="BV22" i="21"/>
  <c r="BW22" i="21"/>
  <c r="BX22" i="21"/>
  <c r="BY22" i="21"/>
  <c r="BZ22" i="21"/>
  <c r="BU23" i="21"/>
  <c r="BV23" i="21"/>
  <c r="BW23" i="21"/>
  <c r="BX23" i="21"/>
  <c r="BY23" i="21"/>
  <c r="BZ23" i="21"/>
  <c r="BU15" i="21"/>
  <c r="BV15" i="21"/>
  <c r="BW15" i="21"/>
  <c r="BX15" i="21"/>
  <c r="BY15" i="21"/>
  <c r="BZ15" i="21"/>
  <c r="BU24" i="21"/>
  <c r="BV24" i="21"/>
  <c r="BW24" i="21"/>
  <c r="BX24" i="21"/>
  <c r="BY24" i="21"/>
  <c r="BZ24" i="21"/>
  <c r="BU25" i="21"/>
  <c r="BV25" i="21"/>
  <c r="BW25" i="21"/>
  <c r="BX25" i="21"/>
  <c r="BY25" i="21"/>
  <c r="BZ25" i="21"/>
  <c r="BU26" i="21"/>
  <c r="BV26" i="21"/>
  <c r="BW26" i="21"/>
  <c r="BX26" i="21"/>
  <c r="BY26" i="21"/>
  <c r="BZ26" i="21"/>
  <c r="BU16" i="21"/>
  <c r="BV16" i="21"/>
  <c r="BW16" i="21"/>
  <c r="BX16" i="21"/>
  <c r="BY16" i="21"/>
  <c r="BZ16" i="21"/>
  <c r="BU17" i="21"/>
  <c r="BV17" i="21"/>
  <c r="BW17" i="21"/>
  <c r="BX17" i="21"/>
  <c r="BY17" i="21"/>
  <c r="BZ17" i="21"/>
  <c r="BU27" i="21"/>
  <c r="BV27" i="21"/>
  <c r="BW27" i="21"/>
  <c r="BX27" i="21"/>
  <c r="BY27" i="21"/>
  <c r="BZ27" i="21"/>
  <c r="BU28" i="21"/>
  <c r="BV28" i="21"/>
  <c r="BW28" i="21"/>
  <c r="BX28" i="21"/>
  <c r="BY28" i="21"/>
  <c r="BZ28" i="21"/>
  <c r="BU29" i="21"/>
  <c r="BV29" i="21"/>
  <c r="BW29" i="21"/>
  <c r="BX29" i="21"/>
  <c r="BY29" i="21"/>
  <c r="BZ29" i="21"/>
  <c r="BU30" i="21"/>
  <c r="BV30" i="21"/>
  <c r="BW30" i="21"/>
  <c r="BX30" i="21"/>
  <c r="BY30" i="21"/>
  <c r="BZ30" i="21"/>
  <c r="BZ13" i="21"/>
  <c r="BY13" i="21"/>
  <c r="BX13" i="21"/>
  <c r="BW13" i="21"/>
  <c r="BV13" i="21"/>
  <c r="BU13" i="21"/>
  <c r="BP34" i="21"/>
  <c r="BO34" i="21"/>
  <c r="BP33" i="21"/>
  <c r="BO33" i="21"/>
  <c r="BO18" i="21"/>
  <c r="BP18" i="21"/>
  <c r="BO19" i="21"/>
  <c r="BP19" i="21"/>
  <c r="BO20" i="21"/>
  <c r="BP20" i="21"/>
  <c r="BO14" i="21"/>
  <c r="BP14" i="21"/>
  <c r="BO21" i="21"/>
  <c r="BP21" i="21"/>
  <c r="BO22" i="21"/>
  <c r="BP22" i="21"/>
  <c r="BO23" i="21"/>
  <c r="BP23" i="21"/>
  <c r="BO15" i="21"/>
  <c r="BP15" i="21"/>
  <c r="BO24" i="21"/>
  <c r="BP24" i="21"/>
  <c r="BO25" i="21"/>
  <c r="BP25" i="21"/>
  <c r="BO26" i="21"/>
  <c r="BP26" i="21"/>
  <c r="BO16" i="21"/>
  <c r="BP16" i="21"/>
  <c r="BO17" i="21"/>
  <c r="BP17" i="21"/>
  <c r="BO27" i="21"/>
  <c r="BP27" i="21"/>
  <c r="BO28" i="21"/>
  <c r="BP28" i="21"/>
  <c r="BO29" i="21"/>
  <c r="BP29" i="21"/>
  <c r="BO30" i="21"/>
  <c r="BP30" i="21"/>
  <c r="BP13" i="21"/>
  <c r="BO13" i="21"/>
  <c r="CI18" i="21"/>
  <c r="CJ18" i="21"/>
  <c r="CI19" i="21"/>
  <c r="CJ19" i="21"/>
  <c r="CI20" i="21"/>
  <c r="CJ20" i="21"/>
  <c r="CI14" i="21"/>
  <c r="CJ14" i="21"/>
  <c r="CI21" i="21"/>
  <c r="CJ21" i="21"/>
  <c r="CI22" i="21"/>
  <c r="CJ22" i="21"/>
  <c r="CI23" i="21"/>
  <c r="CJ23" i="21"/>
  <c r="CI15" i="21"/>
  <c r="CJ15" i="21"/>
  <c r="CI24" i="21"/>
  <c r="CJ24" i="21"/>
  <c r="CI25" i="21"/>
  <c r="CJ25" i="21"/>
  <c r="CI26" i="21"/>
  <c r="CJ26" i="21"/>
  <c r="CI16" i="21"/>
  <c r="CJ16" i="21"/>
  <c r="CI17" i="21"/>
  <c r="CJ17" i="21"/>
  <c r="CI27" i="21"/>
  <c r="CJ27" i="21"/>
  <c r="CI28" i="21"/>
  <c r="CJ28" i="21"/>
  <c r="CI29" i="21"/>
  <c r="CJ29" i="21"/>
  <c r="CI30" i="21"/>
  <c r="CJ30" i="21"/>
  <c r="CJ13" i="21"/>
  <c r="CI13" i="21"/>
  <c r="CT34" i="21"/>
  <c r="CS34" i="21"/>
  <c r="CT33" i="21"/>
  <c r="CS33" i="21"/>
  <c r="CS18" i="21"/>
  <c r="CT18" i="21"/>
  <c r="CS19" i="21"/>
  <c r="CT19" i="21"/>
  <c r="CS20" i="21"/>
  <c r="CT20" i="21"/>
  <c r="CS14" i="21"/>
  <c r="CT14" i="21"/>
  <c r="CS21" i="21"/>
  <c r="CT21" i="21"/>
  <c r="CS22" i="21"/>
  <c r="CT22" i="21"/>
  <c r="CS23" i="21"/>
  <c r="CT23" i="21"/>
  <c r="CS15" i="21"/>
  <c r="CT15" i="21"/>
  <c r="CS24" i="21"/>
  <c r="CT24" i="21"/>
  <c r="CS25" i="21"/>
  <c r="CT25" i="21"/>
  <c r="CS26" i="21"/>
  <c r="CT26" i="21"/>
  <c r="CS16" i="21"/>
  <c r="CT16" i="21"/>
  <c r="CS17" i="21"/>
  <c r="CT17" i="21"/>
  <c r="CS27" i="21"/>
  <c r="CT27" i="21"/>
  <c r="CS28" i="21"/>
  <c r="CT28" i="21"/>
  <c r="CS29" i="21"/>
  <c r="CT29" i="21"/>
  <c r="CS30" i="21"/>
  <c r="CT30" i="21"/>
  <c r="CT13" i="21"/>
  <c r="CS13" i="21"/>
  <c r="CZ34" i="21"/>
  <c r="CY34" i="21"/>
  <c r="CZ33" i="21"/>
  <c r="CY33" i="21"/>
  <c r="W33" i="16" s="1"/>
  <c r="W41" i="16" s="1"/>
  <c r="CY18" i="21"/>
  <c r="CZ18" i="21"/>
  <c r="CY19" i="21"/>
  <c r="CZ19" i="21"/>
  <c r="CY20" i="21"/>
  <c r="CZ20" i="21"/>
  <c r="CY14" i="21"/>
  <c r="CZ14" i="21"/>
  <c r="CY21" i="21"/>
  <c r="CZ21" i="21"/>
  <c r="CY22" i="21"/>
  <c r="CZ22" i="21"/>
  <c r="CY23" i="21"/>
  <c r="CZ23" i="21"/>
  <c r="CY15" i="21"/>
  <c r="CZ15" i="21"/>
  <c r="CY24" i="21"/>
  <c r="CZ24" i="21"/>
  <c r="CY25" i="21"/>
  <c r="CZ25" i="21"/>
  <c r="CY26" i="21"/>
  <c r="CZ26" i="21"/>
  <c r="CY16" i="21"/>
  <c r="CZ16" i="21"/>
  <c r="CY17" i="21"/>
  <c r="CZ17" i="21"/>
  <c r="CY27" i="21"/>
  <c r="CZ27" i="21"/>
  <c r="CY28" i="21"/>
  <c r="CZ28" i="21"/>
  <c r="CY29" i="21"/>
  <c r="CZ29" i="21"/>
  <c r="CY30" i="21"/>
  <c r="CZ30" i="21"/>
  <c r="CZ13" i="21"/>
  <c r="CY13" i="21"/>
  <c r="DL34" i="21"/>
  <c r="DK34" i="21"/>
  <c r="DL33" i="21"/>
  <c r="DK33" i="21"/>
  <c r="DK18" i="21"/>
  <c r="DL18" i="21"/>
  <c r="DK19" i="21"/>
  <c r="DL19" i="21"/>
  <c r="DK20" i="21"/>
  <c r="DL20" i="21"/>
  <c r="DK14" i="21"/>
  <c r="DL14" i="21"/>
  <c r="DK21" i="21"/>
  <c r="DL21" i="21"/>
  <c r="DK22" i="21"/>
  <c r="DL22" i="21"/>
  <c r="DK23" i="21"/>
  <c r="DL23" i="21"/>
  <c r="DK15" i="21"/>
  <c r="DL15" i="21"/>
  <c r="DK24" i="21"/>
  <c r="DL24" i="21"/>
  <c r="DK25" i="21"/>
  <c r="DL25" i="21"/>
  <c r="DK26" i="21"/>
  <c r="DL26" i="21"/>
  <c r="DK16" i="21"/>
  <c r="DL16" i="21"/>
  <c r="DK17" i="21"/>
  <c r="DL17" i="21"/>
  <c r="DK27" i="21"/>
  <c r="DL27" i="21"/>
  <c r="DK28" i="21"/>
  <c r="DL28" i="21"/>
  <c r="DK29" i="21"/>
  <c r="DL29" i="21"/>
  <c r="DK30" i="21"/>
  <c r="DL30" i="21"/>
  <c r="DL13" i="21"/>
  <c r="DK13" i="21"/>
  <c r="ED34" i="21"/>
  <c r="EC34" i="21"/>
  <c r="ED33" i="21"/>
  <c r="EC33" i="21"/>
  <c r="EC18" i="21"/>
  <c r="ED18" i="21"/>
  <c r="EC19" i="21"/>
  <c r="ED19" i="21"/>
  <c r="EC20" i="21"/>
  <c r="ED20" i="21"/>
  <c r="EC14" i="21"/>
  <c r="ED14" i="21"/>
  <c r="EC21" i="21"/>
  <c r="ED21" i="21"/>
  <c r="EC22" i="21"/>
  <c r="ED22" i="21"/>
  <c r="EC23" i="21"/>
  <c r="ED23" i="21"/>
  <c r="EC15" i="21"/>
  <c r="ED15" i="21"/>
  <c r="EC24" i="21"/>
  <c r="ED24" i="21"/>
  <c r="EC25" i="21"/>
  <c r="ED25" i="21"/>
  <c r="EC26" i="21"/>
  <c r="ED26" i="21"/>
  <c r="EC16" i="21"/>
  <c r="ED16" i="21"/>
  <c r="EC17" i="21"/>
  <c r="ED17" i="21"/>
  <c r="EC27" i="21"/>
  <c r="ED27" i="21"/>
  <c r="EC28" i="21"/>
  <c r="ED28" i="21"/>
  <c r="EC29" i="21"/>
  <c r="ED29" i="21"/>
  <c r="EC30" i="21"/>
  <c r="ED30" i="21"/>
  <c r="ED13" i="21"/>
  <c r="EC13" i="21"/>
  <c r="EI18" i="21"/>
  <c r="EJ18" i="21"/>
  <c r="EI19" i="21"/>
  <c r="EJ19" i="21"/>
  <c r="EI20" i="21"/>
  <c r="EJ20" i="21"/>
  <c r="EI14" i="21"/>
  <c r="EJ14" i="21"/>
  <c r="EI21" i="21"/>
  <c r="EJ21" i="21"/>
  <c r="EI22" i="21"/>
  <c r="EJ22" i="21"/>
  <c r="EI23" i="21"/>
  <c r="EJ23" i="21"/>
  <c r="EI15" i="21"/>
  <c r="EJ15" i="21"/>
  <c r="EI24" i="21"/>
  <c r="EJ24" i="21"/>
  <c r="EI25" i="21"/>
  <c r="EJ25" i="21"/>
  <c r="EI26" i="21"/>
  <c r="EJ26" i="21"/>
  <c r="EI16" i="21"/>
  <c r="EJ16" i="21"/>
  <c r="EI17" i="21"/>
  <c r="EJ17" i="21"/>
  <c r="EI27" i="21"/>
  <c r="EJ27" i="21"/>
  <c r="EI28" i="21"/>
  <c r="EJ28" i="21"/>
  <c r="EI29" i="21"/>
  <c r="EJ29" i="21"/>
  <c r="EI30" i="21"/>
  <c r="EJ30" i="21"/>
  <c r="EJ13" i="21"/>
  <c r="EI13" i="21"/>
  <c r="EU18" i="21"/>
  <c r="EV18" i="21"/>
  <c r="EU19" i="21"/>
  <c r="EV19" i="21"/>
  <c r="EU20" i="21"/>
  <c r="EV20" i="21"/>
  <c r="EU14" i="21"/>
  <c r="EV14" i="21"/>
  <c r="EU21" i="21"/>
  <c r="EV21" i="21"/>
  <c r="EU22" i="21"/>
  <c r="EV22" i="21"/>
  <c r="EU23" i="21"/>
  <c r="EV23" i="21"/>
  <c r="EU15" i="21"/>
  <c r="EV15" i="21"/>
  <c r="EU24" i="21"/>
  <c r="EV24" i="21"/>
  <c r="EU25" i="21"/>
  <c r="EV25" i="21"/>
  <c r="EU26" i="21"/>
  <c r="EV26" i="21"/>
  <c r="EU16" i="21"/>
  <c r="EV16" i="21"/>
  <c r="EU17" i="21"/>
  <c r="EV17" i="21"/>
  <c r="EU27" i="21"/>
  <c r="EV27" i="21"/>
  <c r="EU28" i="21"/>
  <c r="EV28" i="21"/>
  <c r="EU29" i="21"/>
  <c r="EV29" i="21"/>
  <c r="EU30" i="21"/>
  <c r="EV30" i="21"/>
  <c r="EV13" i="21"/>
  <c r="EU13" i="21"/>
  <c r="FP34" i="21"/>
  <c r="FP33" i="21"/>
  <c r="FO33" i="21"/>
  <c r="FO18" i="21"/>
  <c r="FP18" i="21"/>
  <c r="FO19" i="21"/>
  <c r="FP19" i="21"/>
  <c r="FO20" i="21"/>
  <c r="FP20" i="21"/>
  <c r="FO14" i="21"/>
  <c r="FP14" i="21"/>
  <c r="FO21" i="21"/>
  <c r="FP21" i="21"/>
  <c r="FO22" i="21"/>
  <c r="FP22" i="21"/>
  <c r="FO23" i="21"/>
  <c r="FP23" i="21"/>
  <c r="FO15" i="21"/>
  <c r="FP15" i="21"/>
  <c r="FO24" i="21"/>
  <c r="FP24" i="21"/>
  <c r="FO25" i="21"/>
  <c r="FP25" i="21"/>
  <c r="FO26" i="21"/>
  <c r="FP26" i="21"/>
  <c r="FO16" i="21"/>
  <c r="FP16" i="21"/>
  <c r="FO17" i="21"/>
  <c r="FP17" i="21"/>
  <c r="FO27" i="21"/>
  <c r="FP27" i="21"/>
  <c r="FO28" i="21"/>
  <c r="FP28" i="21"/>
  <c r="FO29" i="21"/>
  <c r="FP29" i="21"/>
  <c r="FO30" i="21"/>
  <c r="FP30" i="21"/>
  <c r="FP13" i="21"/>
  <c r="FO13" i="21"/>
  <c r="FV34" i="21"/>
  <c r="FU34" i="21"/>
  <c r="FV33" i="21"/>
  <c r="FU33" i="21"/>
  <c r="FU18" i="21"/>
  <c r="FV18" i="21"/>
  <c r="FU19" i="21"/>
  <c r="FV19" i="21"/>
  <c r="FU20" i="21"/>
  <c r="FV20" i="21"/>
  <c r="FV14" i="21"/>
  <c r="FU21" i="21"/>
  <c r="FV21" i="21"/>
  <c r="FU22" i="21"/>
  <c r="FV22" i="21"/>
  <c r="FU23" i="21"/>
  <c r="FV23" i="21"/>
  <c r="FU15" i="21"/>
  <c r="FV15" i="21"/>
  <c r="FU24" i="21"/>
  <c r="FV24" i="21"/>
  <c r="FU25" i="21"/>
  <c r="FV25" i="21"/>
  <c r="FU26" i="21"/>
  <c r="FV26" i="21"/>
  <c r="FU16" i="21"/>
  <c r="FV16" i="21"/>
  <c r="FU17" i="21"/>
  <c r="FV17" i="21"/>
  <c r="FU27" i="21"/>
  <c r="FV27" i="21"/>
  <c r="FU28" i="21"/>
  <c r="FV28" i="21"/>
  <c r="FV29" i="21"/>
  <c r="FU30" i="21"/>
  <c r="FV30" i="21"/>
  <c r="GA18" i="21"/>
  <c r="GB18" i="21"/>
  <c r="GA19" i="21"/>
  <c r="GB19" i="21"/>
  <c r="GA20" i="21"/>
  <c r="GB20" i="21"/>
  <c r="GA14" i="21"/>
  <c r="GB14" i="21"/>
  <c r="GA21" i="21"/>
  <c r="GB21" i="21"/>
  <c r="GA22" i="21"/>
  <c r="GB22" i="21"/>
  <c r="GA23" i="21"/>
  <c r="GB23" i="21"/>
  <c r="GA15" i="21"/>
  <c r="GB15" i="21"/>
  <c r="GA24" i="21"/>
  <c r="GB24" i="21"/>
  <c r="GA25" i="21"/>
  <c r="GB25" i="21"/>
  <c r="GA26" i="21"/>
  <c r="GB26" i="21"/>
  <c r="GA16" i="21"/>
  <c r="GB16" i="21"/>
  <c r="GA17" i="21"/>
  <c r="GB17" i="21"/>
  <c r="GA27" i="21"/>
  <c r="GB27" i="21"/>
  <c r="GA28" i="21"/>
  <c r="GB28" i="21"/>
  <c r="GA29" i="21"/>
  <c r="GB29" i="21"/>
  <c r="GA30" i="21"/>
  <c r="GB30" i="21"/>
  <c r="FV13" i="21"/>
  <c r="FU13" i="21"/>
  <c r="GB13" i="21"/>
  <c r="GA13" i="21"/>
  <c r="HQ34" i="21"/>
  <c r="HP34" i="21"/>
  <c r="HQ33" i="21"/>
  <c r="HP33" i="21"/>
  <c r="HO33" i="21"/>
  <c r="HO18" i="21"/>
  <c r="HP18" i="21"/>
  <c r="HQ18" i="21"/>
  <c r="HO19" i="21"/>
  <c r="HP19" i="21"/>
  <c r="HQ19" i="21"/>
  <c r="HO20" i="21"/>
  <c r="HP20" i="21"/>
  <c r="HQ20" i="21"/>
  <c r="HO14" i="21"/>
  <c r="HP14" i="21"/>
  <c r="HQ14" i="21"/>
  <c r="HO21" i="21"/>
  <c r="HP21" i="21"/>
  <c r="HQ21" i="21"/>
  <c r="HO22" i="21"/>
  <c r="HP22" i="21"/>
  <c r="HQ22" i="21"/>
  <c r="HO23" i="21"/>
  <c r="HP23" i="21"/>
  <c r="HQ23" i="21"/>
  <c r="HO15" i="21"/>
  <c r="HP15" i="21"/>
  <c r="HQ15" i="21"/>
  <c r="HO24" i="21"/>
  <c r="HP24" i="21"/>
  <c r="HQ24" i="21"/>
  <c r="HO25" i="21"/>
  <c r="HP25" i="21"/>
  <c r="HQ25" i="21"/>
  <c r="HO26" i="21"/>
  <c r="HP26" i="21"/>
  <c r="HQ26" i="21"/>
  <c r="HO16" i="21"/>
  <c r="HP16" i="21"/>
  <c r="HQ16" i="21"/>
  <c r="HO17" i="21"/>
  <c r="HP17" i="21"/>
  <c r="HQ17" i="21"/>
  <c r="HO27" i="21"/>
  <c r="HP27" i="21"/>
  <c r="HQ27" i="21"/>
  <c r="HO28" i="21"/>
  <c r="HP28" i="21"/>
  <c r="HQ28" i="21"/>
  <c r="HO29" i="21"/>
  <c r="HP29" i="21"/>
  <c r="HQ29" i="21"/>
  <c r="HO30" i="21"/>
  <c r="HP30" i="21"/>
  <c r="HQ30" i="21"/>
  <c r="HQ13" i="21"/>
  <c r="HP13" i="21"/>
  <c r="HO13" i="21"/>
  <c r="HW18" i="21"/>
  <c r="HW19" i="21"/>
  <c r="HW20" i="21"/>
  <c r="HW14" i="21"/>
  <c r="HW21" i="21"/>
  <c r="HW22" i="21"/>
  <c r="HW23" i="21"/>
  <c r="HW15" i="21"/>
  <c r="HW24" i="21"/>
  <c r="HW25" i="21"/>
  <c r="HW26" i="21"/>
  <c r="HW16" i="21"/>
  <c r="HW17" i="21"/>
  <c r="HW27" i="21"/>
  <c r="HW28" i="21"/>
  <c r="HW29" i="21"/>
  <c r="HW30" i="21"/>
  <c r="HW13" i="21"/>
  <c r="GQ34" i="21"/>
  <c r="GR34" i="21"/>
  <c r="GR33" i="21"/>
  <c r="GQ33" i="21"/>
  <c r="GK28" i="21"/>
  <c r="GL28" i="21"/>
  <c r="GK29" i="21"/>
  <c r="GL29" i="21"/>
  <c r="GK30" i="21"/>
  <c r="GL30" i="21"/>
  <c r="GL34" i="21"/>
  <c r="GL33" i="21"/>
  <c r="GK33" i="21"/>
  <c r="GK18" i="21"/>
  <c r="GL18" i="21"/>
  <c r="GK19" i="21"/>
  <c r="GL19" i="21"/>
  <c r="GK20" i="21"/>
  <c r="GL20" i="21"/>
  <c r="GK14" i="21"/>
  <c r="GL14" i="21"/>
  <c r="GK21" i="21"/>
  <c r="GL21" i="21"/>
  <c r="GK22" i="21"/>
  <c r="GL22" i="21"/>
  <c r="GK23" i="21"/>
  <c r="GL23" i="21"/>
  <c r="GK15" i="21"/>
  <c r="GL15" i="21"/>
  <c r="GK24" i="21"/>
  <c r="GL24" i="21"/>
  <c r="GK25" i="21"/>
  <c r="GL25" i="21"/>
  <c r="GK26" i="21"/>
  <c r="GL26" i="21"/>
  <c r="GK16" i="21"/>
  <c r="GL16" i="21"/>
  <c r="GK17" i="21"/>
  <c r="GL17" i="21"/>
  <c r="GK27" i="21"/>
  <c r="GL27" i="21"/>
  <c r="GL13" i="21"/>
  <c r="GK13" i="21"/>
  <c r="GX18" i="21"/>
  <c r="GX19" i="21"/>
  <c r="GX20" i="21"/>
  <c r="GX14" i="21"/>
  <c r="GX21" i="21"/>
  <c r="GX22" i="21"/>
  <c r="GX23" i="21"/>
  <c r="GX15" i="21"/>
  <c r="GX24" i="21"/>
  <c r="GX25" i="21"/>
  <c r="GX26" i="21"/>
  <c r="GX16" i="21"/>
  <c r="GX17" i="21"/>
  <c r="GX27" i="21"/>
  <c r="GX28" i="21"/>
  <c r="GX29" i="21"/>
  <c r="GX30" i="21"/>
  <c r="GX13" i="21"/>
  <c r="AA33" i="16" l="1"/>
  <c r="AA41" i="16" s="1"/>
  <c r="AA40" i="16"/>
  <c r="AA29" i="16"/>
  <c r="W40" i="16"/>
  <c r="W29" i="16"/>
  <c r="GJ17" i="21"/>
  <c r="GJ16" i="21"/>
  <c r="GJ26" i="21"/>
  <c r="HW31" i="21"/>
  <c r="GW18" i="21"/>
  <c r="GW19" i="21"/>
  <c r="GW20" i="21"/>
  <c r="GW14" i="21"/>
  <c r="GW21" i="21"/>
  <c r="GW22" i="21"/>
  <c r="GW23" i="21"/>
  <c r="GW15" i="21"/>
  <c r="GW24" i="21"/>
  <c r="GW25" i="21"/>
  <c r="GW26" i="21"/>
  <c r="GW16" i="21"/>
  <c r="GW17" i="21"/>
  <c r="GW27" i="21"/>
  <c r="GW28" i="21"/>
  <c r="GW29" i="21"/>
  <c r="GW30" i="21"/>
  <c r="GW13" i="21"/>
  <c r="HI18" i="21"/>
  <c r="HJ18" i="21"/>
  <c r="HI19" i="21"/>
  <c r="HJ19" i="21"/>
  <c r="HI20" i="21"/>
  <c r="HJ20" i="21"/>
  <c r="HI14" i="21"/>
  <c r="HJ14" i="21"/>
  <c r="HI21" i="21"/>
  <c r="HJ21" i="21"/>
  <c r="HI22" i="21"/>
  <c r="HJ22" i="21"/>
  <c r="HI23" i="21"/>
  <c r="HJ23" i="21"/>
  <c r="HI15" i="21"/>
  <c r="HJ15" i="21"/>
  <c r="HI24" i="21"/>
  <c r="HJ24" i="21"/>
  <c r="HI25" i="21"/>
  <c r="HJ25" i="21"/>
  <c r="HI26" i="21"/>
  <c r="HJ26" i="21"/>
  <c r="HI16" i="21"/>
  <c r="HJ16" i="21"/>
  <c r="HI17" i="21"/>
  <c r="HJ17" i="21"/>
  <c r="HI27" i="21"/>
  <c r="HJ27" i="21"/>
  <c r="HI28" i="21"/>
  <c r="HJ28" i="21"/>
  <c r="HI29" i="21"/>
  <c r="HJ29" i="21"/>
  <c r="HI30" i="21"/>
  <c r="HJ30" i="21"/>
  <c r="HJ13" i="21"/>
  <c r="HI13" i="21"/>
  <c r="IF34" i="21"/>
  <c r="IE34" i="21"/>
  <c r="IF33" i="21"/>
  <c r="IE33" i="21"/>
  <c r="IE18" i="21"/>
  <c r="IF18" i="21"/>
  <c r="FJ11" i="5" s="1"/>
  <c r="IE19" i="21"/>
  <c r="IF19" i="21"/>
  <c r="FJ12" i="5" s="1"/>
  <c r="IE20" i="21"/>
  <c r="IF20" i="21"/>
  <c r="FJ13" i="5" s="1"/>
  <c r="IE14" i="21"/>
  <c r="IF14" i="21"/>
  <c r="FJ14" i="5" s="1"/>
  <c r="IE21" i="21"/>
  <c r="IF21" i="21"/>
  <c r="FJ15" i="5" s="1"/>
  <c r="IE22" i="21"/>
  <c r="IF22" i="21"/>
  <c r="FJ16" i="5" s="1"/>
  <c r="IE23" i="21"/>
  <c r="IF23" i="21"/>
  <c r="FJ17" i="5" s="1"/>
  <c r="IE15" i="21"/>
  <c r="IF15" i="21"/>
  <c r="FJ18" i="5" s="1"/>
  <c r="IE24" i="21"/>
  <c r="IF24" i="21"/>
  <c r="FJ19" i="5" s="1"/>
  <c r="IE25" i="21"/>
  <c r="IF25" i="21"/>
  <c r="FJ20" i="5" s="1"/>
  <c r="IE26" i="21"/>
  <c r="IF26" i="21"/>
  <c r="FJ21" i="5" s="1"/>
  <c r="IE16" i="21"/>
  <c r="IF16" i="21"/>
  <c r="FJ22" i="5" s="1"/>
  <c r="IE17" i="21"/>
  <c r="IF17" i="21"/>
  <c r="FJ23" i="5" s="1"/>
  <c r="IE27" i="21"/>
  <c r="IF27" i="21"/>
  <c r="FJ24" i="5" s="1"/>
  <c r="IE28" i="21"/>
  <c r="IF28" i="21"/>
  <c r="FJ25" i="5" s="1"/>
  <c r="IE29" i="21"/>
  <c r="IF29" i="21"/>
  <c r="FJ26" i="5" s="1"/>
  <c r="IE30" i="21"/>
  <c r="IF30" i="21"/>
  <c r="FJ27" i="5" s="1"/>
  <c r="IF13" i="21"/>
  <c r="FJ10" i="5" s="1"/>
  <c r="IE13" i="21"/>
  <c r="IK18" i="21"/>
  <c r="IL18" i="21"/>
  <c r="FL11" i="5" s="1"/>
  <c r="IK19" i="21"/>
  <c r="IL19" i="21"/>
  <c r="FL12" i="5" s="1"/>
  <c r="IK20" i="21"/>
  <c r="IL20" i="21"/>
  <c r="FL13" i="5" s="1"/>
  <c r="IK14" i="21"/>
  <c r="IL14" i="21"/>
  <c r="FL14" i="5" s="1"/>
  <c r="IK21" i="21"/>
  <c r="IL21" i="21"/>
  <c r="FL15" i="5" s="1"/>
  <c r="IK22" i="21"/>
  <c r="IL22" i="21"/>
  <c r="FL16" i="5" s="1"/>
  <c r="IK23" i="21"/>
  <c r="IL23" i="21"/>
  <c r="FL17" i="5" s="1"/>
  <c r="IK15" i="21"/>
  <c r="IL15" i="21"/>
  <c r="FL18" i="5" s="1"/>
  <c r="IK24" i="21"/>
  <c r="IL24" i="21"/>
  <c r="FL19" i="5" s="1"/>
  <c r="IK25" i="21"/>
  <c r="IL25" i="21"/>
  <c r="FL20" i="5" s="1"/>
  <c r="IK26" i="21"/>
  <c r="IL26" i="21"/>
  <c r="FL21" i="5" s="1"/>
  <c r="IK16" i="21"/>
  <c r="IL16" i="21"/>
  <c r="FL22" i="5" s="1"/>
  <c r="IK17" i="21"/>
  <c r="IL17" i="21"/>
  <c r="FL23" i="5" s="1"/>
  <c r="IK27" i="21"/>
  <c r="IL27" i="21"/>
  <c r="FL24" i="5" s="1"/>
  <c r="IK28" i="21"/>
  <c r="IL28" i="21"/>
  <c r="FL25" i="5" s="1"/>
  <c r="IK29" i="21"/>
  <c r="IL29" i="21"/>
  <c r="FL26" i="5" s="1"/>
  <c r="IK30" i="21"/>
  <c r="IL30" i="21"/>
  <c r="FL27" i="5" s="1"/>
  <c r="IL13" i="21"/>
  <c r="FL10" i="5" s="1"/>
  <c r="IK13" i="21"/>
  <c r="IV34" i="21"/>
  <c r="IU34" i="21"/>
  <c r="IV33" i="21"/>
  <c r="IU33" i="21"/>
  <c r="IU18" i="21"/>
  <c r="IV18" i="21"/>
  <c r="FR11" i="5" s="1"/>
  <c r="IU19" i="21"/>
  <c r="IV19" i="21"/>
  <c r="FR12" i="5" s="1"/>
  <c r="IU20" i="21"/>
  <c r="IV20" i="21"/>
  <c r="FR13" i="5" s="1"/>
  <c r="IU14" i="21"/>
  <c r="IV14" i="21"/>
  <c r="FR14" i="5" s="1"/>
  <c r="IU21" i="21"/>
  <c r="IV21" i="21"/>
  <c r="FR15" i="5" s="1"/>
  <c r="IU22" i="21"/>
  <c r="IV22" i="21"/>
  <c r="FR16" i="5" s="1"/>
  <c r="IU23" i="21"/>
  <c r="IV23" i="21"/>
  <c r="FR17" i="5" s="1"/>
  <c r="IU15" i="21"/>
  <c r="IV15" i="21"/>
  <c r="FR18" i="5" s="1"/>
  <c r="IU24" i="21"/>
  <c r="IV24" i="21"/>
  <c r="FR19" i="5" s="1"/>
  <c r="IU25" i="21"/>
  <c r="IV25" i="21"/>
  <c r="FR20" i="5" s="1"/>
  <c r="IU26" i="21"/>
  <c r="IV26" i="21"/>
  <c r="FR21" i="5" s="1"/>
  <c r="IU16" i="21"/>
  <c r="IV16" i="21"/>
  <c r="FR22" i="5" s="1"/>
  <c r="IU17" i="21"/>
  <c r="IV17" i="21"/>
  <c r="FR23" i="5" s="1"/>
  <c r="IU27" i="21"/>
  <c r="IV27" i="21"/>
  <c r="FR24" i="5" s="1"/>
  <c r="IU28" i="21"/>
  <c r="IV28" i="21"/>
  <c r="FR25" i="5" s="1"/>
  <c r="IU29" i="21"/>
  <c r="IV29" i="21"/>
  <c r="FR26" i="5" s="1"/>
  <c r="IU30" i="21"/>
  <c r="IV30" i="21"/>
  <c r="FR27" i="5" s="1"/>
  <c r="IV13" i="21"/>
  <c r="FR10" i="5" s="1"/>
  <c r="IU13" i="21"/>
  <c r="JB34" i="21"/>
  <c r="JA34" i="21"/>
  <c r="JB33" i="21"/>
  <c r="JA18" i="21"/>
  <c r="JB18" i="21"/>
  <c r="FZ11" i="5" s="1"/>
  <c r="JA19" i="21"/>
  <c r="JB19" i="21"/>
  <c r="FZ12" i="5" s="1"/>
  <c r="JA20" i="21"/>
  <c r="JB20" i="21"/>
  <c r="FZ13" i="5" s="1"/>
  <c r="JA14" i="21"/>
  <c r="JB14" i="21"/>
  <c r="FZ14" i="5" s="1"/>
  <c r="JA21" i="21"/>
  <c r="JB21" i="21"/>
  <c r="FZ15" i="5" s="1"/>
  <c r="JA22" i="21"/>
  <c r="JB22" i="21"/>
  <c r="FZ16" i="5" s="1"/>
  <c r="JA23" i="21"/>
  <c r="JB23" i="21"/>
  <c r="FZ17" i="5" s="1"/>
  <c r="JA15" i="21"/>
  <c r="JB15" i="21"/>
  <c r="FZ18" i="5" s="1"/>
  <c r="JA24" i="21"/>
  <c r="JB24" i="21"/>
  <c r="FZ19" i="5" s="1"/>
  <c r="JA25" i="21"/>
  <c r="JB25" i="21"/>
  <c r="FZ20" i="5" s="1"/>
  <c r="JA26" i="21"/>
  <c r="JB26" i="21"/>
  <c r="FZ21" i="5" s="1"/>
  <c r="JA16" i="21"/>
  <c r="JB16" i="21"/>
  <c r="FZ22" i="5" s="1"/>
  <c r="JA17" i="21"/>
  <c r="JB17" i="21"/>
  <c r="FZ23" i="5" s="1"/>
  <c r="JA27" i="21"/>
  <c r="JB27" i="21"/>
  <c r="FZ24" i="5" s="1"/>
  <c r="JA28" i="21"/>
  <c r="JB28" i="21"/>
  <c r="FZ25" i="5" s="1"/>
  <c r="JA29" i="21"/>
  <c r="JB29" i="21"/>
  <c r="FZ26" i="5" s="1"/>
  <c r="JA30" i="21"/>
  <c r="JB30" i="21"/>
  <c r="FZ27" i="5" s="1"/>
  <c r="JA13" i="21"/>
  <c r="JB13" i="21"/>
  <c r="FZ10" i="5" s="1"/>
  <c r="JH34" i="21"/>
  <c r="JG34" i="21"/>
  <c r="JH33" i="21"/>
  <c r="JG33" i="21"/>
  <c r="JG18" i="21"/>
  <c r="JH18" i="21"/>
  <c r="JG19" i="21"/>
  <c r="JH19" i="21"/>
  <c r="JG20" i="21"/>
  <c r="JH20" i="21"/>
  <c r="JG14" i="21"/>
  <c r="JH14" i="21"/>
  <c r="JG21" i="21"/>
  <c r="JH21" i="21"/>
  <c r="JG22" i="21"/>
  <c r="JH22" i="21"/>
  <c r="JG23" i="21"/>
  <c r="JH23" i="21"/>
  <c r="JG15" i="21"/>
  <c r="JH15" i="21"/>
  <c r="JG24" i="21"/>
  <c r="JH24" i="21"/>
  <c r="JG25" i="21"/>
  <c r="JH25" i="21"/>
  <c r="JG26" i="21"/>
  <c r="JH26" i="21"/>
  <c r="JG16" i="21"/>
  <c r="JH16" i="21"/>
  <c r="JG17" i="21"/>
  <c r="JH17" i="21"/>
  <c r="JG27" i="21"/>
  <c r="JH27" i="21"/>
  <c r="JG28" i="21"/>
  <c r="JH28" i="21"/>
  <c r="JG29" i="21"/>
  <c r="JH29" i="21"/>
  <c r="JG30" i="21"/>
  <c r="JH30" i="21"/>
  <c r="JG13" i="21"/>
  <c r="JH13" i="21"/>
  <c r="W39" i="16" l="1"/>
  <c r="W36" i="16"/>
  <c r="AA39" i="16"/>
  <c r="AA36" i="16"/>
  <c r="JM18" i="21"/>
  <c r="JN18" i="21"/>
  <c r="JM19" i="21"/>
  <c r="JN19" i="21"/>
  <c r="JM20" i="21"/>
  <c r="JN20" i="21"/>
  <c r="JM14" i="21"/>
  <c r="JN14" i="21"/>
  <c r="JM21" i="21"/>
  <c r="JN21" i="21"/>
  <c r="JM22" i="21"/>
  <c r="JN22" i="21"/>
  <c r="JM23" i="21"/>
  <c r="JN23" i="21"/>
  <c r="JM15" i="21"/>
  <c r="JN15" i="21"/>
  <c r="JM24" i="21"/>
  <c r="JN24" i="21"/>
  <c r="JM25" i="21"/>
  <c r="JN25" i="21"/>
  <c r="JM26" i="21"/>
  <c r="JN26" i="21"/>
  <c r="JM16" i="21"/>
  <c r="JN16" i="21"/>
  <c r="JM17" i="21"/>
  <c r="JN17" i="21"/>
  <c r="JM27" i="21"/>
  <c r="JN27" i="21"/>
  <c r="JM28" i="21"/>
  <c r="JN28" i="21"/>
  <c r="JM29" i="21"/>
  <c r="JN29" i="21"/>
  <c r="JM30" i="21"/>
  <c r="JN30" i="21"/>
  <c r="JN13" i="21"/>
  <c r="JM13" i="21"/>
  <c r="JY18" i="21"/>
  <c r="JZ18" i="21"/>
  <c r="JY19" i="21"/>
  <c r="JZ19" i="21"/>
  <c r="JY20" i="21"/>
  <c r="JZ20" i="21"/>
  <c r="JY14" i="21"/>
  <c r="JZ14" i="21"/>
  <c r="JY21" i="21"/>
  <c r="JZ21" i="21"/>
  <c r="JY22" i="21"/>
  <c r="JZ22" i="21"/>
  <c r="JY23" i="21"/>
  <c r="JZ23" i="21"/>
  <c r="JY15" i="21"/>
  <c r="JZ15" i="21"/>
  <c r="JY24" i="21"/>
  <c r="JZ24" i="21"/>
  <c r="JY25" i="21"/>
  <c r="JZ25" i="21"/>
  <c r="JY26" i="21"/>
  <c r="JZ26" i="21"/>
  <c r="JY16" i="21"/>
  <c r="JZ16" i="21"/>
  <c r="JY17" i="21"/>
  <c r="JZ17" i="21"/>
  <c r="JY27" i="21"/>
  <c r="JZ27" i="21"/>
  <c r="JY28" i="21"/>
  <c r="JZ28" i="21"/>
  <c r="JY29" i="21"/>
  <c r="JZ29" i="21"/>
  <c r="JY30" i="21"/>
  <c r="JZ30" i="21"/>
  <c r="JZ13" i="21"/>
  <c r="JY13" i="21"/>
  <c r="KN34" i="21"/>
  <c r="KM34" i="21"/>
  <c r="RH34" i="21"/>
  <c r="RG34" i="21"/>
  <c r="KN33" i="21"/>
  <c r="KM33" i="21"/>
  <c r="RH33" i="21"/>
  <c r="RG33" i="21"/>
  <c r="RG18" i="21"/>
  <c r="RH18" i="21"/>
  <c r="KM18" i="21"/>
  <c r="KN18" i="21"/>
  <c r="RG19" i="21"/>
  <c r="RH19" i="21"/>
  <c r="KM19" i="21"/>
  <c r="KN19" i="21"/>
  <c r="RG20" i="21"/>
  <c r="RH20" i="21"/>
  <c r="KM20" i="21"/>
  <c r="KN20" i="21"/>
  <c r="RG14" i="21"/>
  <c r="RH14" i="21"/>
  <c r="KM14" i="21"/>
  <c r="KN14" i="21"/>
  <c r="RG21" i="21"/>
  <c r="RH21" i="21"/>
  <c r="KM21" i="21"/>
  <c r="KN21" i="21"/>
  <c r="RG22" i="21"/>
  <c r="RH22" i="21"/>
  <c r="KM22" i="21"/>
  <c r="KN22" i="21"/>
  <c r="RG23" i="21"/>
  <c r="RH23" i="21"/>
  <c r="KM23" i="21"/>
  <c r="KN23" i="21"/>
  <c r="RG15" i="21"/>
  <c r="RH15" i="21"/>
  <c r="KM15" i="21"/>
  <c r="KN15" i="21"/>
  <c r="RG24" i="21"/>
  <c r="RH24" i="21"/>
  <c r="KM24" i="21"/>
  <c r="KN24" i="21"/>
  <c r="RG25" i="21"/>
  <c r="RH25" i="21"/>
  <c r="KM25" i="21"/>
  <c r="KN25" i="21"/>
  <c r="RG26" i="21"/>
  <c r="RH26" i="21"/>
  <c r="KM26" i="21"/>
  <c r="KN26" i="21"/>
  <c r="RG16" i="21"/>
  <c r="RH16" i="21"/>
  <c r="KM16" i="21"/>
  <c r="KN16" i="21"/>
  <c r="RG17" i="21"/>
  <c r="RH17" i="21"/>
  <c r="KM17" i="21"/>
  <c r="KN17" i="21"/>
  <c r="RG27" i="21"/>
  <c r="RH27" i="21"/>
  <c r="KM27" i="21"/>
  <c r="KN27" i="21"/>
  <c r="RG28" i="21"/>
  <c r="RH28" i="21"/>
  <c r="KM28" i="21"/>
  <c r="KN28" i="21"/>
  <c r="RG29" i="21"/>
  <c r="RH29" i="21"/>
  <c r="KM29" i="21"/>
  <c r="KN29" i="21"/>
  <c r="RG30" i="21"/>
  <c r="RH30" i="21"/>
  <c r="KM30" i="21"/>
  <c r="KN30" i="21"/>
  <c r="KN13" i="21"/>
  <c r="KM13" i="21"/>
  <c r="RH13" i="21"/>
  <c r="RG13" i="21"/>
  <c r="RQ18" i="21"/>
  <c r="RR18" i="21"/>
  <c r="RQ19" i="21"/>
  <c r="RR19" i="21"/>
  <c r="RQ20" i="21"/>
  <c r="RR20" i="21"/>
  <c r="RQ14" i="21"/>
  <c r="RR14" i="21"/>
  <c r="RQ21" i="21"/>
  <c r="RR21" i="21"/>
  <c r="RQ22" i="21"/>
  <c r="RR22" i="21"/>
  <c r="RQ23" i="21"/>
  <c r="RR23" i="21"/>
  <c r="RQ15" i="21"/>
  <c r="RR15" i="21"/>
  <c r="RQ24" i="21"/>
  <c r="RR24" i="21"/>
  <c r="RQ25" i="21"/>
  <c r="RR25" i="21"/>
  <c r="RQ26" i="21"/>
  <c r="RR26" i="21"/>
  <c r="RQ16" i="21"/>
  <c r="RR16" i="21"/>
  <c r="RQ17" i="21"/>
  <c r="RR17" i="21"/>
  <c r="RQ27" i="21"/>
  <c r="RR27" i="21"/>
  <c r="RQ28" i="21"/>
  <c r="RR28" i="21"/>
  <c r="RQ29" i="21"/>
  <c r="RR29" i="21"/>
  <c r="RQ30" i="21"/>
  <c r="RR30" i="21"/>
  <c r="RR13" i="21"/>
  <c r="RQ13" i="21"/>
  <c r="LD34" i="21"/>
  <c r="LD33" i="21"/>
  <c r="LC33" i="21"/>
  <c r="LC18" i="21"/>
  <c r="LD18" i="21"/>
  <c r="HF11" i="5" s="1"/>
  <c r="LC19" i="21"/>
  <c r="LD19" i="21"/>
  <c r="HF12" i="5" s="1"/>
  <c r="LC20" i="21"/>
  <c r="LD20" i="21"/>
  <c r="HF13" i="5" s="1"/>
  <c r="LC14" i="21"/>
  <c r="LD14" i="21"/>
  <c r="HF14" i="5" s="1"/>
  <c r="LC21" i="21"/>
  <c r="LD21" i="21"/>
  <c r="HF15" i="5" s="1"/>
  <c r="LC22" i="21"/>
  <c r="LD22" i="21"/>
  <c r="HF16" i="5" s="1"/>
  <c r="LC23" i="21"/>
  <c r="LD23" i="21"/>
  <c r="HF17" i="5" s="1"/>
  <c r="LC15" i="21"/>
  <c r="LD15" i="21"/>
  <c r="HF18" i="5" s="1"/>
  <c r="LC24" i="21"/>
  <c r="LD24" i="21"/>
  <c r="HF19" i="5" s="1"/>
  <c r="LC25" i="21"/>
  <c r="LD25" i="21"/>
  <c r="HF20" i="5" s="1"/>
  <c r="LC26" i="21"/>
  <c r="LD26" i="21"/>
  <c r="HF21" i="5" s="1"/>
  <c r="LC16" i="21"/>
  <c r="LD16" i="21"/>
  <c r="HF22" i="5" s="1"/>
  <c r="LC17" i="21"/>
  <c r="LD17" i="21"/>
  <c r="HF23" i="5" s="1"/>
  <c r="LC27" i="21"/>
  <c r="LD27" i="21"/>
  <c r="HF24" i="5" s="1"/>
  <c r="LC28" i="21"/>
  <c r="LD28" i="21"/>
  <c r="HF25" i="5" s="1"/>
  <c r="LC29" i="21"/>
  <c r="LD29" i="21"/>
  <c r="HF26" i="5" s="1"/>
  <c r="LC30" i="21"/>
  <c r="LD30" i="21"/>
  <c r="HF27" i="5" s="1"/>
  <c r="LD13" i="21"/>
  <c r="HF10" i="5" s="1"/>
  <c r="LC13" i="21"/>
  <c r="LI18" i="21"/>
  <c r="LJ18" i="21"/>
  <c r="LI19" i="21"/>
  <c r="LJ19" i="21"/>
  <c r="LI20" i="21"/>
  <c r="LJ20" i="21"/>
  <c r="LI14" i="21"/>
  <c r="LJ14" i="21"/>
  <c r="LI21" i="21"/>
  <c r="LJ21" i="21"/>
  <c r="LI22" i="21"/>
  <c r="LJ22" i="21"/>
  <c r="LI23" i="21"/>
  <c r="LJ23" i="21"/>
  <c r="LI15" i="21"/>
  <c r="LJ15" i="21"/>
  <c r="LI24" i="21"/>
  <c r="LJ24" i="21"/>
  <c r="LI25" i="21"/>
  <c r="LJ25" i="21"/>
  <c r="LI26" i="21"/>
  <c r="LJ26" i="21"/>
  <c r="LI16" i="21"/>
  <c r="LJ16" i="21"/>
  <c r="LI17" i="21"/>
  <c r="LJ17" i="21"/>
  <c r="LI27" i="21"/>
  <c r="LJ27" i="21"/>
  <c r="LI28" i="21"/>
  <c r="LJ28" i="21"/>
  <c r="LI29" i="21"/>
  <c r="LJ29" i="21"/>
  <c r="LI30" i="21"/>
  <c r="LJ30" i="21"/>
  <c r="LJ13" i="21"/>
  <c r="LI13" i="21"/>
  <c r="LU18" i="21"/>
  <c r="LV18" i="21"/>
  <c r="LU19" i="21"/>
  <c r="LV19" i="21"/>
  <c r="LU20" i="21"/>
  <c r="LV20" i="21"/>
  <c r="LU14" i="21"/>
  <c r="LV14" i="21"/>
  <c r="LU21" i="21"/>
  <c r="LV21" i="21"/>
  <c r="LU22" i="21"/>
  <c r="LV22" i="21"/>
  <c r="LU23" i="21"/>
  <c r="LV23" i="21"/>
  <c r="LU15" i="21"/>
  <c r="LV15" i="21"/>
  <c r="LU24" i="21"/>
  <c r="LV24" i="21"/>
  <c r="LU25" i="21"/>
  <c r="LV25" i="21"/>
  <c r="LU26" i="21"/>
  <c r="LV26" i="21"/>
  <c r="LU16" i="21"/>
  <c r="LV16" i="21"/>
  <c r="LU17" i="21"/>
  <c r="LV17" i="21"/>
  <c r="LU27" i="21"/>
  <c r="LV27" i="21"/>
  <c r="LU28" i="21"/>
  <c r="LV28" i="21"/>
  <c r="LU29" i="21"/>
  <c r="LV29" i="21"/>
  <c r="LU30" i="21"/>
  <c r="LV30" i="21"/>
  <c r="LV13" i="21"/>
  <c r="LU13" i="21"/>
  <c r="MG34" i="21"/>
  <c r="MF34" i="21"/>
  <c r="ME34" i="21"/>
  <c r="MD34" i="21"/>
  <c r="MC34" i="21"/>
  <c r="MB34" i="21"/>
  <c r="MA34" i="21"/>
  <c r="MG33" i="21"/>
  <c r="MF33" i="21"/>
  <c r="ME33" i="21"/>
  <c r="MD33" i="21"/>
  <c r="MC33" i="21"/>
  <c r="MB33" i="21"/>
  <c r="MA33" i="21"/>
  <c r="MA18" i="21"/>
  <c r="MB18" i="21"/>
  <c r="MC18" i="21"/>
  <c r="MD18" i="21"/>
  <c r="ME18" i="21"/>
  <c r="MF18" i="21"/>
  <c r="MG18" i="21"/>
  <c r="MA19" i="21"/>
  <c r="MB19" i="21"/>
  <c r="MC19" i="21"/>
  <c r="MD19" i="21"/>
  <c r="ME19" i="21"/>
  <c r="MF19" i="21"/>
  <c r="MG19" i="21"/>
  <c r="MA20" i="21"/>
  <c r="MB20" i="21"/>
  <c r="MC20" i="21"/>
  <c r="MD20" i="21"/>
  <c r="ME20" i="21"/>
  <c r="MF20" i="21"/>
  <c r="MG20" i="21"/>
  <c r="MA14" i="21"/>
  <c r="MB14" i="21"/>
  <c r="MC14" i="21"/>
  <c r="MD14" i="21"/>
  <c r="ME14" i="21"/>
  <c r="MF14" i="21"/>
  <c r="MG14" i="21"/>
  <c r="MA21" i="21"/>
  <c r="MB21" i="21"/>
  <c r="MC21" i="21"/>
  <c r="MD21" i="21"/>
  <c r="ME21" i="21"/>
  <c r="MF21" i="21"/>
  <c r="MG21" i="21"/>
  <c r="MA22" i="21"/>
  <c r="MB22" i="21"/>
  <c r="MC22" i="21"/>
  <c r="MD22" i="21"/>
  <c r="ME22" i="21"/>
  <c r="MF22" i="21"/>
  <c r="MG22" i="21"/>
  <c r="MA23" i="21"/>
  <c r="MB23" i="21"/>
  <c r="MC23" i="21"/>
  <c r="MD23" i="21"/>
  <c r="ME23" i="21"/>
  <c r="MF23" i="21"/>
  <c r="MG23" i="21"/>
  <c r="MA15" i="21"/>
  <c r="MB15" i="21"/>
  <c r="MC15" i="21"/>
  <c r="MD15" i="21"/>
  <c r="ME15" i="21"/>
  <c r="MF15" i="21"/>
  <c r="MG15" i="21"/>
  <c r="MA24" i="21"/>
  <c r="MB24" i="21"/>
  <c r="MC24" i="21"/>
  <c r="MD24" i="21"/>
  <c r="ME24" i="21"/>
  <c r="MF24" i="21"/>
  <c r="MG24" i="21"/>
  <c r="MA25" i="21"/>
  <c r="MB25" i="21"/>
  <c r="MC25" i="21"/>
  <c r="MD25" i="21"/>
  <c r="ME25" i="21"/>
  <c r="MF25" i="21"/>
  <c r="MG25" i="21"/>
  <c r="MA26" i="21"/>
  <c r="MB26" i="21"/>
  <c r="MC26" i="21"/>
  <c r="MD26" i="21"/>
  <c r="ME26" i="21"/>
  <c r="MF26" i="21"/>
  <c r="MG26" i="21"/>
  <c r="MA16" i="21"/>
  <c r="MB16" i="21"/>
  <c r="MC16" i="21"/>
  <c r="MD16" i="21"/>
  <c r="ME16" i="21"/>
  <c r="MF16" i="21"/>
  <c r="MG16" i="21"/>
  <c r="MA17" i="21"/>
  <c r="MB17" i="21"/>
  <c r="MC17" i="21"/>
  <c r="MD17" i="21"/>
  <c r="ME17" i="21"/>
  <c r="MF17" i="21"/>
  <c r="MG17" i="21"/>
  <c r="MA27" i="21"/>
  <c r="MB27" i="21"/>
  <c r="MC27" i="21"/>
  <c r="MD27" i="21"/>
  <c r="ME27" i="21"/>
  <c r="MF27" i="21"/>
  <c r="MG27" i="21"/>
  <c r="MA28" i="21"/>
  <c r="MB28" i="21"/>
  <c r="MC28" i="21"/>
  <c r="MD28" i="21"/>
  <c r="ME28" i="21"/>
  <c r="MF28" i="21"/>
  <c r="MG28" i="21"/>
  <c r="MA29" i="21"/>
  <c r="MB29" i="21"/>
  <c r="MC29" i="21"/>
  <c r="MD29" i="21"/>
  <c r="ME29" i="21"/>
  <c r="MF29" i="21"/>
  <c r="MG29" i="21"/>
  <c r="MA30" i="21"/>
  <c r="MB30" i="21"/>
  <c r="MC30" i="21"/>
  <c r="MD30" i="21"/>
  <c r="ME30" i="21"/>
  <c r="MF30" i="21"/>
  <c r="MG30" i="21"/>
  <c r="MG13" i="21"/>
  <c r="MF13" i="21"/>
  <c r="ME13" i="21"/>
  <c r="MD13" i="21"/>
  <c r="MC13" i="21"/>
  <c r="MB13" i="21"/>
  <c r="MA13" i="21"/>
  <c r="MQ18" i="21"/>
  <c r="MR18" i="21"/>
  <c r="MQ19" i="21"/>
  <c r="MR19" i="21"/>
  <c r="MQ20" i="21"/>
  <c r="MR20" i="21"/>
  <c r="MQ14" i="21"/>
  <c r="MR14" i="21"/>
  <c r="MQ21" i="21"/>
  <c r="MR21" i="21"/>
  <c r="MQ22" i="21"/>
  <c r="MR22" i="21"/>
  <c r="MQ23" i="21"/>
  <c r="MR23" i="21"/>
  <c r="MQ15" i="21"/>
  <c r="MR15" i="21"/>
  <c r="MQ24" i="21"/>
  <c r="MR24" i="21"/>
  <c r="MQ25" i="21"/>
  <c r="MR25" i="21"/>
  <c r="MQ26" i="21"/>
  <c r="MR26" i="21"/>
  <c r="MQ16" i="21"/>
  <c r="MR16" i="21"/>
  <c r="MQ17" i="21"/>
  <c r="MR17" i="21"/>
  <c r="MQ27" i="21"/>
  <c r="MR27" i="21"/>
  <c r="MQ28" i="21"/>
  <c r="MR28" i="21"/>
  <c r="MQ29" i="21"/>
  <c r="MR29" i="21"/>
  <c r="MQ30" i="21"/>
  <c r="MR30" i="21"/>
  <c r="MR13" i="21"/>
  <c r="MQ13" i="21"/>
  <c r="NC18" i="21"/>
  <c r="ND18" i="21"/>
  <c r="NC19" i="21"/>
  <c r="ND19" i="21"/>
  <c r="NC20" i="21"/>
  <c r="ND20" i="21"/>
  <c r="NC14" i="21"/>
  <c r="ND14" i="21"/>
  <c r="NC21" i="21"/>
  <c r="ND21" i="21"/>
  <c r="NC22" i="21"/>
  <c r="ND22" i="21"/>
  <c r="NC23" i="21"/>
  <c r="ND23" i="21"/>
  <c r="NC15" i="21"/>
  <c r="ND15" i="21"/>
  <c r="NC24" i="21"/>
  <c r="ND24" i="21"/>
  <c r="NC25" i="21"/>
  <c r="ND25" i="21"/>
  <c r="NC26" i="21"/>
  <c r="ND26" i="21"/>
  <c r="NC16" i="21"/>
  <c r="ND16" i="21"/>
  <c r="NC17" i="21"/>
  <c r="ND17" i="21"/>
  <c r="NC27" i="21"/>
  <c r="ND27" i="21"/>
  <c r="NC28" i="21"/>
  <c r="ND28" i="21"/>
  <c r="NC29" i="21"/>
  <c r="ND29" i="21"/>
  <c r="NC30" i="21"/>
  <c r="ND30" i="21"/>
  <c r="ND13" i="21"/>
  <c r="NC13" i="21"/>
  <c r="NK34" i="21"/>
  <c r="NJ34" i="21"/>
  <c r="NI34" i="21"/>
  <c r="NK33" i="21"/>
  <c r="NJ33" i="21"/>
  <c r="NI33" i="21"/>
  <c r="NI18" i="21"/>
  <c r="NJ18" i="21"/>
  <c r="IL11" i="5" s="1"/>
  <c r="NK18" i="21"/>
  <c r="NI19" i="21"/>
  <c r="NJ19" i="21"/>
  <c r="IL12" i="5" s="1"/>
  <c r="NK19" i="21"/>
  <c r="NI20" i="21"/>
  <c r="NJ20" i="21"/>
  <c r="IL13" i="5" s="1"/>
  <c r="NK20" i="21"/>
  <c r="NI14" i="21"/>
  <c r="NJ14" i="21"/>
  <c r="IL14" i="5" s="1"/>
  <c r="NK14" i="21"/>
  <c r="NI21" i="21"/>
  <c r="NJ21" i="21"/>
  <c r="IL15" i="5" s="1"/>
  <c r="NK21" i="21"/>
  <c r="NI22" i="21"/>
  <c r="NJ22" i="21"/>
  <c r="IL16" i="5" s="1"/>
  <c r="NK22" i="21"/>
  <c r="NI23" i="21"/>
  <c r="NJ23" i="21"/>
  <c r="IL17" i="5" s="1"/>
  <c r="NK23" i="21"/>
  <c r="NI15" i="21"/>
  <c r="NJ15" i="21"/>
  <c r="IL18" i="5" s="1"/>
  <c r="NK15" i="21"/>
  <c r="NI24" i="21"/>
  <c r="NJ24" i="21"/>
  <c r="IL19" i="5" s="1"/>
  <c r="NK24" i="21"/>
  <c r="NI25" i="21"/>
  <c r="NJ25" i="21"/>
  <c r="IL20" i="5" s="1"/>
  <c r="NK25" i="21"/>
  <c r="NI26" i="21"/>
  <c r="NJ26" i="21"/>
  <c r="IL21" i="5" s="1"/>
  <c r="NK26" i="21"/>
  <c r="NI16" i="21"/>
  <c r="NJ16" i="21"/>
  <c r="IL22" i="5" s="1"/>
  <c r="NK16" i="21"/>
  <c r="NI17" i="21"/>
  <c r="NJ17" i="21"/>
  <c r="IL23" i="5" s="1"/>
  <c r="NK17" i="21"/>
  <c r="NI27" i="21"/>
  <c r="NJ27" i="21"/>
  <c r="IL24" i="5" s="1"/>
  <c r="NK27" i="21"/>
  <c r="NI28" i="21"/>
  <c r="NJ28" i="21"/>
  <c r="IL25" i="5" s="1"/>
  <c r="NK28" i="21"/>
  <c r="NI29" i="21"/>
  <c r="NJ29" i="21"/>
  <c r="IL26" i="5" s="1"/>
  <c r="NK29" i="21"/>
  <c r="NI30" i="21"/>
  <c r="NJ30" i="21"/>
  <c r="IL27" i="5" s="1"/>
  <c r="NK30" i="21"/>
  <c r="NK13" i="21"/>
  <c r="NJ13" i="21"/>
  <c r="IL10" i="5" s="1"/>
  <c r="NI13" i="21"/>
  <c r="NQ18" i="21"/>
  <c r="NR18" i="21"/>
  <c r="NS18" i="21"/>
  <c r="NQ19" i="21"/>
  <c r="NR19" i="21"/>
  <c r="NS19" i="21"/>
  <c r="NQ20" i="21"/>
  <c r="NR20" i="21"/>
  <c r="NS20" i="21"/>
  <c r="NQ14" i="21"/>
  <c r="NR14" i="21"/>
  <c r="NS14" i="21"/>
  <c r="NQ21" i="21"/>
  <c r="NR21" i="21"/>
  <c r="NS21" i="21"/>
  <c r="NQ22" i="21"/>
  <c r="NR22" i="21"/>
  <c r="NS22" i="21"/>
  <c r="NQ23" i="21"/>
  <c r="NR23" i="21"/>
  <c r="NS23" i="21"/>
  <c r="NQ15" i="21"/>
  <c r="NR15" i="21"/>
  <c r="NS15" i="21"/>
  <c r="NQ24" i="21"/>
  <c r="NR24" i="21"/>
  <c r="NS24" i="21"/>
  <c r="NQ25" i="21"/>
  <c r="NR25" i="21"/>
  <c r="NS25" i="21"/>
  <c r="NQ26" i="21"/>
  <c r="NR26" i="21"/>
  <c r="NS26" i="21"/>
  <c r="NQ16" i="21"/>
  <c r="NR16" i="21"/>
  <c r="NS16" i="21"/>
  <c r="NQ17" i="21"/>
  <c r="NR17" i="21"/>
  <c r="NS17" i="21"/>
  <c r="NQ27" i="21"/>
  <c r="NR27" i="21"/>
  <c r="NS27" i="21"/>
  <c r="NQ28" i="21"/>
  <c r="NR28" i="21"/>
  <c r="NS28" i="21"/>
  <c r="NQ29" i="21"/>
  <c r="NR29" i="21"/>
  <c r="NS29" i="21"/>
  <c r="NQ30" i="21"/>
  <c r="NR30" i="21"/>
  <c r="NS30" i="21"/>
  <c r="NS13" i="21"/>
  <c r="NR13" i="21"/>
  <c r="NQ13" i="21"/>
  <c r="OG18" i="21"/>
  <c r="OH18" i="21"/>
  <c r="OI18" i="21"/>
  <c r="OG19" i="21"/>
  <c r="OH19" i="21"/>
  <c r="OI19" i="21"/>
  <c r="OG20" i="21"/>
  <c r="OH20" i="21"/>
  <c r="OI20" i="21"/>
  <c r="OG14" i="21"/>
  <c r="OH14" i="21"/>
  <c r="OI14" i="21"/>
  <c r="OG21" i="21"/>
  <c r="OH21" i="21"/>
  <c r="OI21" i="21"/>
  <c r="OG22" i="21"/>
  <c r="OH22" i="21"/>
  <c r="OI22" i="21"/>
  <c r="OG23" i="21"/>
  <c r="OH23" i="21"/>
  <c r="OI23" i="21"/>
  <c r="OG15" i="21"/>
  <c r="OH15" i="21"/>
  <c r="OI15" i="21"/>
  <c r="OG24" i="21"/>
  <c r="OH24" i="21"/>
  <c r="OI24" i="21"/>
  <c r="OG25" i="21"/>
  <c r="OH25" i="21"/>
  <c r="OI25" i="21"/>
  <c r="OG26" i="21"/>
  <c r="OH26" i="21"/>
  <c r="OI26" i="21"/>
  <c r="OG16" i="21"/>
  <c r="OH16" i="21"/>
  <c r="OI16" i="21"/>
  <c r="OG17" i="21"/>
  <c r="OH17" i="21"/>
  <c r="OI17" i="21"/>
  <c r="OG27" i="21"/>
  <c r="OH27" i="21"/>
  <c r="OI27" i="21"/>
  <c r="OG28" i="21"/>
  <c r="OH28" i="21"/>
  <c r="OI28" i="21"/>
  <c r="OG29" i="21"/>
  <c r="OH29" i="21"/>
  <c r="OI29" i="21"/>
  <c r="OG30" i="21"/>
  <c r="OH30" i="21"/>
  <c r="OI30" i="21"/>
  <c r="OI13" i="21"/>
  <c r="OH13" i="21"/>
  <c r="OG13" i="21"/>
  <c r="TA18" i="21"/>
  <c r="TB18" i="21"/>
  <c r="TA19" i="21"/>
  <c r="TB19" i="21"/>
  <c r="TA20" i="21"/>
  <c r="TB20" i="21"/>
  <c r="TA14" i="21"/>
  <c r="TA21" i="21"/>
  <c r="TB21" i="21"/>
  <c r="TA22" i="21"/>
  <c r="TB22" i="21"/>
  <c r="TA23" i="21"/>
  <c r="TB23" i="21"/>
  <c r="TA15" i="21"/>
  <c r="TB15" i="21"/>
  <c r="TA24" i="21"/>
  <c r="TB24" i="21"/>
  <c r="TA25" i="21"/>
  <c r="TA26" i="21"/>
  <c r="TB26" i="21"/>
  <c r="TA16" i="21"/>
  <c r="TB16" i="21"/>
  <c r="TA17" i="21"/>
  <c r="TB17" i="21"/>
  <c r="TA27" i="21"/>
  <c r="TB27" i="21"/>
  <c r="TA28" i="21"/>
  <c r="TB28" i="21"/>
  <c r="TA29" i="21"/>
  <c r="TB29" i="21"/>
  <c r="TA30" i="21"/>
  <c r="TB30" i="21"/>
  <c r="TB13" i="21"/>
  <c r="TA13" i="21"/>
  <c r="OO18" i="21"/>
  <c r="OP18" i="21"/>
  <c r="OO19" i="21"/>
  <c r="OP19" i="21"/>
  <c r="OO20" i="21"/>
  <c r="OP20" i="21"/>
  <c r="OO14" i="21"/>
  <c r="OP14" i="21"/>
  <c r="OO21" i="21"/>
  <c r="OP21" i="21"/>
  <c r="OO22" i="21"/>
  <c r="OP22" i="21"/>
  <c r="OO23" i="21"/>
  <c r="OP23" i="21"/>
  <c r="OO15" i="21"/>
  <c r="OP15" i="21"/>
  <c r="OO24" i="21"/>
  <c r="OP24" i="21"/>
  <c r="OO25" i="21"/>
  <c r="OP25" i="21"/>
  <c r="OO26" i="21"/>
  <c r="OP26" i="21"/>
  <c r="OO16" i="21"/>
  <c r="OP16" i="21"/>
  <c r="OO17" i="21"/>
  <c r="OP17" i="21"/>
  <c r="OO27" i="21"/>
  <c r="OP27" i="21"/>
  <c r="OO28" i="21"/>
  <c r="OP28" i="21"/>
  <c r="OO29" i="21"/>
  <c r="OP29" i="21"/>
  <c r="OO30" i="21"/>
  <c r="OP30" i="21"/>
  <c r="OP13" i="21"/>
  <c r="OO13" i="21"/>
  <c r="OY18" i="21"/>
  <c r="OZ18" i="21"/>
  <c r="OY19" i="21"/>
  <c r="OZ19" i="21"/>
  <c r="OY20" i="21"/>
  <c r="OZ20" i="21"/>
  <c r="OY14" i="21"/>
  <c r="OZ14" i="21"/>
  <c r="OY21" i="21"/>
  <c r="OZ21" i="21"/>
  <c r="OY22" i="21"/>
  <c r="OY23" i="21"/>
  <c r="OZ23" i="21"/>
  <c r="OY15" i="21"/>
  <c r="OZ15" i="21"/>
  <c r="OY24" i="21"/>
  <c r="OZ24" i="21"/>
  <c r="OY25" i="21"/>
  <c r="OZ25" i="21"/>
  <c r="OY26" i="21"/>
  <c r="OZ26" i="21"/>
  <c r="OY16" i="21"/>
  <c r="OZ16" i="21"/>
  <c r="OY17" i="21"/>
  <c r="OZ17" i="21"/>
  <c r="OY27" i="21"/>
  <c r="OZ27" i="21"/>
  <c r="OY28" i="21"/>
  <c r="OZ28" i="21"/>
  <c r="OY29" i="21"/>
  <c r="OZ29" i="21"/>
  <c r="OY30" i="21"/>
  <c r="OZ13" i="21"/>
  <c r="OY13" i="21"/>
  <c r="PS18" i="21"/>
  <c r="PT18" i="21"/>
  <c r="PS19" i="21"/>
  <c r="PT19" i="21"/>
  <c r="PS20" i="21"/>
  <c r="PT20" i="21"/>
  <c r="PS14" i="21"/>
  <c r="PT14" i="21"/>
  <c r="PS21" i="21"/>
  <c r="PT21" i="21"/>
  <c r="PS22" i="21"/>
  <c r="PT22" i="21"/>
  <c r="PS23" i="21"/>
  <c r="PT23" i="21"/>
  <c r="PS15" i="21"/>
  <c r="PT15" i="21"/>
  <c r="PS24" i="21"/>
  <c r="PT24" i="21"/>
  <c r="PS25" i="21"/>
  <c r="PT25" i="21"/>
  <c r="PS26" i="21"/>
  <c r="PT26" i="21"/>
  <c r="PS16" i="21"/>
  <c r="PT16" i="21"/>
  <c r="PS17" i="21"/>
  <c r="PT17" i="21"/>
  <c r="PS27" i="21"/>
  <c r="PT27" i="21"/>
  <c r="PS28" i="21"/>
  <c r="PT28" i="21"/>
  <c r="PS29" i="21"/>
  <c r="PT29" i="21"/>
  <c r="PS30" i="21"/>
  <c r="PT30" i="21"/>
  <c r="PT13" i="21"/>
  <c r="PS13" i="21"/>
  <c r="QD34" i="21"/>
  <c r="QD33" i="21"/>
  <c r="QC33" i="21"/>
  <c r="QC18" i="21"/>
  <c r="QD18" i="21"/>
  <c r="QC19" i="21"/>
  <c r="QD19" i="21"/>
  <c r="QC20" i="21"/>
  <c r="QD20" i="21"/>
  <c r="QC14" i="21"/>
  <c r="QD14" i="21"/>
  <c r="QC21" i="21"/>
  <c r="QD21" i="21"/>
  <c r="QC22" i="21"/>
  <c r="QD22" i="21"/>
  <c r="QC23" i="21"/>
  <c r="QD23" i="21"/>
  <c r="QC15" i="21"/>
  <c r="QD15" i="21"/>
  <c r="QC24" i="21"/>
  <c r="QD24" i="21"/>
  <c r="QC25" i="21"/>
  <c r="QD25" i="21"/>
  <c r="QC26" i="21"/>
  <c r="QD26" i="21"/>
  <c r="QC16" i="21"/>
  <c r="QD16" i="21"/>
  <c r="QC17" i="21"/>
  <c r="QD17" i="21"/>
  <c r="QC27" i="21"/>
  <c r="QD27" i="21"/>
  <c r="QC28" i="21"/>
  <c r="QD28" i="21"/>
  <c r="QC29" i="21"/>
  <c r="QD29" i="21"/>
  <c r="QC30" i="21"/>
  <c r="QD30" i="21"/>
  <c r="QD13" i="21"/>
  <c r="QC13" i="21"/>
  <c r="QJ34" i="21"/>
  <c r="QI34" i="21"/>
  <c r="QJ33" i="21"/>
  <c r="QI33" i="21"/>
  <c r="QI18" i="21"/>
  <c r="QJ18" i="21"/>
  <c r="JJ11" i="5" s="1"/>
  <c r="QI19" i="21"/>
  <c r="QJ19" i="21"/>
  <c r="JJ12" i="5" s="1"/>
  <c r="QI20" i="21"/>
  <c r="QJ20" i="21"/>
  <c r="JJ13" i="5" s="1"/>
  <c r="QI14" i="21"/>
  <c r="QJ14" i="21"/>
  <c r="JJ14" i="5" s="1"/>
  <c r="QI21" i="21"/>
  <c r="QJ21" i="21"/>
  <c r="JJ15" i="5" s="1"/>
  <c r="QI22" i="21"/>
  <c r="QJ22" i="21"/>
  <c r="JJ16" i="5" s="1"/>
  <c r="QI23" i="21"/>
  <c r="QJ23" i="21"/>
  <c r="JJ17" i="5" s="1"/>
  <c r="QI15" i="21"/>
  <c r="QJ15" i="21"/>
  <c r="JJ18" i="5" s="1"/>
  <c r="QI24" i="21"/>
  <c r="QJ24" i="21"/>
  <c r="JJ19" i="5" s="1"/>
  <c r="QI25" i="21"/>
  <c r="QJ25" i="21"/>
  <c r="JJ20" i="5" s="1"/>
  <c r="QI26" i="21"/>
  <c r="QJ26" i="21"/>
  <c r="JJ21" i="5" s="1"/>
  <c r="QI16" i="21"/>
  <c r="QJ16" i="21"/>
  <c r="JJ22" i="5" s="1"/>
  <c r="QI17" i="21"/>
  <c r="QJ17" i="21"/>
  <c r="JJ23" i="5" s="1"/>
  <c r="QI27" i="21"/>
  <c r="QJ27" i="21"/>
  <c r="JJ24" i="5" s="1"/>
  <c r="QI28" i="21"/>
  <c r="QJ28" i="21"/>
  <c r="JJ25" i="5" s="1"/>
  <c r="QI29" i="21"/>
  <c r="QJ29" i="21"/>
  <c r="JJ26" i="5" s="1"/>
  <c r="QI30" i="21"/>
  <c r="QJ30" i="21"/>
  <c r="JJ27" i="5" s="1"/>
  <c r="QJ13" i="21"/>
  <c r="JJ10" i="5" s="1"/>
  <c r="QI13" i="21"/>
  <c r="QO18" i="21"/>
  <c r="QP18" i="21"/>
  <c r="QO19" i="21"/>
  <c r="QP19" i="21"/>
  <c r="QO20" i="21"/>
  <c r="QP20" i="21"/>
  <c r="QO14" i="21"/>
  <c r="QP14" i="21"/>
  <c r="QO21" i="21"/>
  <c r="QP21" i="21"/>
  <c r="QO22" i="21"/>
  <c r="QP22" i="21"/>
  <c r="QO23" i="21"/>
  <c r="QP23" i="21"/>
  <c r="QO15" i="21"/>
  <c r="QP15" i="21"/>
  <c r="QO24" i="21"/>
  <c r="QP24" i="21"/>
  <c r="QO25" i="21"/>
  <c r="QP25" i="21"/>
  <c r="QO26" i="21"/>
  <c r="QP26" i="21"/>
  <c r="QO16" i="21"/>
  <c r="QP16" i="21"/>
  <c r="QO17" i="21"/>
  <c r="QP17" i="21"/>
  <c r="QO27" i="21"/>
  <c r="QP27" i="21"/>
  <c r="QO28" i="21"/>
  <c r="QP28" i="21"/>
  <c r="QO29" i="21"/>
  <c r="QP29" i="21"/>
  <c r="QO30" i="21"/>
  <c r="QP30" i="21"/>
  <c r="QP13" i="21"/>
  <c r="QO13" i="21"/>
  <c r="RA18" i="21"/>
  <c r="RB18" i="21"/>
  <c r="RA19" i="21"/>
  <c r="RB19" i="21"/>
  <c r="RA20" i="21"/>
  <c r="RB20" i="21"/>
  <c r="RA14" i="21"/>
  <c r="RB14" i="21"/>
  <c r="RA21" i="21"/>
  <c r="RB21" i="21"/>
  <c r="RA22" i="21"/>
  <c r="RB22" i="21"/>
  <c r="RA23" i="21"/>
  <c r="RB23" i="21"/>
  <c r="RA15" i="21"/>
  <c r="RB15" i="21"/>
  <c r="RA24" i="21"/>
  <c r="RB24" i="21"/>
  <c r="RA25" i="21"/>
  <c r="RB25" i="21"/>
  <c r="RA26" i="21"/>
  <c r="RB26" i="21"/>
  <c r="RA16" i="21"/>
  <c r="RB16" i="21"/>
  <c r="RA17" i="21"/>
  <c r="RB17" i="21"/>
  <c r="RA27" i="21"/>
  <c r="RB27" i="21"/>
  <c r="RA28" i="21"/>
  <c r="RB28" i="21"/>
  <c r="RA29" i="21"/>
  <c r="RB29" i="21"/>
  <c r="RA30" i="21"/>
  <c r="RB30" i="21"/>
  <c r="RB13" i="21"/>
  <c r="RA13" i="21"/>
  <c r="SE34" i="21"/>
  <c r="SE33" i="21"/>
  <c r="SE18" i="21"/>
  <c r="SE19" i="21"/>
  <c r="SE20" i="21"/>
  <c r="SE14" i="21"/>
  <c r="SE21" i="21"/>
  <c r="SE22" i="21"/>
  <c r="SE23" i="21"/>
  <c r="SE15" i="21"/>
  <c r="SE24" i="21"/>
  <c r="SE25" i="21"/>
  <c r="SE26" i="21"/>
  <c r="SE16" i="21"/>
  <c r="SE17" i="21"/>
  <c r="SE27" i="21"/>
  <c r="SE28" i="21"/>
  <c r="SE29" i="21"/>
  <c r="SE30" i="21"/>
  <c r="SE13" i="21"/>
  <c r="TB34" i="21"/>
  <c r="TA34" i="21"/>
  <c r="SZ34" i="21"/>
  <c r="SY34" i="21"/>
  <c r="SX34" i="21"/>
  <c r="SW34" i="21"/>
  <c r="TB33" i="21"/>
  <c r="TA33" i="21"/>
  <c r="SZ33" i="21"/>
  <c r="SY33" i="21"/>
  <c r="SX33" i="21"/>
  <c r="SW33" i="21"/>
  <c r="SR34" i="21"/>
  <c r="SQ34" i="21"/>
  <c r="SR33" i="21"/>
  <c r="SQ33" i="21"/>
  <c r="SQ18" i="21"/>
  <c r="SR18" i="21"/>
  <c r="SQ19" i="21"/>
  <c r="SR19" i="21"/>
  <c r="SQ20" i="21"/>
  <c r="SR20" i="21"/>
  <c r="SQ14" i="21"/>
  <c r="SR14" i="21"/>
  <c r="SQ21" i="21"/>
  <c r="SR21" i="21"/>
  <c r="SQ22" i="21"/>
  <c r="SR22" i="21"/>
  <c r="SQ23" i="21"/>
  <c r="SR23" i="21"/>
  <c r="SR15" i="21"/>
  <c r="SQ24" i="21"/>
  <c r="SR24" i="21"/>
  <c r="SQ25" i="21"/>
  <c r="SR25" i="21"/>
  <c r="SQ26" i="21"/>
  <c r="SR26" i="21"/>
  <c r="SQ16" i="21"/>
  <c r="SR16" i="21"/>
  <c r="SQ17" i="21"/>
  <c r="SR17" i="21"/>
  <c r="SQ27" i="21"/>
  <c r="SR27" i="21"/>
  <c r="SQ28" i="21"/>
  <c r="SR28" i="21"/>
  <c r="SQ29" i="21"/>
  <c r="SR29" i="21"/>
  <c r="SQ30" i="21"/>
  <c r="SR30" i="21"/>
  <c r="SR13" i="21"/>
  <c r="SQ13" i="21"/>
  <c r="SW18" i="21"/>
  <c r="SX18" i="21"/>
  <c r="SY18" i="21"/>
  <c r="SZ18" i="21"/>
  <c r="SW19" i="21"/>
  <c r="SX19" i="21"/>
  <c r="SY19" i="21"/>
  <c r="SZ19" i="21"/>
  <c r="SW20" i="21"/>
  <c r="SX20" i="21"/>
  <c r="SY20" i="21"/>
  <c r="SZ20" i="21"/>
  <c r="SW14" i="21"/>
  <c r="SX14" i="21"/>
  <c r="SY14" i="21"/>
  <c r="SZ14" i="21"/>
  <c r="SW21" i="21"/>
  <c r="SX21" i="21"/>
  <c r="SY21" i="21"/>
  <c r="SZ21" i="21"/>
  <c r="SW22" i="21"/>
  <c r="SX22" i="21"/>
  <c r="SY22" i="21"/>
  <c r="SZ22" i="21"/>
  <c r="SW23" i="21"/>
  <c r="SX23" i="21"/>
  <c r="SY23" i="21"/>
  <c r="SZ23" i="21"/>
  <c r="SW15" i="21"/>
  <c r="SX15" i="21"/>
  <c r="SY15" i="21"/>
  <c r="SZ15" i="21"/>
  <c r="SW24" i="21"/>
  <c r="SX24" i="21"/>
  <c r="SY24" i="21"/>
  <c r="SZ24" i="21"/>
  <c r="SW25" i="21"/>
  <c r="SX25" i="21"/>
  <c r="SY25" i="21"/>
  <c r="SZ25" i="21"/>
  <c r="SW26" i="21"/>
  <c r="SX26" i="21"/>
  <c r="SY26" i="21"/>
  <c r="SZ26" i="21"/>
  <c r="SW16" i="21"/>
  <c r="SX16" i="21"/>
  <c r="SY16" i="21"/>
  <c r="SZ16" i="21"/>
  <c r="SW17" i="21"/>
  <c r="SX17" i="21"/>
  <c r="SY17" i="21"/>
  <c r="SZ17" i="21"/>
  <c r="SW27" i="21"/>
  <c r="SX27" i="21"/>
  <c r="SY27" i="21"/>
  <c r="SZ27" i="21"/>
  <c r="SW28" i="21"/>
  <c r="SX28" i="21"/>
  <c r="SY28" i="21"/>
  <c r="SZ28" i="21"/>
  <c r="SW29" i="21"/>
  <c r="SX29" i="21"/>
  <c r="SY29" i="21"/>
  <c r="SZ29" i="21"/>
  <c r="SW30" i="21"/>
  <c r="SX30" i="21"/>
  <c r="SY30" i="21"/>
  <c r="SZ30" i="21"/>
  <c r="SZ13" i="21"/>
  <c r="SY13" i="21"/>
  <c r="SX13" i="21"/>
  <c r="SW13" i="21"/>
  <c r="TK18" i="21"/>
  <c r="TL18" i="21"/>
  <c r="TM18" i="21"/>
  <c r="TN18" i="21"/>
  <c r="TO18" i="21"/>
  <c r="TP18" i="21"/>
  <c r="TK19" i="21"/>
  <c r="TL19" i="21"/>
  <c r="TM19" i="21"/>
  <c r="TN19" i="21"/>
  <c r="TO19" i="21"/>
  <c r="TP19" i="21"/>
  <c r="TK20" i="21"/>
  <c r="TL20" i="21"/>
  <c r="TM20" i="21"/>
  <c r="TN20" i="21"/>
  <c r="TO20" i="21"/>
  <c r="TP20" i="21"/>
  <c r="TK14" i="21"/>
  <c r="TL14" i="21"/>
  <c r="TM14" i="21"/>
  <c r="TN14" i="21"/>
  <c r="TO14" i="21"/>
  <c r="TP14" i="21"/>
  <c r="TK21" i="21"/>
  <c r="TL21" i="21"/>
  <c r="TM21" i="21"/>
  <c r="TN21" i="21"/>
  <c r="TO21" i="21"/>
  <c r="TP21" i="21"/>
  <c r="TK22" i="21"/>
  <c r="TL22" i="21"/>
  <c r="TM22" i="21"/>
  <c r="TN22" i="21"/>
  <c r="TO22" i="21"/>
  <c r="TP22" i="21"/>
  <c r="TK23" i="21"/>
  <c r="TL23" i="21"/>
  <c r="TM23" i="21"/>
  <c r="TN23" i="21"/>
  <c r="TO23" i="21"/>
  <c r="TP23" i="21"/>
  <c r="TK15" i="21"/>
  <c r="TL15" i="21"/>
  <c r="TM15" i="21"/>
  <c r="TN15" i="21"/>
  <c r="TO15" i="21"/>
  <c r="TP15" i="21"/>
  <c r="TK24" i="21"/>
  <c r="TL24" i="21"/>
  <c r="TM24" i="21"/>
  <c r="TN24" i="21"/>
  <c r="TO24" i="21"/>
  <c r="TP24" i="21"/>
  <c r="TK25" i="21"/>
  <c r="TL25" i="21"/>
  <c r="TM25" i="21"/>
  <c r="TN25" i="21"/>
  <c r="TO25" i="21"/>
  <c r="TK26" i="21"/>
  <c r="TL26" i="21"/>
  <c r="TM26" i="21"/>
  <c r="TN26" i="21"/>
  <c r="TO26" i="21"/>
  <c r="TP26" i="21"/>
  <c r="TK16" i="21"/>
  <c r="TL16" i="21"/>
  <c r="TM16" i="21"/>
  <c r="TN16" i="21"/>
  <c r="TO16" i="21"/>
  <c r="TP16" i="21"/>
  <c r="TK17" i="21"/>
  <c r="TL17" i="21"/>
  <c r="TM17" i="21"/>
  <c r="TN17" i="21"/>
  <c r="TO17" i="21"/>
  <c r="TP17" i="21"/>
  <c r="TK27" i="21"/>
  <c r="TL27" i="21"/>
  <c r="TM27" i="21"/>
  <c r="TN27" i="21"/>
  <c r="TO27" i="21"/>
  <c r="TP27" i="21"/>
  <c r="TK28" i="21"/>
  <c r="TL28" i="21"/>
  <c r="TM28" i="21"/>
  <c r="TN28" i="21"/>
  <c r="TO28" i="21"/>
  <c r="TP28" i="21"/>
  <c r="TK29" i="21"/>
  <c r="TL29" i="21"/>
  <c r="TM29" i="21"/>
  <c r="TN29" i="21"/>
  <c r="TO29" i="21"/>
  <c r="TP29" i="21"/>
  <c r="TK30" i="21"/>
  <c r="TL30" i="21"/>
  <c r="TM30" i="21"/>
  <c r="TN30" i="21"/>
  <c r="TP13" i="21"/>
  <c r="TO13" i="21"/>
  <c r="TN13" i="21"/>
  <c r="TM13" i="21"/>
  <c r="TL13" i="21"/>
  <c r="TK13" i="21"/>
  <c r="UM18" i="21"/>
  <c r="UN18" i="21"/>
  <c r="UO18" i="21"/>
  <c r="UP18" i="21"/>
  <c r="UQ18" i="21"/>
  <c r="UR18" i="21"/>
  <c r="LP11" i="5" s="1"/>
  <c r="UM19" i="21"/>
  <c r="UN19" i="21"/>
  <c r="UO19" i="21"/>
  <c r="UP19" i="21"/>
  <c r="UQ19" i="21"/>
  <c r="UR19" i="21"/>
  <c r="LP12" i="5" s="1"/>
  <c r="UM20" i="21"/>
  <c r="UN20" i="21"/>
  <c r="UO20" i="21"/>
  <c r="UP20" i="21"/>
  <c r="UQ20" i="21"/>
  <c r="UR20" i="21"/>
  <c r="LP13" i="5" s="1"/>
  <c r="UM14" i="21"/>
  <c r="UN14" i="21"/>
  <c r="UO14" i="21"/>
  <c r="UP14" i="21"/>
  <c r="UQ14" i="21"/>
  <c r="UR14" i="21"/>
  <c r="LP14" i="5" s="1"/>
  <c r="UM21" i="21"/>
  <c r="UN21" i="21"/>
  <c r="UO21" i="21"/>
  <c r="UP21" i="21"/>
  <c r="UQ21" i="21"/>
  <c r="UR21" i="21"/>
  <c r="LP15" i="5" s="1"/>
  <c r="UM22" i="21"/>
  <c r="UN22" i="21"/>
  <c r="UO22" i="21"/>
  <c r="UP22" i="21"/>
  <c r="UQ22" i="21"/>
  <c r="UR22" i="21"/>
  <c r="LP16" i="5" s="1"/>
  <c r="UM23" i="21"/>
  <c r="UN23" i="21"/>
  <c r="UO23" i="21"/>
  <c r="UP23" i="21"/>
  <c r="UQ23" i="21"/>
  <c r="UR23" i="21"/>
  <c r="LP17" i="5" s="1"/>
  <c r="UM15" i="21"/>
  <c r="UN15" i="21"/>
  <c r="UO15" i="21"/>
  <c r="UP15" i="21"/>
  <c r="UQ15" i="21"/>
  <c r="UR15" i="21"/>
  <c r="LP18" i="5" s="1"/>
  <c r="UM24" i="21"/>
  <c r="UN24" i="21"/>
  <c r="UO24" i="21"/>
  <c r="UP24" i="21"/>
  <c r="UQ24" i="21"/>
  <c r="UR24" i="21"/>
  <c r="LP19" i="5" s="1"/>
  <c r="UM25" i="21"/>
  <c r="UN25" i="21"/>
  <c r="UO25" i="21"/>
  <c r="UP25" i="21"/>
  <c r="UQ25" i="21"/>
  <c r="UR25" i="21"/>
  <c r="LP20" i="5" s="1"/>
  <c r="UM26" i="21"/>
  <c r="UN26" i="21"/>
  <c r="UO26" i="21"/>
  <c r="UP26" i="21"/>
  <c r="UQ26" i="21"/>
  <c r="UR26" i="21"/>
  <c r="LP21" i="5" s="1"/>
  <c r="UM16" i="21"/>
  <c r="UN16" i="21"/>
  <c r="UO16" i="21"/>
  <c r="UP16" i="21"/>
  <c r="UQ16" i="21"/>
  <c r="UR16" i="21"/>
  <c r="LP22" i="5" s="1"/>
  <c r="UM17" i="21"/>
  <c r="UN17" i="21"/>
  <c r="UO17" i="21"/>
  <c r="UP17" i="21"/>
  <c r="UQ17" i="21"/>
  <c r="UR17" i="21"/>
  <c r="LP23" i="5" s="1"/>
  <c r="UM27" i="21"/>
  <c r="UN27" i="21"/>
  <c r="UO27" i="21"/>
  <c r="UP27" i="21"/>
  <c r="UQ27" i="21"/>
  <c r="UR27" i="21"/>
  <c r="LP24" i="5" s="1"/>
  <c r="UM28" i="21"/>
  <c r="UN28" i="21"/>
  <c r="UO28" i="21"/>
  <c r="UP28" i="21"/>
  <c r="UQ28" i="21"/>
  <c r="UR28" i="21"/>
  <c r="LP25" i="5" s="1"/>
  <c r="UM29" i="21"/>
  <c r="UN29" i="21"/>
  <c r="UO29" i="21"/>
  <c r="UP29" i="21"/>
  <c r="UQ29" i="21"/>
  <c r="UR29" i="21"/>
  <c r="LP26" i="5" s="1"/>
  <c r="UM30" i="21"/>
  <c r="UN30" i="21"/>
  <c r="UO30" i="21"/>
  <c r="UP30" i="21"/>
  <c r="UR13" i="21"/>
  <c r="LP10" i="5" s="1"/>
  <c r="UQ13" i="21"/>
  <c r="UP13" i="21"/>
  <c r="UO13" i="21"/>
  <c r="UN13" i="21"/>
  <c r="UM13" i="21"/>
  <c r="PR29" i="21" l="1"/>
  <c r="PR16" i="21"/>
  <c r="PR15" i="21"/>
  <c r="PR14" i="21"/>
  <c r="OX21" i="21"/>
  <c r="OX18" i="21"/>
  <c r="ON28" i="21"/>
  <c r="ON26" i="21"/>
  <c r="ON23" i="21"/>
  <c r="PR27" i="21"/>
  <c r="PR25" i="21"/>
  <c r="PR22" i="21"/>
  <c r="PR19" i="21"/>
  <c r="OX20" i="21"/>
  <c r="ON30" i="21"/>
  <c r="ON17" i="21"/>
  <c r="ON24" i="21"/>
  <c r="ON21" i="21"/>
  <c r="OX28" i="21"/>
  <c r="OX26" i="21"/>
  <c r="PR28" i="21"/>
  <c r="PR26" i="21"/>
  <c r="PR23" i="21"/>
  <c r="PR20" i="21"/>
  <c r="OX14" i="21"/>
  <c r="ON27" i="21"/>
  <c r="ON25" i="21"/>
  <c r="ON22" i="21"/>
  <c r="ON19" i="21"/>
  <c r="PT42" i="21"/>
  <c r="ON18" i="21"/>
  <c r="PR30" i="21"/>
  <c r="PR17" i="21"/>
  <c r="PR24" i="21"/>
  <c r="PR21" i="21"/>
  <c r="PR18" i="21"/>
  <c r="OX19" i="21"/>
  <c r="ON29" i="21"/>
  <c r="ON16" i="21"/>
  <c r="ON15" i="21"/>
  <c r="ON14" i="21"/>
  <c r="ON20" i="21"/>
  <c r="PS42" i="21"/>
  <c r="PR13" i="21"/>
  <c r="OX29" i="21"/>
  <c r="OX16" i="21"/>
  <c r="OX15" i="21"/>
  <c r="OX23" i="21"/>
  <c r="OX13" i="21"/>
  <c r="OX27" i="21"/>
  <c r="OX25" i="21"/>
  <c r="OX17" i="21"/>
  <c r="OX24" i="21"/>
  <c r="ON13" i="21"/>
  <c r="KL33" i="21"/>
  <c r="G467" i="11"/>
  <c r="I467" i="11" s="1"/>
  <c r="H467" i="11"/>
  <c r="E468" i="11"/>
  <c r="RP30" i="21"/>
  <c r="RP17" i="21"/>
  <c r="RP24" i="21"/>
  <c r="RP21" i="21"/>
  <c r="RP18" i="21"/>
  <c r="RF30" i="21"/>
  <c r="RF28" i="21"/>
  <c r="RF17" i="21"/>
  <c r="RF26" i="21"/>
  <c r="RF24" i="21"/>
  <c r="RF23" i="21"/>
  <c r="RF21" i="21"/>
  <c r="RF20" i="21"/>
  <c r="G470" i="11"/>
  <c r="I470" i="11" s="1"/>
  <c r="H470" i="11"/>
  <c r="E471" i="11"/>
  <c r="RF13" i="21"/>
  <c r="RF33" i="21"/>
  <c r="RP13" i="21"/>
  <c r="RF34" i="21"/>
  <c r="RF18" i="21"/>
  <c r="RP29" i="21"/>
  <c r="RP16" i="21"/>
  <c r="RP15" i="21"/>
  <c r="RP14" i="21"/>
  <c r="RP28" i="21"/>
  <c r="RP26" i="21"/>
  <c r="RP23" i="21"/>
  <c r="RP20" i="21"/>
  <c r="RR42" i="21"/>
  <c r="RP27" i="21"/>
  <c r="RP25" i="21"/>
  <c r="RP22" i="21"/>
  <c r="RP19" i="21"/>
  <c r="RF29" i="21"/>
  <c r="RF27" i="21"/>
  <c r="RF16" i="21"/>
  <c r="RF25" i="21"/>
  <c r="RF15" i="21"/>
  <c r="RF22" i="21"/>
  <c r="RF14" i="21"/>
  <c r="RF19" i="21"/>
  <c r="KL34" i="21"/>
  <c r="KL30" i="21"/>
  <c r="KL28" i="21"/>
  <c r="KL17" i="21"/>
  <c r="KL26" i="21"/>
  <c r="KL24" i="21"/>
  <c r="KL23" i="21"/>
  <c r="KL21" i="21"/>
  <c r="KL20" i="21"/>
  <c r="KL29" i="21"/>
  <c r="KL27" i="21"/>
  <c r="KL16" i="21"/>
  <c r="KL25" i="21"/>
  <c r="KL15" i="21"/>
  <c r="KL22" i="21"/>
  <c r="KL14" i="21"/>
  <c r="KL19" i="21"/>
  <c r="KL13" i="21"/>
  <c r="KM42" i="21"/>
  <c r="KN42" i="21"/>
  <c r="KL18" i="21"/>
  <c r="LU31" i="21"/>
  <c r="LV31" i="21"/>
  <c r="BH26" i="20"/>
  <c r="BD26" i="20"/>
  <c r="BB26" i="20"/>
  <c r="AZ26" i="20"/>
  <c r="AX26" i="20"/>
  <c r="AV26" i="20"/>
  <c r="AT26" i="20"/>
  <c r="AR26" i="20"/>
  <c r="AP26" i="20"/>
  <c r="AN26" i="20"/>
  <c r="AL26" i="20"/>
  <c r="AJ26" i="20"/>
  <c r="AH26" i="20"/>
  <c r="AF26" i="20"/>
  <c r="AD26" i="20"/>
  <c r="Z26" i="20"/>
  <c r="X26" i="20"/>
  <c r="V26" i="20"/>
  <c r="T26" i="20"/>
  <c r="R26" i="20"/>
  <c r="P26" i="20"/>
  <c r="N26" i="20"/>
  <c r="L26" i="20"/>
  <c r="J26" i="20"/>
  <c r="H26" i="20"/>
  <c r="F26" i="20"/>
  <c r="D26" i="20"/>
  <c r="BH27" i="20"/>
  <c r="BD27" i="20"/>
  <c r="BB27" i="20"/>
  <c r="AZ27" i="20"/>
  <c r="AX27" i="20"/>
  <c r="AV27" i="20"/>
  <c r="AT27" i="20"/>
  <c r="AR27" i="20"/>
  <c r="AP27" i="20"/>
  <c r="AN27" i="20"/>
  <c r="AL27" i="20"/>
  <c r="AJ27" i="20"/>
  <c r="AH27" i="20"/>
  <c r="AF27" i="20"/>
  <c r="AD27" i="20"/>
  <c r="Z27" i="20"/>
  <c r="X27" i="20"/>
  <c r="V27" i="20"/>
  <c r="T27" i="20"/>
  <c r="R27" i="20"/>
  <c r="P27" i="20"/>
  <c r="N27" i="20"/>
  <c r="L27" i="20"/>
  <c r="J27" i="20"/>
  <c r="H27" i="20"/>
  <c r="F27" i="20"/>
  <c r="D27" i="20"/>
  <c r="D13" i="20"/>
  <c r="F13" i="20"/>
  <c r="H13" i="20"/>
  <c r="J13" i="20"/>
  <c r="L13" i="20"/>
  <c r="N13" i="20"/>
  <c r="P13" i="20"/>
  <c r="R13" i="20"/>
  <c r="T13" i="20"/>
  <c r="V13" i="20"/>
  <c r="X13" i="20"/>
  <c r="Z13" i="20"/>
  <c r="AD13" i="20"/>
  <c r="AF13" i="20"/>
  <c r="AH13" i="20"/>
  <c r="AJ13" i="20"/>
  <c r="AL13" i="20"/>
  <c r="AN13" i="20"/>
  <c r="AP13" i="20"/>
  <c r="AR13" i="20"/>
  <c r="AT13" i="20"/>
  <c r="AV13" i="20"/>
  <c r="AX13" i="20"/>
  <c r="AZ13" i="20"/>
  <c r="BB13" i="20"/>
  <c r="BD13" i="20"/>
  <c r="BH13" i="20"/>
  <c r="D14" i="20"/>
  <c r="F14" i="20"/>
  <c r="H14" i="20"/>
  <c r="J14" i="20"/>
  <c r="L14" i="20"/>
  <c r="N14" i="20"/>
  <c r="P14" i="20"/>
  <c r="R14" i="20"/>
  <c r="T14" i="20"/>
  <c r="V14" i="20"/>
  <c r="X14" i="20"/>
  <c r="Z14" i="20"/>
  <c r="AD14" i="20"/>
  <c r="AF14" i="20"/>
  <c r="AH14" i="20"/>
  <c r="AJ14" i="20"/>
  <c r="AL14" i="20"/>
  <c r="AN14" i="20"/>
  <c r="AP14" i="20"/>
  <c r="AR14" i="20"/>
  <c r="AT14" i="20"/>
  <c r="AV14" i="20"/>
  <c r="AX14" i="20"/>
  <c r="AZ14" i="20"/>
  <c r="BB14" i="20"/>
  <c r="BD14" i="20"/>
  <c r="BH14" i="20"/>
  <c r="D15" i="20"/>
  <c r="F15" i="20"/>
  <c r="H15" i="20"/>
  <c r="J15" i="20"/>
  <c r="L15" i="20"/>
  <c r="N15" i="20"/>
  <c r="P15" i="20"/>
  <c r="R15" i="20"/>
  <c r="T15" i="20"/>
  <c r="V15" i="20"/>
  <c r="X15" i="20"/>
  <c r="Z15" i="20"/>
  <c r="AD15" i="20"/>
  <c r="AF15" i="20"/>
  <c r="AH15" i="20"/>
  <c r="AJ15" i="20"/>
  <c r="AL15" i="20"/>
  <c r="AN15" i="20"/>
  <c r="AP15" i="20"/>
  <c r="AR15" i="20"/>
  <c r="AT15" i="20"/>
  <c r="AV15" i="20"/>
  <c r="AX15" i="20"/>
  <c r="AZ15" i="20"/>
  <c r="BB15" i="20"/>
  <c r="BD15" i="20"/>
  <c r="BH15" i="20"/>
  <c r="D9" i="20"/>
  <c r="F9" i="20"/>
  <c r="H9" i="20"/>
  <c r="J9" i="20"/>
  <c r="L9" i="20"/>
  <c r="N9" i="20"/>
  <c r="P9" i="20"/>
  <c r="R9" i="20"/>
  <c r="T9" i="20"/>
  <c r="V9" i="20"/>
  <c r="X9" i="20"/>
  <c r="Z9" i="20"/>
  <c r="AD9" i="20"/>
  <c r="AF9" i="20"/>
  <c r="AH9" i="20"/>
  <c r="AJ9" i="20"/>
  <c r="AL9" i="20"/>
  <c r="AN9" i="20"/>
  <c r="AP9" i="20"/>
  <c r="AR9" i="20"/>
  <c r="AT9" i="20"/>
  <c r="AV9" i="20"/>
  <c r="AX9" i="20"/>
  <c r="AZ9" i="20"/>
  <c r="BB9" i="20"/>
  <c r="BD9" i="20"/>
  <c r="BH9" i="20"/>
  <c r="D16" i="20"/>
  <c r="F16" i="20"/>
  <c r="H16" i="20"/>
  <c r="J16" i="20"/>
  <c r="L16" i="20"/>
  <c r="N16" i="20"/>
  <c r="P16" i="20"/>
  <c r="R16" i="20"/>
  <c r="T16" i="20"/>
  <c r="V16" i="20"/>
  <c r="X16" i="20"/>
  <c r="Z16" i="20"/>
  <c r="AD16" i="20"/>
  <c r="AF16" i="20"/>
  <c r="AH16" i="20"/>
  <c r="AJ16" i="20"/>
  <c r="AL16" i="20"/>
  <c r="AN16" i="20"/>
  <c r="AP16" i="20"/>
  <c r="AR16" i="20"/>
  <c r="AT16" i="20"/>
  <c r="AV16" i="20"/>
  <c r="AX16" i="20"/>
  <c r="AZ16" i="20"/>
  <c r="BB16" i="20"/>
  <c r="BD16" i="20"/>
  <c r="BH16" i="20"/>
  <c r="D17" i="20"/>
  <c r="F17" i="20"/>
  <c r="H17" i="20"/>
  <c r="J17" i="20"/>
  <c r="L17" i="20"/>
  <c r="N17" i="20"/>
  <c r="P17" i="20"/>
  <c r="R17" i="20"/>
  <c r="T17" i="20"/>
  <c r="V17" i="20"/>
  <c r="X17" i="20"/>
  <c r="Z17" i="20"/>
  <c r="AD17" i="20"/>
  <c r="AF17" i="20"/>
  <c r="AH17" i="20"/>
  <c r="AJ17" i="20"/>
  <c r="AL17" i="20"/>
  <c r="AN17" i="20"/>
  <c r="AP17" i="20"/>
  <c r="AR17" i="20"/>
  <c r="AT17" i="20"/>
  <c r="AV17" i="20"/>
  <c r="AX17" i="20"/>
  <c r="AZ17" i="20"/>
  <c r="BB17" i="20"/>
  <c r="BD17" i="20"/>
  <c r="BH17" i="20"/>
  <c r="D18" i="20"/>
  <c r="F18" i="20"/>
  <c r="H18" i="20"/>
  <c r="J18" i="20"/>
  <c r="L18" i="20"/>
  <c r="N18" i="20"/>
  <c r="P18" i="20"/>
  <c r="R18" i="20"/>
  <c r="T18" i="20"/>
  <c r="V18" i="20"/>
  <c r="X18" i="20"/>
  <c r="Z18" i="20"/>
  <c r="AD18" i="20"/>
  <c r="AF18" i="20"/>
  <c r="AH18" i="20"/>
  <c r="AJ18" i="20"/>
  <c r="AL18" i="20"/>
  <c r="AN18" i="20"/>
  <c r="AP18" i="20"/>
  <c r="AR18" i="20"/>
  <c r="AT18" i="20"/>
  <c r="AV18" i="20"/>
  <c r="AX18" i="20"/>
  <c r="AZ18" i="20"/>
  <c r="BB18" i="20"/>
  <c r="BD18" i="20"/>
  <c r="BH18" i="20"/>
  <c r="D10" i="20"/>
  <c r="F10" i="20"/>
  <c r="H10" i="20"/>
  <c r="J10" i="20"/>
  <c r="L10" i="20"/>
  <c r="N10" i="20"/>
  <c r="P10" i="20"/>
  <c r="R10" i="20"/>
  <c r="T10" i="20"/>
  <c r="V10" i="20"/>
  <c r="X10" i="20"/>
  <c r="Z10" i="20"/>
  <c r="AD10" i="20"/>
  <c r="AF10" i="20"/>
  <c r="AH10" i="20"/>
  <c r="AJ10" i="20"/>
  <c r="AL10" i="20"/>
  <c r="AN10" i="20"/>
  <c r="AP10" i="20"/>
  <c r="AR10" i="20"/>
  <c r="AT10" i="20"/>
  <c r="AV10" i="20"/>
  <c r="AX10" i="20"/>
  <c r="AZ10" i="20"/>
  <c r="BB10" i="20"/>
  <c r="BD10" i="20"/>
  <c r="BH10" i="20"/>
  <c r="D19" i="20"/>
  <c r="F19" i="20"/>
  <c r="H19" i="20"/>
  <c r="J19" i="20"/>
  <c r="L19" i="20"/>
  <c r="N19" i="20"/>
  <c r="P19" i="20"/>
  <c r="R19" i="20"/>
  <c r="T19" i="20"/>
  <c r="V19" i="20"/>
  <c r="X19" i="20"/>
  <c r="Z19" i="20"/>
  <c r="AD19" i="20"/>
  <c r="AF19" i="20"/>
  <c r="AH19" i="20"/>
  <c r="AJ19" i="20"/>
  <c r="AL19" i="20"/>
  <c r="AN19" i="20"/>
  <c r="AP19" i="20"/>
  <c r="AR19" i="20"/>
  <c r="AT19" i="20"/>
  <c r="AV19" i="20"/>
  <c r="AX19" i="20"/>
  <c r="AZ19" i="20"/>
  <c r="BB19" i="20"/>
  <c r="BD19" i="20"/>
  <c r="BH19" i="20"/>
  <c r="D20" i="20"/>
  <c r="F20" i="20"/>
  <c r="H20" i="20"/>
  <c r="J20" i="20"/>
  <c r="L20" i="20"/>
  <c r="N20" i="20"/>
  <c r="P20" i="20"/>
  <c r="R20" i="20"/>
  <c r="T20" i="20"/>
  <c r="V20" i="20"/>
  <c r="X20" i="20"/>
  <c r="Z20" i="20"/>
  <c r="AD20" i="20"/>
  <c r="AF20" i="20"/>
  <c r="AH20" i="20"/>
  <c r="AJ20" i="20"/>
  <c r="AL20" i="20"/>
  <c r="AN20" i="20"/>
  <c r="AP20" i="20"/>
  <c r="AR20" i="20"/>
  <c r="AT20" i="20"/>
  <c r="AV20" i="20"/>
  <c r="AX20" i="20"/>
  <c r="AZ20" i="20"/>
  <c r="BB20" i="20"/>
  <c r="BD20" i="20"/>
  <c r="BH20" i="20"/>
  <c r="D21" i="20"/>
  <c r="F21" i="20"/>
  <c r="H21" i="20"/>
  <c r="J21" i="20"/>
  <c r="L21" i="20"/>
  <c r="N21" i="20"/>
  <c r="P21" i="20"/>
  <c r="R21" i="20"/>
  <c r="T21" i="20"/>
  <c r="V21" i="20"/>
  <c r="X21" i="20"/>
  <c r="Z21" i="20"/>
  <c r="AD21" i="20"/>
  <c r="AF21" i="20"/>
  <c r="AH21" i="20"/>
  <c r="AJ21" i="20"/>
  <c r="AL21" i="20"/>
  <c r="AN21" i="20"/>
  <c r="AP21" i="20"/>
  <c r="AR21" i="20"/>
  <c r="AT21" i="20"/>
  <c r="AV21" i="20"/>
  <c r="AX21" i="20"/>
  <c r="AZ21" i="20"/>
  <c r="BB21" i="20"/>
  <c r="BD21" i="20"/>
  <c r="BH21" i="20"/>
  <c r="D11" i="20"/>
  <c r="F11" i="20"/>
  <c r="H11" i="20"/>
  <c r="J11" i="20"/>
  <c r="L11" i="20"/>
  <c r="N11" i="20"/>
  <c r="P11" i="20"/>
  <c r="R11" i="20"/>
  <c r="T11" i="20"/>
  <c r="V11" i="20"/>
  <c r="X11" i="20"/>
  <c r="Z11" i="20"/>
  <c r="AD11" i="20"/>
  <c r="AF11" i="20"/>
  <c r="AH11" i="20"/>
  <c r="AJ11" i="20"/>
  <c r="AL11" i="20"/>
  <c r="AN11" i="20"/>
  <c r="AP11" i="20"/>
  <c r="AR11" i="20"/>
  <c r="AT11" i="20"/>
  <c r="AV11" i="20"/>
  <c r="AX11" i="20"/>
  <c r="AZ11" i="20"/>
  <c r="BB11" i="20"/>
  <c r="BD11" i="20"/>
  <c r="BH11" i="20"/>
  <c r="D12" i="20"/>
  <c r="F12" i="20"/>
  <c r="H12" i="20"/>
  <c r="J12" i="20"/>
  <c r="L12" i="20"/>
  <c r="N12" i="20"/>
  <c r="P12" i="20"/>
  <c r="R12" i="20"/>
  <c r="T12" i="20"/>
  <c r="V12" i="20"/>
  <c r="X12" i="20"/>
  <c r="Z12" i="20"/>
  <c r="AD12" i="20"/>
  <c r="AF12" i="20"/>
  <c r="AH12" i="20"/>
  <c r="AJ12" i="20"/>
  <c r="AL12" i="20"/>
  <c r="AN12" i="20"/>
  <c r="AP12" i="20"/>
  <c r="AR12" i="20"/>
  <c r="AT12" i="20"/>
  <c r="AV12" i="20"/>
  <c r="AX12" i="20"/>
  <c r="AZ12" i="20"/>
  <c r="BB12" i="20"/>
  <c r="BD12" i="20"/>
  <c r="BH12" i="20"/>
  <c r="D22" i="20"/>
  <c r="F22" i="20"/>
  <c r="H22" i="20"/>
  <c r="J22" i="20"/>
  <c r="L22" i="20"/>
  <c r="N22" i="20"/>
  <c r="P22" i="20"/>
  <c r="R22" i="20"/>
  <c r="T22" i="20"/>
  <c r="V22" i="20"/>
  <c r="X22" i="20"/>
  <c r="Z22" i="20"/>
  <c r="AD22" i="20"/>
  <c r="AF22" i="20"/>
  <c r="AH22" i="20"/>
  <c r="AJ22" i="20"/>
  <c r="AL22" i="20"/>
  <c r="AN22" i="20"/>
  <c r="AP22" i="20"/>
  <c r="AR22" i="20"/>
  <c r="AT22" i="20"/>
  <c r="AV22" i="20"/>
  <c r="AX22" i="20"/>
  <c r="AZ22" i="20"/>
  <c r="BB22" i="20"/>
  <c r="BD22" i="20"/>
  <c r="BH22" i="20"/>
  <c r="D23" i="20"/>
  <c r="F23" i="20"/>
  <c r="H23" i="20"/>
  <c r="J23" i="20"/>
  <c r="L23" i="20"/>
  <c r="N23" i="20"/>
  <c r="P23" i="20"/>
  <c r="R23" i="20"/>
  <c r="T23" i="20"/>
  <c r="V23" i="20"/>
  <c r="X23" i="20"/>
  <c r="Z23" i="20"/>
  <c r="AD23" i="20"/>
  <c r="AF23" i="20"/>
  <c r="AH23" i="20"/>
  <c r="AJ23" i="20"/>
  <c r="AL23" i="20"/>
  <c r="AN23" i="20"/>
  <c r="AP23" i="20"/>
  <c r="AR23" i="20"/>
  <c r="AT23" i="20"/>
  <c r="AV23" i="20"/>
  <c r="AX23" i="20"/>
  <c r="AZ23" i="20"/>
  <c r="BB23" i="20"/>
  <c r="BD23" i="20"/>
  <c r="BH23" i="20"/>
  <c r="D24" i="20"/>
  <c r="F24" i="20"/>
  <c r="H24" i="20"/>
  <c r="J24" i="20"/>
  <c r="L24" i="20"/>
  <c r="N24" i="20"/>
  <c r="P24" i="20"/>
  <c r="R24" i="20"/>
  <c r="T24" i="20"/>
  <c r="V24" i="20"/>
  <c r="X24" i="20"/>
  <c r="Z24" i="20"/>
  <c r="AD24" i="20"/>
  <c r="AF24" i="20"/>
  <c r="AH24" i="20"/>
  <c r="AJ24" i="20"/>
  <c r="AL24" i="20"/>
  <c r="AN24" i="20"/>
  <c r="AP24" i="20"/>
  <c r="AR24" i="20"/>
  <c r="AT24" i="20"/>
  <c r="AV24" i="20"/>
  <c r="AX24" i="20"/>
  <c r="AZ24" i="20"/>
  <c r="BB24" i="20"/>
  <c r="BD24" i="20"/>
  <c r="BH24" i="20"/>
  <c r="D25" i="20"/>
  <c r="F25" i="20"/>
  <c r="H25" i="20"/>
  <c r="J25" i="20"/>
  <c r="L25" i="20"/>
  <c r="N25" i="20"/>
  <c r="P25" i="20"/>
  <c r="R25" i="20"/>
  <c r="T25" i="20"/>
  <c r="V25" i="20"/>
  <c r="X25" i="20"/>
  <c r="Z25" i="20"/>
  <c r="AD25" i="20"/>
  <c r="AF25" i="20"/>
  <c r="AH25" i="20"/>
  <c r="AJ25" i="20"/>
  <c r="AL25" i="20"/>
  <c r="AN25" i="20"/>
  <c r="AP25" i="20"/>
  <c r="AR25" i="20"/>
  <c r="AT25" i="20"/>
  <c r="AV25" i="20"/>
  <c r="AX25" i="20"/>
  <c r="AZ25" i="20"/>
  <c r="BB25" i="20"/>
  <c r="BD25" i="20"/>
  <c r="BH25" i="20"/>
  <c r="D8" i="20"/>
  <c r="F8" i="20"/>
  <c r="H8" i="20"/>
  <c r="J8" i="20"/>
  <c r="L8" i="20"/>
  <c r="N8" i="20"/>
  <c r="P8" i="20"/>
  <c r="R8" i="20"/>
  <c r="T8" i="20"/>
  <c r="V8" i="20"/>
  <c r="X8" i="20"/>
  <c r="Z8" i="20"/>
  <c r="AD8" i="20"/>
  <c r="AF8" i="20"/>
  <c r="AH8" i="20"/>
  <c r="AJ8" i="20"/>
  <c r="AL8" i="20"/>
  <c r="AN8" i="20"/>
  <c r="AP8" i="20"/>
  <c r="AR8" i="20"/>
  <c r="AT8" i="20"/>
  <c r="AV8" i="20"/>
  <c r="AX8" i="20"/>
  <c r="AZ8" i="20"/>
  <c r="BB8" i="20"/>
  <c r="BD8" i="20"/>
  <c r="BH8" i="20"/>
  <c r="H13" i="19"/>
  <c r="K13" i="19"/>
  <c r="L13" i="19"/>
  <c r="T13" i="19"/>
  <c r="X13" i="19" s="1"/>
  <c r="V13" i="19" s="1"/>
  <c r="Y13" i="19"/>
  <c r="G13" i="19" s="1"/>
  <c r="Z13" i="19"/>
  <c r="AC13" i="19"/>
  <c r="AD13" i="19"/>
  <c r="AF13" i="19"/>
  <c r="AI13" i="19"/>
  <c r="AJ13" i="19"/>
  <c r="AL13" i="19"/>
  <c r="AO13" i="19"/>
  <c r="AP13" i="19"/>
  <c r="AR13" i="19"/>
  <c r="AU13" i="19"/>
  <c r="AV13" i="19"/>
  <c r="AX13" i="19"/>
  <c r="BA13" i="19"/>
  <c r="BB13" i="19"/>
  <c r="BD13" i="19"/>
  <c r="BE13" i="19"/>
  <c r="C13" i="19" s="1"/>
  <c r="BI13" i="19"/>
  <c r="BK13" i="19"/>
  <c r="BN13" i="19"/>
  <c r="BO13" i="19"/>
  <c r="BW13" i="19"/>
  <c r="BZ13" i="19"/>
  <c r="CA13" i="19"/>
  <c r="H14" i="19"/>
  <c r="K14" i="19"/>
  <c r="L14" i="19"/>
  <c r="T14" i="19"/>
  <c r="X14" i="19" s="1"/>
  <c r="V14" i="19" s="1"/>
  <c r="Y14" i="19"/>
  <c r="G14" i="19" s="1"/>
  <c r="Z14" i="19"/>
  <c r="AC14" i="19"/>
  <c r="AD14" i="19"/>
  <c r="AF14" i="19"/>
  <c r="AI14" i="19"/>
  <c r="AJ14" i="19"/>
  <c r="AL14" i="19"/>
  <c r="AO14" i="19"/>
  <c r="AP14" i="19"/>
  <c r="AR14" i="19"/>
  <c r="AU14" i="19"/>
  <c r="AV14" i="19"/>
  <c r="AX14" i="19"/>
  <c r="BA14" i="19"/>
  <c r="BB14" i="19"/>
  <c r="BD14" i="19"/>
  <c r="BE14" i="19"/>
  <c r="C14" i="19" s="1"/>
  <c r="BI14" i="19"/>
  <c r="BK14" i="19"/>
  <c r="BN14" i="19"/>
  <c r="BO14" i="19"/>
  <c r="BW14" i="19"/>
  <c r="BZ14" i="19"/>
  <c r="CA14" i="19"/>
  <c r="H15" i="19"/>
  <c r="K15" i="19"/>
  <c r="L15" i="19"/>
  <c r="T15" i="19"/>
  <c r="X15" i="19" s="1"/>
  <c r="V15" i="19" s="1"/>
  <c r="Y15" i="19"/>
  <c r="G15" i="19" s="1"/>
  <c r="Z15" i="19"/>
  <c r="AC15" i="19"/>
  <c r="AD15" i="19"/>
  <c r="AF15" i="19"/>
  <c r="AI15" i="19"/>
  <c r="AJ15" i="19"/>
  <c r="AL15" i="19"/>
  <c r="AO15" i="19"/>
  <c r="AP15" i="19"/>
  <c r="AR15" i="19"/>
  <c r="AU15" i="19"/>
  <c r="AV15" i="19"/>
  <c r="AX15" i="19"/>
  <c r="BA15" i="19"/>
  <c r="BB15" i="19"/>
  <c r="BD15" i="19"/>
  <c r="BE15" i="19"/>
  <c r="C15" i="19" s="1"/>
  <c r="BI15" i="19"/>
  <c r="BK15" i="19"/>
  <c r="BN15" i="19"/>
  <c r="BO15" i="19"/>
  <c r="BW15" i="19"/>
  <c r="BZ15" i="19"/>
  <c r="CA15" i="19"/>
  <c r="H9" i="19"/>
  <c r="K9" i="19"/>
  <c r="L9" i="19"/>
  <c r="T9" i="19"/>
  <c r="X9" i="19" s="1"/>
  <c r="Y9" i="19"/>
  <c r="G9" i="19" s="1"/>
  <c r="Z9" i="19"/>
  <c r="AC9" i="19"/>
  <c r="AD9" i="19"/>
  <c r="AF9" i="19"/>
  <c r="AI9" i="19"/>
  <c r="AJ9" i="19"/>
  <c r="AL9" i="19"/>
  <c r="AO9" i="19"/>
  <c r="AP9" i="19"/>
  <c r="AR9" i="19"/>
  <c r="AU9" i="19"/>
  <c r="AV9" i="19"/>
  <c r="AX9" i="19"/>
  <c r="BA9" i="19"/>
  <c r="BB9" i="19"/>
  <c r="BD9" i="19"/>
  <c r="BE9" i="19"/>
  <c r="C9" i="19" s="1"/>
  <c r="BI9" i="19"/>
  <c r="BK9" i="19"/>
  <c r="BN9" i="19"/>
  <c r="BO9" i="19"/>
  <c r="BW9" i="19"/>
  <c r="BZ9" i="19"/>
  <c r="CA9" i="19"/>
  <c r="H16" i="19"/>
  <c r="K16" i="19"/>
  <c r="L16" i="19"/>
  <c r="T16" i="19"/>
  <c r="X16" i="19" s="1"/>
  <c r="V16" i="19" s="1"/>
  <c r="Y16" i="19"/>
  <c r="G16" i="19" s="1"/>
  <c r="Z16" i="19"/>
  <c r="AC16" i="19"/>
  <c r="AD16" i="19"/>
  <c r="AF16" i="19"/>
  <c r="AI16" i="19"/>
  <c r="AJ16" i="19"/>
  <c r="AL16" i="19"/>
  <c r="AO16" i="19"/>
  <c r="AP16" i="19"/>
  <c r="AR16" i="19"/>
  <c r="AU16" i="19"/>
  <c r="AV16" i="19"/>
  <c r="AX16" i="19"/>
  <c r="BA16" i="19"/>
  <c r="BB16" i="19"/>
  <c r="BD16" i="19"/>
  <c r="BE16" i="19"/>
  <c r="C16" i="19" s="1"/>
  <c r="BI16" i="19"/>
  <c r="BK16" i="19"/>
  <c r="BN16" i="19"/>
  <c r="BO16" i="19"/>
  <c r="BW16" i="19"/>
  <c r="BZ16" i="19"/>
  <c r="CA16" i="19"/>
  <c r="H17" i="19"/>
  <c r="K17" i="19"/>
  <c r="L17" i="19"/>
  <c r="T17" i="19"/>
  <c r="Y17" i="19"/>
  <c r="G17" i="19" s="1"/>
  <c r="Z17" i="19"/>
  <c r="AC17" i="19"/>
  <c r="AD17" i="19"/>
  <c r="AF17" i="19"/>
  <c r="AI17" i="19"/>
  <c r="AJ17" i="19"/>
  <c r="AL17" i="19"/>
  <c r="AO17" i="19"/>
  <c r="AP17" i="19"/>
  <c r="AR17" i="19"/>
  <c r="AU17" i="19"/>
  <c r="AV17" i="19"/>
  <c r="AX17" i="19"/>
  <c r="BA17" i="19"/>
  <c r="BB17" i="19"/>
  <c r="BD17" i="19"/>
  <c r="BE17" i="19"/>
  <c r="C17" i="19" s="1"/>
  <c r="BI17" i="19"/>
  <c r="BK17" i="19"/>
  <c r="BN17" i="19"/>
  <c r="BO17" i="19"/>
  <c r="BW17" i="19"/>
  <c r="BZ17" i="19"/>
  <c r="CA17" i="19"/>
  <c r="H18" i="19"/>
  <c r="K18" i="19"/>
  <c r="L18" i="19"/>
  <c r="T18" i="19"/>
  <c r="X18" i="19" s="1"/>
  <c r="V18" i="19" s="1"/>
  <c r="Y18" i="19"/>
  <c r="G18" i="19" s="1"/>
  <c r="Z18" i="19"/>
  <c r="AC18" i="19"/>
  <c r="AD18" i="19"/>
  <c r="AF18" i="19"/>
  <c r="AI18" i="19"/>
  <c r="AJ18" i="19"/>
  <c r="AL18" i="19"/>
  <c r="AO18" i="19"/>
  <c r="AP18" i="19"/>
  <c r="AR18" i="19"/>
  <c r="AU18" i="19"/>
  <c r="AV18" i="19"/>
  <c r="AX18" i="19"/>
  <c r="BA18" i="19"/>
  <c r="BB18" i="19"/>
  <c r="BD18" i="19"/>
  <c r="BE18" i="19"/>
  <c r="C18" i="19" s="1"/>
  <c r="BI18" i="19"/>
  <c r="BK18" i="19"/>
  <c r="BN18" i="19"/>
  <c r="BO18" i="19"/>
  <c r="BW18" i="19"/>
  <c r="BZ18" i="19"/>
  <c r="CA18" i="19"/>
  <c r="H10" i="19"/>
  <c r="K10" i="19"/>
  <c r="L10" i="19"/>
  <c r="T10" i="19"/>
  <c r="X10" i="19" s="1"/>
  <c r="Y10" i="19"/>
  <c r="G10" i="19" s="1"/>
  <c r="Z10" i="19"/>
  <c r="AC10" i="19"/>
  <c r="AD10" i="19"/>
  <c r="AF10" i="19"/>
  <c r="AI10" i="19"/>
  <c r="AJ10" i="19"/>
  <c r="AL10" i="19"/>
  <c r="AO10" i="19"/>
  <c r="AP10" i="19"/>
  <c r="AR10" i="19"/>
  <c r="AU10" i="19"/>
  <c r="AV10" i="19"/>
  <c r="AX10" i="19"/>
  <c r="BA10" i="19"/>
  <c r="BB10" i="19"/>
  <c r="BD10" i="19"/>
  <c r="BE10" i="19"/>
  <c r="C10" i="19" s="1"/>
  <c r="BI10" i="19"/>
  <c r="BK10" i="19"/>
  <c r="BN10" i="19"/>
  <c r="BO10" i="19"/>
  <c r="BW10" i="19"/>
  <c r="BZ10" i="19"/>
  <c r="CA10" i="19"/>
  <c r="H19" i="19"/>
  <c r="K19" i="19"/>
  <c r="L19" i="19"/>
  <c r="T19" i="19"/>
  <c r="X19" i="19" s="1"/>
  <c r="V19" i="19" s="1"/>
  <c r="Y19" i="19"/>
  <c r="G19" i="19" s="1"/>
  <c r="Z19" i="19"/>
  <c r="AC19" i="19"/>
  <c r="AD19" i="19"/>
  <c r="AF19" i="19"/>
  <c r="AI19" i="19"/>
  <c r="AJ19" i="19"/>
  <c r="AL19" i="19"/>
  <c r="AO19" i="19"/>
  <c r="AP19" i="19"/>
  <c r="AR19" i="19"/>
  <c r="AU19" i="19"/>
  <c r="AV19" i="19"/>
  <c r="AX19" i="19"/>
  <c r="BA19" i="19"/>
  <c r="BB19" i="19"/>
  <c r="BD19" i="19"/>
  <c r="BE19" i="19"/>
  <c r="C19" i="19" s="1"/>
  <c r="BI19" i="19"/>
  <c r="BK19" i="19"/>
  <c r="BN19" i="19"/>
  <c r="BO19" i="19"/>
  <c r="BW19" i="19"/>
  <c r="BZ19" i="19"/>
  <c r="CA19" i="19"/>
  <c r="H20" i="19"/>
  <c r="K20" i="19"/>
  <c r="L20" i="19"/>
  <c r="T20" i="19"/>
  <c r="X20" i="19" s="1"/>
  <c r="V20" i="19" s="1"/>
  <c r="Y20" i="19"/>
  <c r="G20" i="19" s="1"/>
  <c r="Z20" i="19"/>
  <c r="AC20" i="19"/>
  <c r="AD20" i="19"/>
  <c r="AF20" i="19"/>
  <c r="AI20" i="19"/>
  <c r="AJ20" i="19"/>
  <c r="AL20" i="19"/>
  <c r="AO20" i="19"/>
  <c r="AP20" i="19"/>
  <c r="AR20" i="19"/>
  <c r="AU20" i="19"/>
  <c r="AV20" i="19"/>
  <c r="AX20" i="19"/>
  <c r="BA20" i="19"/>
  <c r="BB20" i="19"/>
  <c r="BD20" i="19"/>
  <c r="BE20" i="19"/>
  <c r="C20" i="19" s="1"/>
  <c r="BI20" i="19"/>
  <c r="BK20" i="19"/>
  <c r="BN20" i="19"/>
  <c r="BO20" i="19"/>
  <c r="BW20" i="19"/>
  <c r="BZ20" i="19"/>
  <c r="CA20" i="19"/>
  <c r="H21" i="19"/>
  <c r="K21" i="19"/>
  <c r="L21" i="19"/>
  <c r="T21" i="19"/>
  <c r="Y21" i="19"/>
  <c r="G21" i="19" s="1"/>
  <c r="Z21" i="19"/>
  <c r="AC21" i="19"/>
  <c r="AD21" i="19"/>
  <c r="AF21" i="19"/>
  <c r="AI21" i="19"/>
  <c r="AJ21" i="19"/>
  <c r="AL21" i="19"/>
  <c r="AO21" i="19"/>
  <c r="AP21" i="19"/>
  <c r="AR21" i="19"/>
  <c r="AU21" i="19"/>
  <c r="AV21" i="19"/>
  <c r="AX21" i="19"/>
  <c r="BA21" i="19"/>
  <c r="BB21" i="19"/>
  <c r="BD21" i="19"/>
  <c r="BE21" i="19"/>
  <c r="C21" i="19" s="1"/>
  <c r="BI21" i="19"/>
  <c r="BK21" i="19"/>
  <c r="BN21" i="19"/>
  <c r="BO21" i="19"/>
  <c r="BW21" i="19"/>
  <c r="BZ21" i="19"/>
  <c r="CA21" i="19"/>
  <c r="H11" i="19"/>
  <c r="K11" i="19"/>
  <c r="L11" i="19"/>
  <c r="T11" i="19"/>
  <c r="X11" i="19" s="1"/>
  <c r="Y11" i="19"/>
  <c r="G11" i="19" s="1"/>
  <c r="Z11" i="19"/>
  <c r="AC11" i="19"/>
  <c r="AD11" i="19"/>
  <c r="AF11" i="19"/>
  <c r="AI11" i="19"/>
  <c r="AJ11" i="19"/>
  <c r="AL11" i="19"/>
  <c r="AO11" i="19"/>
  <c r="AP11" i="19"/>
  <c r="AR11" i="19"/>
  <c r="AU11" i="19"/>
  <c r="AV11" i="19"/>
  <c r="AX11" i="19"/>
  <c r="BA11" i="19"/>
  <c r="BB11" i="19"/>
  <c r="BD11" i="19"/>
  <c r="BE11" i="19"/>
  <c r="C11" i="19" s="1"/>
  <c r="BI11" i="19"/>
  <c r="BK11" i="19"/>
  <c r="BN11" i="19"/>
  <c r="BO11" i="19"/>
  <c r="BW11" i="19"/>
  <c r="BZ11" i="19"/>
  <c r="CA11" i="19"/>
  <c r="H12" i="19"/>
  <c r="K12" i="19"/>
  <c r="L12" i="19"/>
  <c r="T12" i="19"/>
  <c r="X12" i="19" s="1"/>
  <c r="V12" i="19" s="1"/>
  <c r="Y12" i="19"/>
  <c r="G12" i="19" s="1"/>
  <c r="Z12" i="19"/>
  <c r="AC12" i="19"/>
  <c r="AD12" i="19"/>
  <c r="AF12" i="19"/>
  <c r="AI12" i="19"/>
  <c r="AJ12" i="19"/>
  <c r="AL12" i="19"/>
  <c r="AO12" i="19"/>
  <c r="AP12" i="19"/>
  <c r="AR12" i="19"/>
  <c r="AU12" i="19"/>
  <c r="AV12" i="19"/>
  <c r="AX12" i="19"/>
  <c r="BA12" i="19"/>
  <c r="BB12" i="19"/>
  <c r="BD12" i="19"/>
  <c r="BE12" i="19"/>
  <c r="C12" i="19" s="1"/>
  <c r="BI12" i="19"/>
  <c r="BK12" i="19"/>
  <c r="BN12" i="19"/>
  <c r="BO12" i="19"/>
  <c r="BW12" i="19"/>
  <c r="BZ12" i="19"/>
  <c r="CA12" i="19"/>
  <c r="H22" i="19"/>
  <c r="K22" i="19"/>
  <c r="L22" i="19"/>
  <c r="T22" i="19"/>
  <c r="X22" i="19" s="1"/>
  <c r="V22" i="19" s="1"/>
  <c r="Y22" i="19"/>
  <c r="G22" i="19" s="1"/>
  <c r="Z22" i="19"/>
  <c r="AC22" i="19"/>
  <c r="AD22" i="19"/>
  <c r="AF22" i="19"/>
  <c r="AI22" i="19"/>
  <c r="AJ22" i="19"/>
  <c r="AL22" i="19"/>
  <c r="AO22" i="19"/>
  <c r="AP22" i="19"/>
  <c r="AR22" i="19"/>
  <c r="AU22" i="19"/>
  <c r="AV22" i="19"/>
  <c r="AX22" i="19"/>
  <c r="BA22" i="19"/>
  <c r="BB22" i="19"/>
  <c r="BD22" i="19"/>
  <c r="BE22" i="19"/>
  <c r="C22" i="19" s="1"/>
  <c r="BI22" i="19"/>
  <c r="BK22" i="19"/>
  <c r="BN22" i="19"/>
  <c r="BO22" i="19"/>
  <c r="BW22" i="19"/>
  <c r="BZ22" i="19"/>
  <c r="CA22" i="19"/>
  <c r="H23" i="19"/>
  <c r="K23" i="19"/>
  <c r="L23" i="19"/>
  <c r="T23" i="19"/>
  <c r="Y23" i="19"/>
  <c r="G23" i="19" s="1"/>
  <c r="Z23" i="19"/>
  <c r="AC23" i="19"/>
  <c r="AD23" i="19"/>
  <c r="AF23" i="19"/>
  <c r="AI23" i="19"/>
  <c r="AJ23" i="19"/>
  <c r="AL23" i="19"/>
  <c r="AO23" i="19"/>
  <c r="AP23" i="19"/>
  <c r="AR23" i="19"/>
  <c r="AU23" i="19"/>
  <c r="AV23" i="19"/>
  <c r="AX23" i="19"/>
  <c r="BA23" i="19"/>
  <c r="BB23" i="19"/>
  <c r="BD23" i="19"/>
  <c r="BE23" i="19"/>
  <c r="C23" i="19" s="1"/>
  <c r="BI23" i="19"/>
  <c r="BK23" i="19"/>
  <c r="BN23" i="19"/>
  <c r="BO23" i="19"/>
  <c r="BW23" i="19"/>
  <c r="BZ23" i="19"/>
  <c r="CA23" i="19"/>
  <c r="H24" i="19"/>
  <c r="K24" i="19"/>
  <c r="L24" i="19"/>
  <c r="T24" i="19"/>
  <c r="Y24" i="19"/>
  <c r="G24" i="19" s="1"/>
  <c r="Z24" i="19"/>
  <c r="AC24" i="19"/>
  <c r="AD24" i="19"/>
  <c r="AF24" i="19"/>
  <c r="AI24" i="19"/>
  <c r="AJ24" i="19"/>
  <c r="AL24" i="19"/>
  <c r="AO24" i="19"/>
  <c r="AP24" i="19"/>
  <c r="AR24" i="19"/>
  <c r="AU24" i="19"/>
  <c r="AV24" i="19"/>
  <c r="AX24" i="19"/>
  <c r="BA24" i="19"/>
  <c r="BB24" i="19"/>
  <c r="BD24" i="19"/>
  <c r="BE24" i="19"/>
  <c r="C24" i="19" s="1"/>
  <c r="BI24" i="19"/>
  <c r="BK24" i="19"/>
  <c r="BN24" i="19"/>
  <c r="BO24" i="19"/>
  <c r="BW24" i="19"/>
  <c r="BZ24" i="19"/>
  <c r="CA24" i="19"/>
  <c r="H25" i="19"/>
  <c r="K25" i="19"/>
  <c r="L25" i="19"/>
  <c r="T25" i="19"/>
  <c r="X25" i="19" s="1"/>
  <c r="V25" i="19" s="1"/>
  <c r="Y25" i="19"/>
  <c r="G25" i="19" s="1"/>
  <c r="Z25" i="19"/>
  <c r="AC25" i="19"/>
  <c r="AD25" i="19"/>
  <c r="AF25" i="19"/>
  <c r="AI25" i="19"/>
  <c r="AJ25" i="19"/>
  <c r="AL25" i="19"/>
  <c r="AO25" i="19"/>
  <c r="AP25" i="19"/>
  <c r="AR25" i="19"/>
  <c r="AU25" i="19"/>
  <c r="AV25" i="19"/>
  <c r="AX25" i="19"/>
  <c r="BA25" i="19"/>
  <c r="BB25" i="19"/>
  <c r="BD25" i="19"/>
  <c r="BE25" i="19"/>
  <c r="C25" i="19" s="1"/>
  <c r="BI25" i="19"/>
  <c r="BK25" i="19"/>
  <c r="BN25" i="19"/>
  <c r="BO25" i="19"/>
  <c r="BW25" i="19"/>
  <c r="BZ25" i="19"/>
  <c r="CA25" i="19"/>
  <c r="H8" i="19"/>
  <c r="L8" i="19"/>
  <c r="T8" i="19"/>
  <c r="Z8" i="19"/>
  <c r="AD8" i="19"/>
  <c r="AF8" i="19"/>
  <c r="AJ8" i="19"/>
  <c r="AL8" i="19"/>
  <c r="AP8" i="19"/>
  <c r="AR8" i="19"/>
  <c r="AV8" i="19"/>
  <c r="AX8" i="19"/>
  <c r="BB8" i="19"/>
  <c r="BD8" i="19"/>
  <c r="BI8" i="19"/>
  <c r="BK8" i="19"/>
  <c r="BO8" i="19"/>
  <c r="BW8" i="19"/>
  <c r="CA8" i="19"/>
  <c r="H18" i="21"/>
  <c r="K18" i="21"/>
  <c r="H19" i="21"/>
  <c r="K19" i="21"/>
  <c r="H20" i="21"/>
  <c r="K20" i="21"/>
  <c r="L20" i="21"/>
  <c r="H14" i="21"/>
  <c r="K14" i="21"/>
  <c r="L14" i="21"/>
  <c r="H21" i="21"/>
  <c r="K21" i="21"/>
  <c r="L21" i="21"/>
  <c r="H22" i="21"/>
  <c r="K22" i="21"/>
  <c r="L22" i="21"/>
  <c r="H23" i="21"/>
  <c r="K23" i="21"/>
  <c r="H15" i="21"/>
  <c r="K15" i="21"/>
  <c r="L15" i="21"/>
  <c r="H24" i="21"/>
  <c r="K24" i="21"/>
  <c r="L24" i="21"/>
  <c r="H25" i="21"/>
  <c r="K25" i="21"/>
  <c r="L25" i="21"/>
  <c r="H26" i="21"/>
  <c r="K26" i="21"/>
  <c r="L26" i="21"/>
  <c r="H16" i="21"/>
  <c r="K16" i="21"/>
  <c r="L16" i="21"/>
  <c r="H17" i="21"/>
  <c r="K17" i="21"/>
  <c r="L17" i="21"/>
  <c r="H27" i="21"/>
  <c r="K27" i="21"/>
  <c r="L27" i="21"/>
  <c r="H28" i="21"/>
  <c r="K28" i="21"/>
  <c r="H29" i="21"/>
  <c r="K29" i="21"/>
  <c r="L29" i="21"/>
  <c r="H30" i="21"/>
  <c r="K30" i="21"/>
  <c r="L30" i="21"/>
  <c r="H13" i="21"/>
  <c r="L13" i="21"/>
  <c r="Y34" i="21"/>
  <c r="X34" i="21"/>
  <c r="W34" i="21"/>
  <c r="Y33" i="21"/>
  <c r="X33" i="21"/>
  <c r="W33" i="21"/>
  <c r="W18" i="21"/>
  <c r="AA18" i="21" s="1"/>
  <c r="X18" i="21"/>
  <c r="Y18" i="21"/>
  <c r="W19" i="21"/>
  <c r="X19" i="21"/>
  <c r="Y19" i="21"/>
  <c r="W20" i="21"/>
  <c r="AA20" i="21" s="1"/>
  <c r="X20" i="21"/>
  <c r="Y20" i="21"/>
  <c r="W14" i="21"/>
  <c r="AA14" i="21" s="1"/>
  <c r="X14" i="21"/>
  <c r="Y14" i="21"/>
  <c r="W21" i="21"/>
  <c r="AA21" i="21" s="1"/>
  <c r="X21" i="21"/>
  <c r="Y21" i="21"/>
  <c r="W22" i="21"/>
  <c r="X22" i="21"/>
  <c r="Y22" i="21"/>
  <c r="W23" i="21"/>
  <c r="AA23" i="21" s="1"/>
  <c r="X23" i="21"/>
  <c r="Y23" i="21"/>
  <c r="W15" i="21"/>
  <c r="AA15" i="21" s="1"/>
  <c r="X15" i="21"/>
  <c r="Y15" i="21"/>
  <c r="W24" i="21"/>
  <c r="AA24" i="21" s="1"/>
  <c r="X24" i="21"/>
  <c r="Y24" i="21"/>
  <c r="W25" i="21"/>
  <c r="X25" i="21"/>
  <c r="Y25" i="21"/>
  <c r="W26" i="21"/>
  <c r="AA26" i="21" s="1"/>
  <c r="X26" i="21"/>
  <c r="Y26" i="21"/>
  <c r="W16" i="21"/>
  <c r="AA16" i="21" s="1"/>
  <c r="X16" i="21"/>
  <c r="Y16" i="21"/>
  <c r="W17" i="21"/>
  <c r="AA17" i="21" s="1"/>
  <c r="X17" i="21"/>
  <c r="Y17" i="21"/>
  <c r="W27" i="21"/>
  <c r="AA27" i="21" s="1"/>
  <c r="X27" i="21"/>
  <c r="Y27" i="21"/>
  <c r="W28" i="21"/>
  <c r="AA28" i="21" s="1"/>
  <c r="X28" i="21"/>
  <c r="Y28" i="21"/>
  <c r="W29" i="21"/>
  <c r="AA29" i="21" s="1"/>
  <c r="X29" i="21"/>
  <c r="Y29" i="21"/>
  <c r="W30" i="21"/>
  <c r="AA30" i="21" s="1"/>
  <c r="X30" i="21"/>
  <c r="Y30" i="21"/>
  <c r="Y13" i="21"/>
  <c r="X13" i="21"/>
  <c r="W13" i="21"/>
  <c r="AA13" i="21" s="1"/>
  <c r="AE18" i="21"/>
  <c r="AF18" i="21"/>
  <c r="AE19" i="21"/>
  <c r="AF19" i="21"/>
  <c r="AE20" i="21"/>
  <c r="AF20" i="21"/>
  <c r="AE14" i="21"/>
  <c r="AF14" i="21"/>
  <c r="AE21" i="21"/>
  <c r="AF21" i="21"/>
  <c r="AE22" i="21"/>
  <c r="AF22" i="21"/>
  <c r="AE23" i="21"/>
  <c r="AF23" i="21"/>
  <c r="AE15" i="21"/>
  <c r="AF15" i="21"/>
  <c r="AE24" i="21"/>
  <c r="AF24" i="21"/>
  <c r="AE25" i="21"/>
  <c r="AF25" i="21"/>
  <c r="AE26" i="21"/>
  <c r="AF26" i="21"/>
  <c r="AE16" i="21"/>
  <c r="AF16" i="21"/>
  <c r="AE17" i="21"/>
  <c r="AF17" i="21"/>
  <c r="AE27" i="21"/>
  <c r="AF27" i="21"/>
  <c r="AE28" i="21"/>
  <c r="AF28" i="21"/>
  <c r="AE29" i="21"/>
  <c r="AF29" i="21"/>
  <c r="AE30" i="21"/>
  <c r="AF30" i="21"/>
  <c r="AF13" i="21"/>
  <c r="AE13" i="21"/>
  <c r="KL35" i="21" l="1"/>
  <c r="KL43" i="21" s="1"/>
  <c r="B8" i="19"/>
  <c r="B20" i="19"/>
  <c r="B14" i="19"/>
  <c r="B23" i="19"/>
  <c r="B18" i="19"/>
  <c r="F16" i="19"/>
  <c r="B12" i="20"/>
  <c r="B16" i="20"/>
  <c r="B26" i="20"/>
  <c r="B8" i="20"/>
  <c r="B20" i="20"/>
  <c r="B14" i="20"/>
  <c r="B16" i="19"/>
  <c r="F15" i="19"/>
  <c r="B23" i="20"/>
  <c r="B18" i="20"/>
  <c r="B24" i="19"/>
  <c r="F22" i="19"/>
  <c r="B11" i="20"/>
  <c r="B9" i="20"/>
  <c r="F25" i="19"/>
  <c r="B21" i="19"/>
  <c r="F19" i="19"/>
  <c r="B15" i="19"/>
  <c r="F13" i="19"/>
  <c r="B25" i="20"/>
  <c r="B19" i="20"/>
  <c r="B17" i="19"/>
  <c r="B22" i="20"/>
  <c r="B17" i="20"/>
  <c r="B27" i="20"/>
  <c r="B25" i="19"/>
  <c r="B19" i="19"/>
  <c r="F18" i="19"/>
  <c r="B13" i="19"/>
  <c r="B21" i="20"/>
  <c r="B22" i="19"/>
  <c r="F20" i="19"/>
  <c r="F14" i="19"/>
  <c r="B24" i="20"/>
  <c r="B10" i="20"/>
  <c r="B13" i="20"/>
  <c r="B15" i="20"/>
  <c r="F12" i="19"/>
  <c r="B11" i="19"/>
  <c r="B9" i="19"/>
  <c r="B12" i="19"/>
  <c r="B10" i="19"/>
  <c r="F9" i="19"/>
  <c r="F10" i="19"/>
  <c r="F11" i="19"/>
  <c r="G471" i="11"/>
  <c r="I471" i="11" s="1"/>
  <c r="H471" i="11"/>
  <c r="G468" i="11"/>
  <c r="I468" i="11" s="1"/>
  <c r="H468" i="11"/>
  <c r="RP42" i="21"/>
  <c r="RF35" i="21"/>
  <c r="RP31" i="21"/>
  <c r="RF31" i="21"/>
  <c r="N33" i="20"/>
  <c r="AF33" i="20"/>
  <c r="AV33" i="20"/>
  <c r="KL31" i="21"/>
  <c r="KL42" i="21"/>
  <c r="L33" i="20"/>
  <c r="AD33" i="20"/>
  <c r="AT33" i="20"/>
  <c r="AR32" i="20"/>
  <c r="AR31" i="20" s="1"/>
  <c r="AR28" i="20"/>
  <c r="Z32" i="20"/>
  <c r="Z31" i="20" s="1"/>
  <c r="Z28" i="20"/>
  <c r="J32" i="20"/>
  <c r="J31" i="20" s="1"/>
  <c r="J28" i="20"/>
  <c r="P33" i="20"/>
  <c r="AH33" i="20"/>
  <c r="AX33" i="20"/>
  <c r="L32" i="20"/>
  <c r="L31" i="20" s="1"/>
  <c r="L28" i="20"/>
  <c r="BH32" i="20"/>
  <c r="BH31" i="20" s="1"/>
  <c r="BH28" i="20"/>
  <c r="AP32" i="20"/>
  <c r="AP31" i="20" s="1"/>
  <c r="AP28" i="20"/>
  <c r="X32" i="20"/>
  <c r="X31" i="20" s="1"/>
  <c r="X28" i="20"/>
  <c r="H32" i="20"/>
  <c r="H31" i="20" s="1"/>
  <c r="H28" i="20"/>
  <c r="R33" i="20"/>
  <c r="AJ33" i="20"/>
  <c r="AZ33" i="20"/>
  <c r="BD32" i="20"/>
  <c r="BD31" i="20" s="1"/>
  <c r="BD28" i="20"/>
  <c r="AN32" i="20"/>
  <c r="AN31" i="20" s="1"/>
  <c r="AN28" i="20"/>
  <c r="F32" i="20"/>
  <c r="F31" i="20" s="1"/>
  <c r="F28" i="20"/>
  <c r="D33" i="20"/>
  <c r="T33" i="20"/>
  <c r="AL33" i="20"/>
  <c r="BB33" i="20"/>
  <c r="AT32" i="20"/>
  <c r="AT31" i="20" s="1"/>
  <c r="AT28" i="20"/>
  <c r="V32" i="20"/>
  <c r="V31" i="20" s="1"/>
  <c r="V28" i="20"/>
  <c r="BB32" i="20"/>
  <c r="BB31" i="20" s="1"/>
  <c r="BB28" i="20"/>
  <c r="AL32" i="20"/>
  <c r="AL31" i="20" s="1"/>
  <c r="AL28" i="20"/>
  <c r="T32" i="20"/>
  <c r="T31" i="20" s="1"/>
  <c r="T28" i="20"/>
  <c r="D32" i="20"/>
  <c r="D31" i="20" s="1"/>
  <c r="D28" i="20"/>
  <c r="F33" i="20"/>
  <c r="V33" i="20"/>
  <c r="AN33" i="20"/>
  <c r="BD33" i="20"/>
  <c r="AZ32" i="20"/>
  <c r="AZ31" i="20" s="1"/>
  <c r="AZ28" i="20"/>
  <c r="AJ32" i="20"/>
  <c r="AJ31" i="20" s="1"/>
  <c r="AJ28" i="20"/>
  <c r="R32" i="20"/>
  <c r="R31" i="20" s="1"/>
  <c r="R28" i="20"/>
  <c r="H33" i="20"/>
  <c r="X33" i="20"/>
  <c r="AP33" i="20"/>
  <c r="BH33" i="20"/>
  <c r="AD32" i="20"/>
  <c r="AD31" i="20" s="1"/>
  <c r="AD28" i="20"/>
  <c r="AX32" i="20"/>
  <c r="AX31" i="20" s="1"/>
  <c r="AX28" i="20"/>
  <c r="AH32" i="20"/>
  <c r="AH31" i="20" s="1"/>
  <c r="AH28" i="20"/>
  <c r="P32" i="20"/>
  <c r="P31" i="20" s="1"/>
  <c r="P28" i="20"/>
  <c r="J33" i="20"/>
  <c r="Z33" i="20"/>
  <c r="AR33" i="20"/>
  <c r="AV32" i="20"/>
  <c r="AV31" i="20" s="1"/>
  <c r="AV28" i="20"/>
  <c r="AF32" i="20"/>
  <c r="AF31" i="20" s="1"/>
  <c r="AF28" i="20"/>
  <c r="N32" i="20"/>
  <c r="N31" i="20" s="1"/>
  <c r="N28" i="20"/>
  <c r="W15" i="19"/>
  <c r="W22" i="19"/>
  <c r="W17" i="19"/>
  <c r="W25" i="19"/>
  <c r="W19" i="19"/>
  <c r="W13" i="19"/>
  <c r="W23" i="19"/>
  <c r="W11" i="19"/>
  <c r="W9" i="19"/>
  <c r="W18" i="19"/>
  <c r="W20" i="19"/>
  <c r="W14" i="19"/>
  <c r="W21" i="19"/>
  <c r="W24" i="19"/>
  <c r="W12" i="19"/>
  <c r="W16" i="19"/>
  <c r="W10" i="19"/>
  <c r="BH22" i="19"/>
  <c r="E22" i="19" s="1"/>
  <c r="BH21" i="19"/>
  <c r="BH15" i="19"/>
  <c r="BH25" i="19"/>
  <c r="E25" i="19" s="1"/>
  <c r="BH17" i="19"/>
  <c r="E17" i="19" s="1"/>
  <c r="BH19" i="19"/>
  <c r="BH13" i="19"/>
  <c r="E13" i="19" s="1"/>
  <c r="BH23" i="19"/>
  <c r="BH11" i="19"/>
  <c r="BH9" i="19"/>
  <c r="BH18" i="19"/>
  <c r="E18" i="19" s="1"/>
  <c r="BH20" i="19"/>
  <c r="E20" i="19" s="1"/>
  <c r="BH14" i="19"/>
  <c r="E14" i="19" s="1"/>
  <c r="BH24" i="19"/>
  <c r="E24" i="19" s="1"/>
  <c r="BH12" i="19"/>
  <c r="BH16" i="19"/>
  <c r="E16" i="19" s="1"/>
  <c r="BH10" i="19"/>
  <c r="AL23" i="21"/>
  <c r="AL26" i="21"/>
  <c r="AL20" i="21"/>
  <c r="AL28" i="21"/>
  <c r="AL27" i="21"/>
  <c r="AL25" i="21"/>
  <c r="AL22" i="21"/>
  <c r="AL19" i="21"/>
  <c r="AL13" i="21"/>
  <c r="AL17" i="21"/>
  <c r="AL21" i="21"/>
  <c r="AL30" i="21"/>
  <c r="AL24" i="21"/>
  <c r="AL18" i="21"/>
  <c r="AL29" i="21"/>
  <c r="AL16" i="21"/>
  <c r="AL15" i="21"/>
  <c r="AL14" i="21"/>
  <c r="BG11" i="19"/>
  <c r="BG13" i="19"/>
  <c r="BM10" i="19"/>
  <c r="AN13" i="19"/>
  <c r="BY19" i="19"/>
  <c r="J11" i="19"/>
  <c r="AH19" i="19"/>
  <c r="BM24" i="19"/>
  <c r="AH24" i="19"/>
  <c r="J24" i="19"/>
  <c r="AZ25" i="19"/>
  <c r="J20" i="19"/>
  <c r="BY14" i="19"/>
  <c r="BM13" i="19"/>
  <c r="BY25" i="19"/>
  <c r="AT21" i="19"/>
  <c r="BM9" i="19"/>
  <c r="BY17" i="19"/>
  <c r="BM16" i="19"/>
  <c r="BY15" i="19"/>
  <c r="BM25" i="19"/>
  <c r="BM15" i="19"/>
  <c r="BG12" i="19"/>
  <c r="BM18" i="19"/>
  <c r="BG20" i="19"/>
  <c r="BY12" i="19"/>
  <c r="J30" i="21"/>
  <c r="AT12" i="19"/>
  <c r="AB24" i="19"/>
  <c r="J19" i="19"/>
  <c r="AH15" i="19"/>
  <c r="BY13" i="19"/>
  <c r="J22" i="19"/>
  <c r="BM12" i="19"/>
  <c r="AN21" i="19"/>
  <c r="AZ20" i="19"/>
  <c r="J25" i="19"/>
  <c r="AT24" i="19"/>
  <c r="BG23" i="19"/>
  <c r="BY22" i="19"/>
  <c r="J10" i="19"/>
  <c r="AH16" i="19"/>
  <c r="BY24" i="19"/>
  <c r="AN15" i="19"/>
  <c r="BG25" i="19"/>
  <c r="BG24" i="19"/>
  <c r="AN18" i="19"/>
  <c r="BG16" i="19"/>
  <c r="AT19" i="19"/>
  <c r="BY18" i="19"/>
  <c r="AB17" i="19"/>
  <c r="BM23" i="19"/>
  <c r="AN12" i="19"/>
  <c r="AZ11" i="19"/>
  <c r="BM21" i="19"/>
  <c r="AB21" i="19"/>
  <c r="AN20" i="19"/>
  <c r="BG19" i="19"/>
  <c r="AZ9" i="19"/>
  <c r="AH13" i="19"/>
  <c r="J29" i="21"/>
  <c r="BY23" i="19"/>
  <c r="AZ22" i="19"/>
  <c r="AZ12" i="19"/>
  <c r="BM11" i="19"/>
  <c r="AN10" i="19"/>
  <c r="J17" i="19"/>
  <c r="BG15" i="19"/>
  <c r="AZ14" i="19"/>
  <c r="J13" i="19"/>
  <c r="J25" i="21"/>
  <c r="J14" i="21"/>
  <c r="J14" i="19"/>
  <c r="J27" i="21"/>
  <c r="J16" i="21"/>
  <c r="J22" i="21"/>
  <c r="J23" i="19"/>
  <c r="AH18" i="19"/>
  <c r="AT17" i="19"/>
  <c r="AN16" i="19"/>
  <c r="AN9" i="19"/>
  <c r="J17" i="21"/>
  <c r="J24" i="21"/>
  <c r="AZ24" i="19"/>
  <c r="AH23" i="19"/>
  <c r="AT22" i="19"/>
  <c r="AH20" i="19"/>
  <c r="BM19" i="19"/>
  <c r="AT10" i="19"/>
  <c r="AN17" i="19"/>
  <c r="BY16" i="19"/>
  <c r="AZ15" i="19"/>
  <c r="AT14" i="19"/>
  <c r="AH25" i="19"/>
  <c r="AB23" i="19"/>
  <c r="J9" i="19"/>
  <c r="AH11" i="19"/>
  <c r="BG10" i="19"/>
  <c r="J16" i="19"/>
  <c r="AT9" i="19"/>
  <c r="J12" i="19"/>
  <c r="AB11" i="19"/>
  <c r="AB19" i="19"/>
  <c r="AT18" i="19"/>
  <c r="AT16" i="19"/>
  <c r="AB14" i="19"/>
  <c r="AT13" i="19"/>
  <c r="J26" i="21"/>
  <c r="AB25" i="19"/>
  <c r="AN24" i="19"/>
  <c r="X24" i="19"/>
  <c r="V24" i="19" s="1"/>
  <c r="AT23" i="19"/>
  <c r="BG22" i="19"/>
  <c r="BY11" i="19"/>
  <c r="BG21" i="19"/>
  <c r="BY20" i="19"/>
  <c r="AN19" i="19"/>
  <c r="BY10" i="19"/>
  <c r="AB10" i="19"/>
  <c r="AB18" i="19"/>
  <c r="BG17" i="19"/>
  <c r="AB16" i="19"/>
  <c r="BG9" i="19"/>
  <c r="AT15" i="19"/>
  <c r="BG14" i="19"/>
  <c r="AB13" i="19"/>
  <c r="AB22" i="19"/>
  <c r="J21" i="21"/>
  <c r="J20" i="21"/>
  <c r="AN25" i="19"/>
  <c r="AN23" i="19"/>
  <c r="AN22" i="19"/>
  <c r="AB12" i="19"/>
  <c r="AN11" i="19"/>
  <c r="BY21" i="19"/>
  <c r="AZ21" i="19"/>
  <c r="BM20" i="19"/>
  <c r="AZ19" i="19"/>
  <c r="BG18" i="19"/>
  <c r="AZ17" i="19"/>
  <c r="X17" i="19"/>
  <c r="V17" i="19" s="1"/>
  <c r="BY9" i="19"/>
  <c r="AB9" i="19"/>
  <c r="AB15" i="19"/>
  <c r="AN14" i="19"/>
  <c r="V11" i="19"/>
  <c r="BM22" i="19"/>
  <c r="J21" i="19"/>
  <c r="AB20" i="19"/>
  <c r="AH10" i="19"/>
  <c r="V10" i="19"/>
  <c r="BM17" i="19"/>
  <c r="BM14" i="19"/>
  <c r="AZ23" i="19"/>
  <c r="J15" i="21"/>
  <c r="AT25" i="19"/>
  <c r="AH22" i="19"/>
  <c r="AH12" i="19"/>
  <c r="AT11" i="19"/>
  <c r="AH21" i="19"/>
  <c r="AT20" i="19"/>
  <c r="AZ10" i="19"/>
  <c r="AZ18" i="19"/>
  <c r="J18" i="19"/>
  <c r="AH17" i="19"/>
  <c r="AZ16" i="19"/>
  <c r="AH9" i="19"/>
  <c r="V9" i="19"/>
  <c r="J15" i="19"/>
  <c r="AH14" i="19"/>
  <c r="AZ13" i="19"/>
  <c r="X21" i="19"/>
  <c r="V21" i="19" s="1"/>
  <c r="X23" i="19"/>
  <c r="V23" i="19" s="1"/>
  <c r="E19" i="19" l="1"/>
  <c r="E23" i="19"/>
  <c r="E15" i="19"/>
  <c r="E21" i="19"/>
  <c r="D16" i="19"/>
  <c r="D17" i="19"/>
  <c r="RP41" i="21"/>
  <c r="D18" i="19"/>
  <c r="D21" i="19"/>
  <c r="D20" i="19"/>
  <c r="D24" i="19"/>
  <c r="D15" i="19"/>
  <c r="D14" i="19"/>
  <c r="D22" i="19"/>
  <c r="F21" i="19"/>
  <c r="F17" i="19"/>
  <c r="F24" i="19"/>
  <c r="D13" i="19"/>
  <c r="D19" i="19"/>
  <c r="F23" i="19"/>
  <c r="D23" i="19"/>
  <c r="D25" i="19"/>
  <c r="E10" i="19"/>
  <c r="E9" i="19"/>
  <c r="E11" i="19"/>
  <c r="E12" i="19"/>
  <c r="D10" i="19"/>
  <c r="D12" i="19"/>
  <c r="D9" i="19"/>
  <c r="D11" i="19"/>
  <c r="RF38" i="21"/>
  <c r="RP38" i="21"/>
  <c r="KL38" i="21"/>
  <c r="KL41" i="21"/>
  <c r="B33" i="20"/>
  <c r="B32" i="20"/>
  <c r="B31" i="20" s="1"/>
  <c r="B28" i="20"/>
  <c r="AL31" i="21"/>
  <c r="AAA35" i="21"/>
  <c r="AAA18" i="21"/>
  <c r="AAA19" i="21"/>
  <c r="AAA20" i="21"/>
  <c r="AAA14" i="21"/>
  <c r="AAA21" i="21"/>
  <c r="AAA22" i="21"/>
  <c r="AAA23" i="21"/>
  <c r="AAA15" i="21"/>
  <c r="AAA24" i="21"/>
  <c r="AAA25" i="21"/>
  <c r="AAA26" i="21"/>
  <c r="AAA16" i="21"/>
  <c r="AAA17" i="21"/>
  <c r="AAA27" i="21"/>
  <c r="AAA28" i="21"/>
  <c r="AAA29" i="21"/>
  <c r="AAA30" i="21"/>
  <c r="AAA13" i="21"/>
  <c r="AAC18" i="21"/>
  <c r="AAC19" i="21"/>
  <c r="AAC20" i="21"/>
  <c r="AAC14" i="21"/>
  <c r="AAC21" i="21"/>
  <c r="AAC22" i="21"/>
  <c r="AAC23" i="21"/>
  <c r="AAC15" i="21"/>
  <c r="AAC24" i="21"/>
  <c r="AAC25" i="21"/>
  <c r="AAC26" i="21"/>
  <c r="AAC16" i="21"/>
  <c r="AAC17" i="21"/>
  <c r="AAC27" i="21"/>
  <c r="AAC28" i="21"/>
  <c r="AAC29" i="21"/>
  <c r="AAC30" i="21"/>
  <c r="AAC13" i="21"/>
  <c r="ZY18" i="21"/>
  <c r="ZZ18" i="21"/>
  <c r="AAB18" i="21"/>
  <c r="ZY19" i="21"/>
  <c r="ZZ19" i="21"/>
  <c r="AAB19" i="21"/>
  <c r="ZY20" i="21"/>
  <c r="ZZ20" i="21"/>
  <c r="AAB20" i="21"/>
  <c r="ZY14" i="21"/>
  <c r="ZZ14" i="21"/>
  <c r="AAB14" i="21"/>
  <c r="ZY21" i="21"/>
  <c r="ZZ21" i="21"/>
  <c r="AAB21" i="21"/>
  <c r="ZY22" i="21"/>
  <c r="ZZ22" i="21"/>
  <c r="AAB22" i="21"/>
  <c r="ZY23" i="21"/>
  <c r="ZZ23" i="21"/>
  <c r="AAB23" i="21"/>
  <c r="ZY15" i="21"/>
  <c r="ZZ15" i="21"/>
  <c r="AAB15" i="21"/>
  <c r="ZY24" i="21"/>
  <c r="ZZ24" i="21"/>
  <c r="AAB24" i="21"/>
  <c r="ZY25" i="21"/>
  <c r="ZZ25" i="21"/>
  <c r="AAB25" i="21"/>
  <c r="ZY26" i="21"/>
  <c r="ZZ26" i="21"/>
  <c r="AAB26" i="21"/>
  <c r="ZY16" i="21"/>
  <c r="ZZ16" i="21"/>
  <c r="AAB16" i="21"/>
  <c r="ZY17" i="21"/>
  <c r="ZZ17" i="21"/>
  <c r="AAB17" i="21"/>
  <c r="ZY27" i="21"/>
  <c r="ZZ27" i="21"/>
  <c r="AAB27" i="21"/>
  <c r="ZY28" i="21"/>
  <c r="ZZ28" i="21"/>
  <c r="AAB28" i="21"/>
  <c r="ZY29" i="21"/>
  <c r="ZZ29" i="21"/>
  <c r="AAB29" i="21"/>
  <c r="ZY30" i="21"/>
  <c r="ZZ30" i="21"/>
  <c r="AAB30" i="21"/>
  <c r="AAB13" i="21"/>
  <c r="ZZ13" i="21"/>
  <c r="ZY13" i="21"/>
  <c r="ZA18" i="21"/>
  <c r="ZB18" i="21"/>
  <c r="ZC18" i="21"/>
  <c r="ZD18" i="21"/>
  <c r="ZE18" i="21"/>
  <c r="ZA19" i="21"/>
  <c r="ZB19" i="21"/>
  <c r="ZC19" i="21"/>
  <c r="ZD19" i="21"/>
  <c r="ZE19" i="21"/>
  <c r="ZA20" i="21"/>
  <c r="ZB20" i="21"/>
  <c r="ZC20" i="21"/>
  <c r="ZD20" i="21"/>
  <c r="ZE20" i="21"/>
  <c r="ZA14" i="21"/>
  <c r="ZB14" i="21"/>
  <c r="ZC14" i="21"/>
  <c r="ZD14" i="21"/>
  <c r="ZE14" i="21"/>
  <c r="ZA21" i="21"/>
  <c r="ZB21" i="21"/>
  <c r="ZC21" i="21"/>
  <c r="ZD21" i="21"/>
  <c r="ZE21" i="21"/>
  <c r="ZA22" i="21"/>
  <c r="ZB22" i="21"/>
  <c r="ZC22" i="21"/>
  <c r="ZD22" i="21"/>
  <c r="ZE22" i="21"/>
  <c r="ZA23" i="21"/>
  <c r="ZB23" i="21"/>
  <c r="ZC23" i="21"/>
  <c r="ZD23" i="21"/>
  <c r="ZE23" i="21"/>
  <c r="ZA15" i="21"/>
  <c r="ZB15" i="21"/>
  <c r="ZC15" i="21"/>
  <c r="ZD15" i="21"/>
  <c r="ZE15" i="21"/>
  <c r="ZA24" i="21"/>
  <c r="ZB24" i="21"/>
  <c r="ZC24" i="21"/>
  <c r="ZD24" i="21"/>
  <c r="ZE24" i="21"/>
  <c r="ZA25" i="21"/>
  <c r="ZB25" i="21"/>
  <c r="ZC25" i="21"/>
  <c r="ZD25" i="21"/>
  <c r="ZE25" i="21"/>
  <c r="ZA26" i="21"/>
  <c r="ZB26" i="21"/>
  <c r="ZC26" i="21"/>
  <c r="ZD26" i="21"/>
  <c r="ZE26" i="21"/>
  <c r="ZA16" i="21"/>
  <c r="ZB16" i="21"/>
  <c r="ZC16" i="21"/>
  <c r="ZD16" i="21"/>
  <c r="ZE16" i="21"/>
  <c r="ZA17" i="21"/>
  <c r="ZB17" i="21"/>
  <c r="ZC17" i="21"/>
  <c r="ZD17" i="21"/>
  <c r="ZE17" i="21"/>
  <c r="ZA27" i="21"/>
  <c r="ZB27" i="21"/>
  <c r="ZC27" i="21"/>
  <c r="ZD27" i="21"/>
  <c r="ZE27" i="21"/>
  <c r="ZA28" i="21"/>
  <c r="ZB28" i="21"/>
  <c r="ZC28" i="21"/>
  <c r="ZD28" i="21"/>
  <c r="ZE28" i="21"/>
  <c r="ZA29" i="21"/>
  <c r="ZB29" i="21"/>
  <c r="ZC29" i="21"/>
  <c r="ZD29" i="21"/>
  <c r="ZE29" i="21"/>
  <c r="ZA30" i="21"/>
  <c r="ZB30" i="21"/>
  <c r="ZC30" i="21"/>
  <c r="ZD30" i="21"/>
  <c r="ZE30" i="21"/>
  <c r="ZE13" i="21"/>
  <c r="ZD13" i="21"/>
  <c r="ZC13" i="21"/>
  <c r="ZB13" i="21"/>
  <c r="ZA13" i="21"/>
  <c r="YM34" i="21"/>
  <c r="YL34" i="21"/>
  <c r="YK34" i="21"/>
  <c r="YJ34" i="21"/>
  <c r="YI34" i="21"/>
  <c r="YH34" i="21"/>
  <c r="YG34" i="21"/>
  <c r="YF34" i="21"/>
  <c r="YE34" i="21"/>
  <c r="YC34" i="21"/>
  <c r="YM33" i="21"/>
  <c r="YL33" i="21"/>
  <c r="YK33" i="21"/>
  <c r="YJ33" i="21"/>
  <c r="YI33" i="21"/>
  <c r="YH33" i="21"/>
  <c r="YG33" i="21"/>
  <c r="YF33" i="21"/>
  <c r="YE33" i="21"/>
  <c r="YC33" i="21"/>
  <c r="YC18" i="21"/>
  <c r="YE18" i="21"/>
  <c r="YF18" i="21"/>
  <c r="YG18" i="21"/>
  <c r="YH18" i="21"/>
  <c r="YI18" i="21"/>
  <c r="YJ18" i="21"/>
  <c r="YK18" i="21"/>
  <c r="YL18" i="21"/>
  <c r="YM18" i="21"/>
  <c r="YC19" i="21"/>
  <c r="YE19" i="21"/>
  <c r="YF19" i="21"/>
  <c r="YG19" i="21"/>
  <c r="YH19" i="21"/>
  <c r="YI19" i="21"/>
  <c r="YJ19" i="21"/>
  <c r="YK19" i="21"/>
  <c r="YL19" i="21"/>
  <c r="YM19" i="21"/>
  <c r="YC20" i="21"/>
  <c r="YE20" i="21"/>
  <c r="YF20" i="21"/>
  <c r="YG20" i="21"/>
  <c r="YH20" i="21"/>
  <c r="YI20" i="21"/>
  <c r="YJ20" i="21"/>
  <c r="YK20" i="21"/>
  <c r="YL20" i="21"/>
  <c r="YM20" i="21"/>
  <c r="YC14" i="21"/>
  <c r="YE14" i="21"/>
  <c r="YF14" i="21"/>
  <c r="YG14" i="21"/>
  <c r="YH14" i="21"/>
  <c r="YI14" i="21"/>
  <c r="YJ14" i="21"/>
  <c r="YK14" i="21"/>
  <c r="YL14" i="21"/>
  <c r="YM14" i="21"/>
  <c r="YC21" i="21"/>
  <c r="YE21" i="21"/>
  <c r="YF21" i="21"/>
  <c r="YG21" i="21"/>
  <c r="YH21" i="21"/>
  <c r="YI21" i="21"/>
  <c r="YJ21" i="21"/>
  <c r="YK21" i="21"/>
  <c r="YL21" i="21"/>
  <c r="YM21" i="21"/>
  <c r="YC22" i="21"/>
  <c r="YE22" i="21"/>
  <c r="YF22" i="21"/>
  <c r="YG22" i="21"/>
  <c r="YH22" i="21"/>
  <c r="YI22" i="21"/>
  <c r="YJ22" i="21"/>
  <c r="YK22" i="21"/>
  <c r="YL22" i="21"/>
  <c r="YM22" i="21"/>
  <c r="YC23" i="21"/>
  <c r="YE23" i="21"/>
  <c r="YF23" i="21"/>
  <c r="YG23" i="21"/>
  <c r="YH23" i="21"/>
  <c r="YI23" i="21"/>
  <c r="YJ23" i="21"/>
  <c r="YK23" i="21"/>
  <c r="YL23" i="21"/>
  <c r="YM23" i="21"/>
  <c r="YC15" i="21"/>
  <c r="YE15" i="21"/>
  <c r="YF15" i="21"/>
  <c r="YG15" i="21"/>
  <c r="YH15" i="21"/>
  <c r="YI15" i="21"/>
  <c r="YJ15" i="21"/>
  <c r="YK15" i="21"/>
  <c r="YL15" i="21"/>
  <c r="YM15" i="21"/>
  <c r="YC24" i="21"/>
  <c r="YE24" i="21"/>
  <c r="YF24" i="21"/>
  <c r="YG24" i="21"/>
  <c r="YH24" i="21"/>
  <c r="YI24" i="21"/>
  <c r="YJ24" i="21"/>
  <c r="YK24" i="21"/>
  <c r="YL24" i="21"/>
  <c r="YM24" i="21"/>
  <c r="YC25" i="21"/>
  <c r="YE25" i="21"/>
  <c r="YF25" i="21"/>
  <c r="YG25" i="21"/>
  <c r="YH25" i="21"/>
  <c r="YI25" i="21"/>
  <c r="YJ25" i="21"/>
  <c r="YK25" i="21"/>
  <c r="YL25" i="21"/>
  <c r="YM25" i="21"/>
  <c r="YC26" i="21"/>
  <c r="YE26" i="21"/>
  <c r="YF26" i="21"/>
  <c r="YG26" i="21"/>
  <c r="YH26" i="21"/>
  <c r="YI26" i="21"/>
  <c r="YJ26" i="21"/>
  <c r="YK26" i="21"/>
  <c r="YL26" i="21"/>
  <c r="YM26" i="21"/>
  <c r="YC16" i="21"/>
  <c r="YE16" i="21"/>
  <c r="YF16" i="21"/>
  <c r="YG16" i="21"/>
  <c r="YH16" i="21"/>
  <c r="YI16" i="21"/>
  <c r="YJ16" i="21"/>
  <c r="YK16" i="21"/>
  <c r="YL16" i="21"/>
  <c r="YM16" i="21"/>
  <c r="YC17" i="21"/>
  <c r="YE17" i="21"/>
  <c r="YF17" i="21"/>
  <c r="YG17" i="21"/>
  <c r="YH17" i="21"/>
  <c r="YI17" i="21"/>
  <c r="YJ17" i="21"/>
  <c r="YK17" i="21"/>
  <c r="YL17" i="21"/>
  <c r="YM17" i="21"/>
  <c r="YC27" i="21"/>
  <c r="YE27" i="21"/>
  <c r="YF27" i="21"/>
  <c r="YG27" i="21"/>
  <c r="YH27" i="21"/>
  <c r="YI27" i="21"/>
  <c r="YJ27" i="21"/>
  <c r="YK27" i="21"/>
  <c r="YL27" i="21"/>
  <c r="YM27" i="21"/>
  <c r="YC28" i="21"/>
  <c r="YE28" i="21"/>
  <c r="YF28" i="21"/>
  <c r="YG28" i="21"/>
  <c r="YH28" i="21"/>
  <c r="YI28" i="21"/>
  <c r="YJ28" i="21"/>
  <c r="YK28" i="21"/>
  <c r="YL28" i="21"/>
  <c r="YM28" i="21"/>
  <c r="YC29" i="21"/>
  <c r="YE29" i="21"/>
  <c r="YF29" i="21"/>
  <c r="YG29" i="21"/>
  <c r="YH29" i="21"/>
  <c r="YI29" i="21"/>
  <c r="YJ29" i="21"/>
  <c r="YK29" i="21"/>
  <c r="YL29" i="21"/>
  <c r="YM29" i="21"/>
  <c r="YC30" i="21"/>
  <c r="YE30" i="21"/>
  <c r="YF30" i="21"/>
  <c r="YG30" i="21"/>
  <c r="YH30" i="21"/>
  <c r="YI30" i="21"/>
  <c r="YJ30" i="21"/>
  <c r="YK30" i="21"/>
  <c r="YL30" i="21"/>
  <c r="YM30" i="21"/>
  <c r="YC13" i="21"/>
  <c r="YE13" i="21"/>
  <c r="YF13" i="21"/>
  <c r="YG13" i="21"/>
  <c r="YH13" i="21"/>
  <c r="YI13" i="21"/>
  <c r="YJ13" i="21"/>
  <c r="YK13" i="21"/>
  <c r="YL13" i="21"/>
  <c r="YM13" i="21"/>
  <c r="XU18" i="21"/>
  <c r="XU19" i="21"/>
  <c r="XU20" i="21"/>
  <c r="XU14" i="21"/>
  <c r="XU21" i="21"/>
  <c r="XU22" i="21"/>
  <c r="XU23" i="21"/>
  <c r="XU15" i="21"/>
  <c r="XU24" i="21"/>
  <c r="XU25" i="21"/>
  <c r="XU26" i="21"/>
  <c r="XU16" i="21"/>
  <c r="XU17" i="21"/>
  <c r="XU27" i="21"/>
  <c r="XU28" i="21"/>
  <c r="XU29" i="21"/>
  <c r="XU30" i="21"/>
  <c r="XU13" i="21"/>
  <c r="XL34" i="21"/>
  <c r="XK34" i="21"/>
  <c r="XL33" i="21"/>
  <c r="XK33" i="21"/>
  <c r="XK18" i="21"/>
  <c r="XL18" i="21"/>
  <c r="XK19" i="21"/>
  <c r="XL19" i="21"/>
  <c r="XK20" i="21"/>
  <c r="XL20" i="21"/>
  <c r="XK14" i="21"/>
  <c r="XL14" i="21"/>
  <c r="XK21" i="21"/>
  <c r="XL21" i="21"/>
  <c r="XK22" i="21"/>
  <c r="XL22" i="21"/>
  <c r="XK23" i="21"/>
  <c r="XL23" i="21"/>
  <c r="XK15" i="21"/>
  <c r="XL15" i="21"/>
  <c r="XK24" i="21"/>
  <c r="XL24" i="21"/>
  <c r="XK25" i="21"/>
  <c r="XL25" i="21"/>
  <c r="XK26" i="21"/>
  <c r="XL26" i="21"/>
  <c r="XK16" i="21"/>
  <c r="XL16" i="21"/>
  <c r="XK17" i="21"/>
  <c r="XL17" i="21"/>
  <c r="XK27" i="21"/>
  <c r="XL27" i="21"/>
  <c r="XK28" i="21"/>
  <c r="XL28" i="21"/>
  <c r="XK29" i="21"/>
  <c r="XL29" i="21"/>
  <c r="XK30" i="21"/>
  <c r="XL30" i="21"/>
  <c r="XL13" i="21"/>
  <c r="XK13" i="21"/>
  <c r="XQ34" i="21"/>
  <c r="XQ33" i="21"/>
  <c r="XF34" i="21"/>
  <c r="XE34" i="21"/>
  <c r="XF33" i="21"/>
  <c r="XE33" i="21"/>
  <c r="XE18" i="21"/>
  <c r="XF18" i="21"/>
  <c r="XE19" i="21"/>
  <c r="XF19" i="21"/>
  <c r="XE20" i="21"/>
  <c r="XF20" i="21"/>
  <c r="XE14" i="21"/>
  <c r="XF14" i="21"/>
  <c r="XE21" i="21"/>
  <c r="XF21" i="21"/>
  <c r="XE22" i="21"/>
  <c r="XF22" i="21"/>
  <c r="XE23" i="21"/>
  <c r="XF23" i="21"/>
  <c r="XE15" i="21"/>
  <c r="XF15" i="21"/>
  <c r="XE24" i="21"/>
  <c r="XF24" i="21"/>
  <c r="XE25" i="21"/>
  <c r="XF25" i="21"/>
  <c r="XE26" i="21"/>
  <c r="XF26" i="21"/>
  <c r="XE16" i="21"/>
  <c r="XF16" i="21"/>
  <c r="XE17" i="21"/>
  <c r="XF17" i="21"/>
  <c r="XE27" i="21"/>
  <c r="XF27" i="21"/>
  <c r="XE28" i="21"/>
  <c r="XF28" i="21"/>
  <c r="XE29" i="21"/>
  <c r="XF29" i="21"/>
  <c r="XE30" i="21"/>
  <c r="XF30" i="21"/>
  <c r="XF13" i="21"/>
  <c r="XE13" i="21"/>
  <c r="WZ34" i="21"/>
  <c r="WY34" i="21"/>
  <c r="WZ33" i="21"/>
  <c r="WY33" i="21"/>
  <c r="WY18" i="21"/>
  <c r="WZ18" i="21"/>
  <c r="WY19" i="21"/>
  <c r="WZ19" i="21"/>
  <c r="WY20" i="21"/>
  <c r="WZ20" i="21"/>
  <c r="WY14" i="21"/>
  <c r="WZ14" i="21"/>
  <c r="WY21" i="21"/>
  <c r="WZ21" i="21"/>
  <c r="WY22" i="21"/>
  <c r="WZ22" i="21"/>
  <c r="WY23" i="21"/>
  <c r="WZ23" i="21"/>
  <c r="WY15" i="21"/>
  <c r="WZ15" i="21"/>
  <c r="WY24" i="21"/>
  <c r="WZ24" i="21"/>
  <c r="WY25" i="21"/>
  <c r="WZ25" i="21"/>
  <c r="WY26" i="21"/>
  <c r="WZ26" i="21"/>
  <c r="WY16" i="21"/>
  <c r="WZ16" i="21"/>
  <c r="WY17" i="21"/>
  <c r="WZ17" i="21"/>
  <c r="WY27" i="21"/>
  <c r="WZ27" i="21"/>
  <c r="WY28" i="21"/>
  <c r="WZ28" i="21"/>
  <c r="WY29" i="21"/>
  <c r="WZ29" i="21"/>
  <c r="WY30" i="21"/>
  <c r="WZ30" i="21"/>
  <c r="WZ13" i="21"/>
  <c r="WY13" i="21"/>
  <c r="AAA31" i="21" l="1"/>
  <c r="AAA38" i="21" s="1"/>
  <c r="WN31" i="21"/>
  <c r="G42" i="21" l="1"/>
  <c r="I42" i="21"/>
  <c r="M42" i="21"/>
  <c r="O42" i="21"/>
  <c r="Q42" i="21"/>
  <c r="U42" i="21"/>
  <c r="AC42" i="21"/>
  <c r="AH42" i="21"/>
  <c r="AI42" i="21"/>
  <c r="AM42" i="21"/>
  <c r="AT42" i="21"/>
  <c r="AU42" i="21"/>
  <c r="AY42" i="21"/>
  <c r="BG42" i="21"/>
  <c r="BL42" i="21"/>
  <c r="BM42" i="21"/>
  <c r="BR42" i="21"/>
  <c r="BS42" i="21"/>
  <c r="CB42" i="21"/>
  <c r="CC42" i="21"/>
  <c r="CD42" i="21"/>
  <c r="CE42" i="21"/>
  <c r="CF42" i="21"/>
  <c r="CG42" i="21"/>
  <c r="CL42" i="21"/>
  <c r="CM42" i="21"/>
  <c r="CV42" i="21"/>
  <c r="CW42" i="21"/>
  <c r="DB42" i="21"/>
  <c r="DC42" i="21"/>
  <c r="DN42" i="21"/>
  <c r="DO42" i="21"/>
  <c r="EF42" i="21"/>
  <c r="EG42" i="21"/>
  <c r="EL42" i="21"/>
  <c r="EM42" i="21"/>
  <c r="EX42" i="21"/>
  <c r="EY42" i="21"/>
  <c r="FR42" i="21"/>
  <c r="FS42" i="21"/>
  <c r="FX42" i="21"/>
  <c r="FY42" i="21"/>
  <c r="GD42" i="21"/>
  <c r="GE42" i="21"/>
  <c r="HS42" i="21"/>
  <c r="HT42" i="21"/>
  <c r="HU42" i="21"/>
  <c r="HY42" i="21"/>
  <c r="GN42" i="21"/>
  <c r="GO42" i="21"/>
  <c r="GQ42" i="21"/>
  <c r="GR42" i="21"/>
  <c r="GT42" i="21"/>
  <c r="GU42" i="21"/>
  <c r="GZ42" i="21"/>
  <c r="HA42" i="21"/>
  <c r="IH42" i="21"/>
  <c r="II42" i="21"/>
  <c r="IN42" i="21"/>
  <c r="IO42" i="21"/>
  <c r="IX42" i="21"/>
  <c r="IY42" i="21"/>
  <c r="JD42" i="21"/>
  <c r="JE42" i="21"/>
  <c r="JJ42" i="21"/>
  <c r="JK42" i="21"/>
  <c r="JP42" i="21"/>
  <c r="JQ42" i="21"/>
  <c r="KB42" i="21"/>
  <c r="KC42" i="21"/>
  <c r="LF42" i="21"/>
  <c r="LG42" i="21"/>
  <c r="LL42" i="21"/>
  <c r="LM42" i="21"/>
  <c r="LX42" i="21"/>
  <c r="LY42" i="21"/>
  <c r="MI42" i="21"/>
  <c r="MJ42" i="21"/>
  <c r="MK42" i="21"/>
  <c r="ML42" i="21"/>
  <c r="MM42" i="21"/>
  <c r="MT42" i="21"/>
  <c r="MU42" i="21"/>
  <c r="NF42" i="21"/>
  <c r="NG42" i="21"/>
  <c r="FF42" i="21"/>
  <c r="FG42" i="21"/>
  <c r="NM42" i="21"/>
  <c r="NN42" i="21"/>
  <c r="NO42" i="21"/>
  <c r="NU42" i="21"/>
  <c r="NV42" i="21"/>
  <c r="NW42" i="21"/>
  <c r="OM42" i="21"/>
  <c r="OQ42" i="21"/>
  <c r="OR42" i="21"/>
  <c r="OT42" i="21"/>
  <c r="OU42" i="21"/>
  <c r="OV42" i="21"/>
  <c r="OW42" i="21"/>
  <c r="QF42" i="21"/>
  <c r="QG42" i="21"/>
  <c r="QL42" i="21"/>
  <c r="QM42" i="21"/>
  <c r="QR42" i="21"/>
  <c r="QS42" i="21"/>
  <c r="RD42" i="21"/>
  <c r="RE42" i="21"/>
  <c r="FL42" i="21"/>
  <c r="FM42" i="21"/>
  <c r="SK42" i="21"/>
  <c r="SN42" i="21"/>
  <c r="SO42" i="21"/>
  <c r="ST42" i="21"/>
  <c r="SU42" i="21"/>
  <c r="TD42" i="21"/>
  <c r="TE42" i="21"/>
  <c r="TF42" i="21"/>
  <c r="TG42" i="21"/>
  <c r="TH42" i="21"/>
  <c r="TI42" i="21"/>
  <c r="TR42" i="21"/>
  <c r="TS42" i="21"/>
  <c r="TT42" i="21"/>
  <c r="TU42" i="21"/>
  <c r="TV42" i="21"/>
  <c r="TW42" i="21"/>
  <c r="UT42" i="21"/>
  <c r="UU42" i="21"/>
  <c r="UV42" i="21"/>
  <c r="UW42" i="21"/>
  <c r="UX42" i="21"/>
  <c r="UY42" i="21"/>
  <c r="VQ42" i="21"/>
  <c r="VW42" i="21"/>
  <c r="VY42" i="21"/>
  <c r="WA42" i="21"/>
  <c r="WC42" i="21"/>
  <c r="WH42" i="21"/>
  <c r="WI42" i="21"/>
  <c r="WN42" i="21"/>
  <c r="WO42" i="21"/>
  <c r="XB42" i="21"/>
  <c r="XC42" i="21"/>
  <c r="XH42" i="21"/>
  <c r="XI42" i="21"/>
  <c r="XN42" i="21"/>
  <c r="XO42" i="21"/>
  <c r="XQ42" i="21"/>
  <c r="XS42" i="21"/>
  <c r="XW42" i="21"/>
  <c r="YO42" i="21"/>
  <c r="YQ42" i="21"/>
  <c r="YR42" i="21"/>
  <c r="YS42" i="21"/>
  <c r="YU42" i="21"/>
  <c r="YV42" i="21"/>
  <c r="YW42" i="21"/>
  <c r="YX42" i="21"/>
  <c r="ZG42" i="21"/>
  <c r="ZI42" i="21"/>
  <c r="ZJ42" i="21"/>
  <c r="ZK42" i="21"/>
  <c r="AAA42" i="21"/>
  <c r="AAE42" i="21"/>
  <c r="AAG42" i="21"/>
  <c r="AAH42" i="21"/>
  <c r="AAI42" i="21"/>
  <c r="AAL42" i="21"/>
  <c r="AAM42" i="21"/>
  <c r="AAN42" i="21"/>
  <c r="AAO42" i="21"/>
  <c r="AAR42" i="21"/>
  <c r="AAS42" i="21"/>
  <c r="AAT42" i="21"/>
  <c r="AAU42" i="21"/>
  <c r="AAV42" i="21"/>
  <c r="AAW42" i="21"/>
  <c r="AAZ42" i="21"/>
  <c r="ABA42" i="21"/>
  <c r="E3" i="21"/>
  <c r="D548" i="11" l="1"/>
  <c r="E9" i="12"/>
  <c r="E10" i="12"/>
  <c r="E11" i="12"/>
  <c r="E12" i="12"/>
  <c r="E13" i="12"/>
  <c r="E8" i="12"/>
  <c r="F8" i="12" s="1"/>
  <c r="I13" i="14"/>
  <c r="E13" i="14"/>
  <c r="Y40" i="17"/>
  <c r="AX40" i="17"/>
  <c r="E33" i="18"/>
  <c r="E32" i="18" s="1"/>
  <c r="G33" i="18"/>
  <c r="G32" i="18" s="1"/>
  <c r="I33" i="18"/>
  <c r="I32" i="18" s="1"/>
  <c r="K33" i="18"/>
  <c r="K32" i="18" s="1"/>
  <c r="M33" i="18"/>
  <c r="M32" i="18" s="1"/>
  <c r="O33" i="18"/>
  <c r="O32" i="18" s="1"/>
  <c r="Q33" i="18"/>
  <c r="Q32" i="18" s="1"/>
  <c r="S33" i="18"/>
  <c r="S32" i="18" s="1"/>
  <c r="U33" i="18"/>
  <c r="U32" i="18" s="1"/>
  <c r="W33" i="18"/>
  <c r="W32" i="18" s="1"/>
  <c r="Y33" i="18"/>
  <c r="Y32" i="18" s="1"/>
  <c r="AA33" i="18"/>
  <c r="AA32" i="18" s="1"/>
  <c r="AC33" i="18"/>
  <c r="AC32" i="18" s="1"/>
  <c r="AE33" i="18"/>
  <c r="AE32" i="18" s="1"/>
  <c r="AG33" i="18"/>
  <c r="AG32" i="18" s="1"/>
  <c r="AK33" i="18"/>
  <c r="AK32" i="18" s="1"/>
  <c r="AM33" i="18"/>
  <c r="AM32" i="18" s="1"/>
  <c r="AO33" i="18"/>
  <c r="AO32" i="18" s="1"/>
  <c r="BS15" i="16" l="1"/>
  <c r="BS40" i="16" s="1"/>
  <c r="BR15" i="16"/>
  <c r="BS33" i="16"/>
  <c r="BS41" i="16" s="1"/>
  <c r="BR33" i="16"/>
  <c r="BR41" i="16" s="1"/>
  <c r="OR35" i="21"/>
  <c r="OR43" i="21" s="1"/>
  <c r="OQ35" i="21"/>
  <c r="OQ43" i="21" s="1"/>
  <c r="OR31" i="21"/>
  <c r="OQ31" i="21"/>
  <c r="OW35" i="21"/>
  <c r="OW43" i="21" s="1"/>
  <c r="OV35" i="21"/>
  <c r="OV43" i="21" s="1"/>
  <c r="OW31" i="21"/>
  <c r="OV31" i="21"/>
  <c r="OS42" i="21" l="1"/>
  <c r="OV38" i="21"/>
  <c r="OR38" i="21"/>
  <c r="OW41" i="21"/>
  <c r="OR41" i="21"/>
  <c r="OQ38" i="21"/>
  <c r="OQ41" i="21"/>
  <c r="BR29" i="16"/>
  <c r="BR40" i="16"/>
  <c r="OV41" i="21"/>
  <c r="OW38" i="21"/>
  <c r="BS29" i="16"/>
  <c r="BR39" i="16" l="1"/>
  <c r="BR36" i="16"/>
  <c r="BS39" i="16"/>
  <c r="BS36" i="16"/>
  <c r="U28" i="18" l="1"/>
  <c r="AB35" i="21" l="1"/>
  <c r="AD34" i="21" l="1"/>
  <c r="AD33" i="21"/>
  <c r="AF35" i="21"/>
  <c r="AF43" i="21" s="1"/>
  <c r="AE35" i="21"/>
  <c r="AE43" i="21" s="1"/>
  <c r="AE42" i="21" l="1"/>
  <c r="AD29" i="21"/>
  <c r="Y42" i="21"/>
  <c r="AF42" i="21"/>
  <c r="W42" i="21"/>
  <c r="X42" i="21"/>
  <c r="AD35" i="21"/>
  <c r="AD25" i="21"/>
  <c r="V23" i="21"/>
  <c r="AD30" i="21"/>
  <c r="AD17" i="21"/>
  <c r="AD16" i="21"/>
  <c r="W35" i="21"/>
  <c r="W43" i="21" s="1"/>
  <c r="V22" i="21"/>
  <c r="V25" i="21"/>
  <c r="AD19" i="21"/>
  <c r="AD26" i="21"/>
  <c r="V29" i="21"/>
  <c r="V34" i="21"/>
  <c r="Y35" i="21"/>
  <c r="Y43" i="21" s="1"/>
  <c r="V28" i="21"/>
  <c r="V30" i="21"/>
  <c r="V16" i="21"/>
  <c r="V15" i="21"/>
  <c r="Y31" i="21"/>
  <c r="V18" i="21"/>
  <c r="V26" i="21"/>
  <c r="V21" i="21"/>
  <c r="V19" i="21"/>
  <c r="X35" i="21"/>
  <c r="X43" i="21" s="1"/>
  <c r="V24" i="21"/>
  <c r="V17" i="21"/>
  <c r="X31" i="21"/>
  <c r="V13" i="21"/>
  <c r="V33" i="21"/>
  <c r="V27" i="21"/>
  <c r="V20" i="21"/>
  <c r="W31" i="21"/>
  <c r="V14" i="21"/>
  <c r="AD27" i="21"/>
  <c r="AD24" i="21"/>
  <c r="AD23" i="21"/>
  <c r="AD22" i="21"/>
  <c r="AD20" i="21"/>
  <c r="AD18" i="21"/>
  <c r="AD15" i="21"/>
  <c r="AD14" i="21"/>
  <c r="AF31" i="21"/>
  <c r="AD21" i="21"/>
  <c r="AD28" i="21"/>
  <c r="AE31" i="21"/>
  <c r="AE38" i="21" s="1"/>
  <c r="AD13" i="21"/>
  <c r="AA42" i="21" l="1"/>
  <c r="AB42" i="21"/>
  <c r="V35" i="21"/>
  <c r="AD42" i="21"/>
  <c r="V42" i="21"/>
  <c r="AB31" i="21"/>
  <c r="AF41" i="21"/>
  <c r="W38" i="21"/>
  <c r="Y38" i="21"/>
  <c r="Y41" i="21"/>
  <c r="X38" i="21"/>
  <c r="X41" i="21"/>
  <c r="V31" i="21"/>
  <c r="W41" i="21"/>
  <c r="AD31" i="21"/>
  <c r="AD38" i="21" s="1"/>
  <c r="AF38" i="21"/>
  <c r="AE41" i="21"/>
  <c r="V38" i="21" l="1"/>
  <c r="H23" i="9"/>
  <c r="G23" i="9"/>
  <c r="I23" i="9" s="1"/>
  <c r="D41" i="9" l="1"/>
  <c r="H44" i="9"/>
  <c r="G44" i="9"/>
  <c r="I44" i="9" l="1"/>
  <c r="B17" i="7"/>
  <c r="A17" i="7"/>
  <c r="D19" i="7"/>
  <c r="E19" i="7"/>
  <c r="B16" i="7"/>
  <c r="A16" i="7"/>
  <c r="C17" i="7"/>
  <c r="E517" i="11"/>
  <c r="H517" i="11" s="1"/>
  <c r="B19" i="6"/>
  <c r="A19" i="6"/>
  <c r="B14" i="6"/>
  <c r="A14" i="6"/>
  <c r="F17" i="7" l="1"/>
  <c r="NG28" i="21" l="1"/>
  <c r="NF28" i="21"/>
  <c r="OK14" i="21"/>
  <c r="OL14" i="21"/>
  <c r="OK15" i="21"/>
  <c r="OL15" i="21"/>
  <c r="OK17" i="21"/>
  <c r="OL17" i="21"/>
  <c r="OK18" i="21"/>
  <c r="OL18" i="21"/>
  <c r="OK19" i="21"/>
  <c r="OL19" i="21"/>
  <c r="OK20" i="21"/>
  <c r="OL20" i="21"/>
  <c r="OK21" i="21"/>
  <c r="OL21" i="21"/>
  <c r="OK22" i="21"/>
  <c r="OL22" i="21"/>
  <c r="OK23" i="21"/>
  <c r="OL23" i="21"/>
  <c r="OK24" i="21"/>
  <c r="OL24" i="21"/>
  <c r="OK25" i="21"/>
  <c r="OL25" i="21"/>
  <c r="OK26" i="21"/>
  <c r="OL26" i="21"/>
  <c r="OK16" i="21"/>
  <c r="OL16" i="21"/>
  <c r="OK27" i="21"/>
  <c r="OL27" i="21"/>
  <c r="OK28" i="21"/>
  <c r="OL28" i="21"/>
  <c r="OK29" i="21"/>
  <c r="OL29" i="21"/>
  <c r="OK30" i="21"/>
  <c r="OL30" i="21"/>
  <c r="OL13" i="21"/>
  <c r="OK13" i="21"/>
  <c r="OK42" i="21" l="1"/>
  <c r="OL42" i="21"/>
  <c r="HL14" i="21"/>
  <c r="HM14" i="21"/>
  <c r="HL15" i="21"/>
  <c r="HM15" i="21"/>
  <c r="HL17" i="21"/>
  <c r="HM17" i="21"/>
  <c r="HL18" i="21"/>
  <c r="HM18" i="21"/>
  <c r="HL19" i="21"/>
  <c r="HM19" i="21"/>
  <c r="HL20" i="21"/>
  <c r="HM20" i="21"/>
  <c r="HL21" i="21"/>
  <c r="HM21" i="21"/>
  <c r="HL22" i="21"/>
  <c r="HM22" i="21"/>
  <c r="HL23" i="21"/>
  <c r="HM23" i="21"/>
  <c r="HL24" i="21"/>
  <c r="HM24" i="21"/>
  <c r="HL25" i="21"/>
  <c r="HM25" i="21"/>
  <c r="HL26" i="21"/>
  <c r="HM26" i="21"/>
  <c r="HL16" i="21"/>
  <c r="HM16" i="21"/>
  <c r="HL27" i="21"/>
  <c r="HM27" i="21"/>
  <c r="HL28" i="21"/>
  <c r="HM28" i="21"/>
  <c r="HL29" i="21"/>
  <c r="HM29" i="21"/>
  <c r="HL30" i="21"/>
  <c r="HM30" i="21"/>
  <c r="HM13" i="21"/>
  <c r="HL13" i="21"/>
  <c r="HL31" i="21" l="1"/>
  <c r="HL42" i="21"/>
  <c r="HM42" i="21"/>
  <c r="HM31" i="21"/>
  <c r="U37" i="5"/>
  <c r="AB32" i="5"/>
  <c r="AA32" i="5"/>
  <c r="X32" i="5"/>
  <c r="W32" i="5"/>
  <c r="AB28" i="5"/>
  <c r="AA28" i="5"/>
  <c r="X28" i="5"/>
  <c r="W28" i="5"/>
  <c r="E132" i="11"/>
  <c r="F132" i="11"/>
  <c r="D132" i="11"/>
  <c r="D145" i="11"/>
  <c r="C14" i="6" s="1"/>
  <c r="F14" i="6" s="1"/>
  <c r="I144" i="11"/>
  <c r="H144" i="11"/>
  <c r="I143" i="11"/>
  <c r="H143" i="11"/>
  <c r="I32" i="16"/>
  <c r="G32" i="16"/>
  <c r="Y31" i="5" s="1"/>
  <c r="Z31" i="5" s="1"/>
  <c r="I31" i="16"/>
  <c r="G31" i="16"/>
  <c r="Y30" i="5" s="1"/>
  <c r="Z30" i="5" s="1"/>
  <c r="G12" i="16"/>
  <c r="Y11" i="5" s="1"/>
  <c r="Z11" i="5" s="1"/>
  <c r="I12" i="16"/>
  <c r="G13" i="16"/>
  <c r="Y12" i="5" s="1"/>
  <c r="Z12" i="5" s="1"/>
  <c r="I13" i="16"/>
  <c r="G14" i="16"/>
  <c r="Y13" i="5" s="1"/>
  <c r="Z13" i="5" s="1"/>
  <c r="I14" i="16"/>
  <c r="G15" i="16"/>
  <c r="Y14" i="5" s="1"/>
  <c r="Z14" i="5" s="1"/>
  <c r="I15" i="16"/>
  <c r="G16" i="16"/>
  <c r="Y15" i="5" s="1"/>
  <c r="Z15" i="5" s="1"/>
  <c r="I16" i="16"/>
  <c r="G17" i="16"/>
  <c r="Y16" i="5" s="1"/>
  <c r="Z16" i="5" s="1"/>
  <c r="I17" i="16"/>
  <c r="G18" i="16"/>
  <c r="Y17" i="5" s="1"/>
  <c r="Z17" i="5" s="1"/>
  <c r="I18" i="16"/>
  <c r="G19" i="16"/>
  <c r="Y18" i="5" s="1"/>
  <c r="Z18" i="5" s="1"/>
  <c r="I19" i="16"/>
  <c r="G20" i="16"/>
  <c r="Y19" i="5" s="1"/>
  <c r="Z19" i="5" s="1"/>
  <c r="I20" i="16"/>
  <c r="G21" i="16"/>
  <c r="Y20" i="5" s="1"/>
  <c r="Z20" i="5" s="1"/>
  <c r="I21" i="16"/>
  <c r="G22" i="16"/>
  <c r="Y21" i="5" s="1"/>
  <c r="Z21" i="5" s="1"/>
  <c r="I22" i="16"/>
  <c r="G23" i="16"/>
  <c r="Y22" i="5" s="1"/>
  <c r="Z22" i="5" s="1"/>
  <c r="I23" i="16"/>
  <c r="G24" i="16"/>
  <c r="Y23" i="5" s="1"/>
  <c r="Z23" i="5" s="1"/>
  <c r="I24" i="16"/>
  <c r="G25" i="16"/>
  <c r="Y24" i="5" s="1"/>
  <c r="Z24" i="5" s="1"/>
  <c r="I25" i="16"/>
  <c r="G26" i="16"/>
  <c r="Y25" i="5" s="1"/>
  <c r="Z25" i="5" s="1"/>
  <c r="I26" i="16"/>
  <c r="G27" i="16"/>
  <c r="Y26" i="5" s="1"/>
  <c r="Z26" i="5" s="1"/>
  <c r="I27" i="16"/>
  <c r="G28" i="16"/>
  <c r="Y27" i="5" s="1"/>
  <c r="Z27" i="5" s="1"/>
  <c r="I28" i="16"/>
  <c r="I11" i="16"/>
  <c r="G11" i="16"/>
  <c r="BM35" i="21"/>
  <c r="BM43" i="21" s="1"/>
  <c r="BL35" i="21"/>
  <c r="BL43" i="21" s="1"/>
  <c r="BK34" i="21"/>
  <c r="BK33" i="21"/>
  <c r="BM31" i="21"/>
  <c r="BL31" i="21"/>
  <c r="BK30" i="21"/>
  <c r="BK29" i="21"/>
  <c r="BK28" i="21"/>
  <c r="BK27" i="21"/>
  <c r="BK17" i="21"/>
  <c r="BK16" i="21"/>
  <c r="BK26" i="21"/>
  <c r="BK25" i="21"/>
  <c r="BK24" i="21"/>
  <c r="BK15" i="21"/>
  <c r="BK23" i="21"/>
  <c r="BK22" i="21"/>
  <c r="BK21" i="21"/>
  <c r="BK14" i="21"/>
  <c r="BK20" i="21"/>
  <c r="BK19" i="21"/>
  <c r="BK18" i="21"/>
  <c r="BK13" i="21"/>
  <c r="E31" i="16" l="1"/>
  <c r="W35" i="5"/>
  <c r="X35" i="5"/>
  <c r="AA35" i="5"/>
  <c r="AB35" i="5"/>
  <c r="E11" i="16"/>
  <c r="E13" i="16"/>
  <c r="E32" i="16"/>
  <c r="E26" i="16"/>
  <c r="E22" i="16"/>
  <c r="E18" i="16"/>
  <c r="E14" i="16"/>
  <c r="E25" i="16"/>
  <c r="E21" i="16"/>
  <c r="E17" i="16"/>
  <c r="E28" i="16"/>
  <c r="E24" i="16"/>
  <c r="E20" i="16"/>
  <c r="E16" i="16"/>
  <c r="E12" i="16"/>
  <c r="E27" i="16"/>
  <c r="E23" i="16"/>
  <c r="E19" i="16"/>
  <c r="E15" i="16"/>
  <c r="BK42" i="21"/>
  <c r="BJ42" i="21"/>
  <c r="BI42" i="21"/>
  <c r="BK35" i="21"/>
  <c r="BK43" i="21" s="1"/>
  <c r="I40" i="16"/>
  <c r="BH27" i="21"/>
  <c r="BH22" i="21"/>
  <c r="BH19" i="21"/>
  <c r="Y10" i="5"/>
  <c r="Z10" i="5" s="1"/>
  <c r="Z28" i="5" s="1"/>
  <c r="G40" i="16"/>
  <c r="BH25" i="21"/>
  <c r="G33" i="16"/>
  <c r="G41" i="16" s="1"/>
  <c r="BH14" i="21"/>
  <c r="F31" i="16"/>
  <c r="U30" i="5" s="1"/>
  <c r="V30" i="5" s="1"/>
  <c r="F27" i="16"/>
  <c r="U26" i="5" s="1"/>
  <c r="V26" i="5" s="1"/>
  <c r="F23" i="16"/>
  <c r="U22" i="5" s="1"/>
  <c r="V22" i="5" s="1"/>
  <c r="F19" i="16"/>
  <c r="U18" i="5" s="1"/>
  <c r="V18" i="5" s="1"/>
  <c r="F15" i="16"/>
  <c r="U14" i="5" s="1"/>
  <c r="V14" i="5" s="1"/>
  <c r="H31" i="16"/>
  <c r="H22" i="16"/>
  <c r="H18" i="16"/>
  <c r="H14" i="16"/>
  <c r="F32" i="16"/>
  <c r="U31" i="5" s="1"/>
  <c r="V31" i="5" s="1"/>
  <c r="F26" i="16"/>
  <c r="U25" i="5" s="1"/>
  <c r="V25" i="5" s="1"/>
  <c r="F22" i="16"/>
  <c r="U21" i="5" s="1"/>
  <c r="V21" i="5" s="1"/>
  <c r="F18" i="16"/>
  <c r="U17" i="5" s="1"/>
  <c r="V17" i="5" s="1"/>
  <c r="F14" i="16"/>
  <c r="U13" i="5" s="1"/>
  <c r="V13" i="5" s="1"/>
  <c r="H32" i="16"/>
  <c r="F11" i="16"/>
  <c r="H25" i="16"/>
  <c r="H21" i="16"/>
  <c r="H17" i="16"/>
  <c r="H13" i="16"/>
  <c r="H11" i="16"/>
  <c r="F25" i="16"/>
  <c r="U24" i="5" s="1"/>
  <c r="V24" i="5" s="1"/>
  <c r="F21" i="16"/>
  <c r="U20" i="5" s="1"/>
  <c r="V20" i="5" s="1"/>
  <c r="F17" i="16"/>
  <c r="U16" i="5" s="1"/>
  <c r="V16" i="5" s="1"/>
  <c r="F13" i="16"/>
  <c r="U12" i="5" s="1"/>
  <c r="V12" i="5" s="1"/>
  <c r="H28" i="16"/>
  <c r="H24" i="16"/>
  <c r="H20" i="16"/>
  <c r="H16" i="16"/>
  <c r="H12" i="16"/>
  <c r="F28" i="16"/>
  <c r="U27" i="5" s="1"/>
  <c r="V27" i="5" s="1"/>
  <c r="F24" i="16"/>
  <c r="U23" i="5" s="1"/>
  <c r="V23" i="5" s="1"/>
  <c r="F20" i="16"/>
  <c r="U19" i="5" s="1"/>
  <c r="V19" i="5" s="1"/>
  <c r="F16" i="16"/>
  <c r="U15" i="5" s="1"/>
  <c r="V15" i="5" s="1"/>
  <c r="F12" i="16"/>
  <c r="U11" i="5" s="1"/>
  <c r="V11" i="5" s="1"/>
  <c r="BH26" i="21"/>
  <c r="BJ35" i="21"/>
  <c r="BJ43" i="21" s="1"/>
  <c r="BH34" i="21"/>
  <c r="BK31" i="21"/>
  <c r="BK38" i="21" s="1"/>
  <c r="BM41" i="21"/>
  <c r="BL41" i="21"/>
  <c r="BL38" i="21"/>
  <c r="BM38" i="21"/>
  <c r="BI35" i="21"/>
  <c r="BI43" i="21" s="1"/>
  <c r="BH20" i="21"/>
  <c r="BH28" i="21"/>
  <c r="BH16" i="21"/>
  <c r="BH15" i="21"/>
  <c r="BH23" i="21"/>
  <c r="BH29" i="21"/>
  <c r="H27" i="16"/>
  <c r="H23" i="16"/>
  <c r="H19" i="16"/>
  <c r="H15" i="16"/>
  <c r="BH30" i="21"/>
  <c r="BH17" i="21"/>
  <c r="BH24" i="21"/>
  <c r="H26" i="16"/>
  <c r="BH21" i="21"/>
  <c r="BH18" i="21"/>
  <c r="Z32" i="5"/>
  <c r="Y32" i="5"/>
  <c r="G29" i="16"/>
  <c r="BJ31" i="21"/>
  <c r="BI31" i="21"/>
  <c r="BH33" i="21"/>
  <c r="BH13" i="21"/>
  <c r="D19" i="16" l="1"/>
  <c r="D15" i="16"/>
  <c r="D25" i="16"/>
  <c r="D14" i="16"/>
  <c r="D28" i="16"/>
  <c r="D21" i="16"/>
  <c r="D22" i="16"/>
  <c r="D27" i="16"/>
  <c r="D24" i="16"/>
  <c r="D17" i="16"/>
  <c r="D16" i="16"/>
  <c r="D11" i="16"/>
  <c r="D26" i="16"/>
  <c r="D18" i="16"/>
  <c r="D32" i="16"/>
  <c r="D12" i="16"/>
  <c r="D31" i="16"/>
  <c r="D23" i="16"/>
  <c r="D20" i="16"/>
  <c r="D13" i="16"/>
  <c r="BH42" i="21"/>
  <c r="Y28" i="5"/>
  <c r="Y35" i="5" s="1"/>
  <c r="H40" i="16"/>
  <c r="U10" i="5"/>
  <c r="V10" i="5" s="1"/>
  <c r="V28" i="5" s="1"/>
  <c r="F40" i="16"/>
  <c r="BK41" i="21"/>
  <c r="U32" i="5"/>
  <c r="F33" i="16"/>
  <c r="F41" i="16" s="1"/>
  <c r="V32" i="5"/>
  <c r="BI38" i="21"/>
  <c r="B72" i="15" s="1"/>
  <c r="BH35" i="21"/>
  <c r="BJ38" i="21"/>
  <c r="E146" i="11" s="1"/>
  <c r="F29" i="16"/>
  <c r="C73" i="15"/>
  <c r="F146" i="11"/>
  <c r="BM48" i="21"/>
  <c r="C72" i="15"/>
  <c r="BL48" i="21"/>
  <c r="F142" i="11"/>
  <c r="F145" i="11" s="1"/>
  <c r="I14" i="6" s="1"/>
  <c r="G14" i="6" s="1"/>
  <c r="BH31" i="21"/>
  <c r="Z35" i="5"/>
  <c r="G39" i="16"/>
  <c r="G36" i="16"/>
  <c r="BJ41" i="21"/>
  <c r="BI41" i="21"/>
  <c r="Y36" i="5" l="1"/>
  <c r="U28" i="5"/>
  <c r="U35" i="5" s="1"/>
  <c r="F545" i="11"/>
  <c r="F36" i="16"/>
  <c r="E142" i="11"/>
  <c r="G142" i="11" s="1"/>
  <c r="BH38" i="21"/>
  <c r="V35" i="5"/>
  <c r="F39" i="16"/>
  <c r="B73" i="15"/>
  <c r="FN11" i="5"/>
  <c r="FN12" i="5"/>
  <c r="FN13" i="5"/>
  <c r="FN14" i="5"/>
  <c r="FN15" i="5"/>
  <c r="FN16" i="5"/>
  <c r="FN17" i="5"/>
  <c r="FN18" i="5"/>
  <c r="FN19" i="5"/>
  <c r="FN20" i="5"/>
  <c r="FN21" i="5"/>
  <c r="FN22" i="5"/>
  <c r="FN23" i="5"/>
  <c r="FN24" i="5"/>
  <c r="FN25" i="5"/>
  <c r="FN26" i="5"/>
  <c r="FN27" i="5"/>
  <c r="IS35" i="21"/>
  <c r="IS43" i="21" s="1"/>
  <c r="IQ35" i="21"/>
  <c r="IQ43" i="21" s="1"/>
  <c r="IR35" i="21"/>
  <c r="IR43" i="21" s="1"/>
  <c r="FN10" i="5"/>
  <c r="AU32" i="16"/>
  <c r="AU31" i="16"/>
  <c r="AU12" i="16"/>
  <c r="FM11" i="5" s="1"/>
  <c r="AU13" i="16"/>
  <c r="FM12" i="5" s="1"/>
  <c r="AU14" i="16"/>
  <c r="FM13" i="5" s="1"/>
  <c r="AU15" i="16"/>
  <c r="FM14" i="5" s="1"/>
  <c r="AU16" i="16"/>
  <c r="FM15" i="5" s="1"/>
  <c r="AU17" i="16"/>
  <c r="FM16" i="5" s="1"/>
  <c r="AU18" i="16"/>
  <c r="FM17" i="5" s="1"/>
  <c r="AU19" i="16"/>
  <c r="FM18" i="5" s="1"/>
  <c r="AU20" i="16"/>
  <c r="FM19" i="5" s="1"/>
  <c r="AU21" i="16"/>
  <c r="FM20" i="5" s="1"/>
  <c r="AU22" i="16"/>
  <c r="FM21" i="5" s="1"/>
  <c r="AU23" i="16"/>
  <c r="FM22" i="5" s="1"/>
  <c r="AU24" i="16"/>
  <c r="FM23" i="5" s="1"/>
  <c r="AU25" i="16"/>
  <c r="FM24" i="5" s="1"/>
  <c r="AU26" i="16"/>
  <c r="FM25" i="5" s="1"/>
  <c r="AU27" i="16"/>
  <c r="FM26" i="5" s="1"/>
  <c r="AU28" i="16"/>
  <c r="FM27" i="5" s="1"/>
  <c r="AU11" i="16"/>
  <c r="IO35" i="21"/>
  <c r="IO43" i="21" s="1"/>
  <c r="IN35" i="21"/>
  <c r="IN43" i="21" s="1"/>
  <c r="IM34" i="21"/>
  <c r="IJ34" i="21"/>
  <c r="IM33" i="21"/>
  <c r="IL35" i="21"/>
  <c r="IL43" i="21" s="1"/>
  <c r="IK35" i="21"/>
  <c r="IK43" i="21" s="1"/>
  <c r="IO31" i="21"/>
  <c r="IN31" i="21"/>
  <c r="IM30" i="21"/>
  <c r="IS30" i="21" s="1"/>
  <c r="IM29" i="21"/>
  <c r="IS29" i="21" s="1"/>
  <c r="IM28" i="21"/>
  <c r="IM27" i="21"/>
  <c r="IM17" i="21"/>
  <c r="IM16" i="21"/>
  <c r="IS16" i="21" s="1"/>
  <c r="IM26" i="21"/>
  <c r="IM25" i="21"/>
  <c r="IS25" i="21" s="1"/>
  <c r="FP20" i="5" s="1"/>
  <c r="IM24" i="21"/>
  <c r="IS24" i="21" s="1"/>
  <c r="IM15" i="21"/>
  <c r="IS15" i="21" s="1"/>
  <c r="IM23" i="21"/>
  <c r="IS23" i="21" s="1"/>
  <c r="FP17" i="5" s="1"/>
  <c r="IM22" i="21"/>
  <c r="IS22" i="21" s="1"/>
  <c r="FP16" i="5" s="1"/>
  <c r="IM21" i="21"/>
  <c r="IS21" i="21" s="1"/>
  <c r="IM14" i="21"/>
  <c r="IS14" i="21" s="1"/>
  <c r="FP14" i="5" s="1"/>
  <c r="IM20" i="21"/>
  <c r="IS20" i="21" s="1"/>
  <c r="FP13" i="5" s="1"/>
  <c r="IM19" i="21"/>
  <c r="IS19" i="21" s="1"/>
  <c r="FP12" i="5" s="1"/>
  <c r="IM18" i="21"/>
  <c r="IS18" i="21" s="1"/>
  <c r="IM13" i="21"/>
  <c r="E545" i="11" l="1"/>
  <c r="IM35" i="21"/>
  <c r="IM43" i="21" s="1"/>
  <c r="IS13" i="21"/>
  <c r="IM42" i="21"/>
  <c r="U36" i="5"/>
  <c r="IL42" i="21"/>
  <c r="E145" i="11"/>
  <c r="H145" i="11" s="1"/>
  <c r="IK42" i="21"/>
  <c r="H142" i="11"/>
  <c r="IN38" i="21"/>
  <c r="AU40" i="16"/>
  <c r="IJ28" i="21"/>
  <c r="IR28" i="21" s="1"/>
  <c r="IJ26" i="21"/>
  <c r="IR26" i="21" s="1"/>
  <c r="IJ20" i="21"/>
  <c r="IR20" i="21" s="1"/>
  <c r="IJ30" i="21"/>
  <c r="IR30" i="21" s="1"/>
  <c r="IJ21" i="21"/>
  <c r="IR21" i="21" s="1"/>
  <c r="IJ23" i="21"/>
  <c r="IR23" i="21" s="1"/>
  <c r="IQ15" i="21"/>
  <c r="FO18" i="5" s="1"/>
  <c r="FP18" i="5"/>
  <c r="IQ18" i="21"/>
  <c r="FO11" i="5" s="1"/>
  <c r="FP11" i="5"/>
  <c r="IQ30" i="21"/>
  <c r="FO27" i="5" s="1"/>
  <c r="FP27" i="5"/>
  <c r="IQ24" i="21"/>
  <c r="FO19" i="5" s="1"/>
  <c r="FP19" i="5"/>
  <c r="IQ16" i="21"/>
  <c r="FO22" i="5" s="1"/>
  <c r="FP22" i="5"/>
  <c r="IQ29" i="21"/>
  <c r="FO26" i="5" s="1"/>
  <c r="FP26" i="5"/>
  <c r="IQ21" i="21"/>
  <c r="FO15" i="5" s="1"/>
  <c r="FP15" i="5"/>
  <c r="FP10" i="5"/>
  <c r="IQ25" i="21"/>
  <c r="FO20" i="5" s="1"/>
  <c r="IQ23" i="21"/>
  <c r="FO17" i="5" s="1"/>
  <c r="IS28" i="21"/>
  <c r="FP25" i="5" s="1"/>
  <c r="IQ22" i="21"/>
  <c r="FO16" i="5" s="1"/>
  <c r="IS27" i="21"/>
  <c r="FP24" i="5" s="1"/>
  <c r="IQ13" i="21"/>
  <c r="IQ14" i="21"/>
  <c r="FO14" i="5" s="1"/>
  <c r="IS17" i="21"/>
  <c r="FP23" i="5" s="1"/>
  <c r="IQ20" i="21"/>
  <c r="FO13" i="5" s="1"/>
  <c r="IQ19" i="21"/>
  <c r="FO12" i="5" s="1"/>
  <c r="IS26" i="21"/>
  <c r="FP21" i="5" s="1"/>
  <c r="IJ22" i="21"/>
  <c r="IR22" i="21" s="1"/>
  <c r="IJ25" i="21"/>
  <c r="IR25" i="21" s="1"/>
  <c r="G145" i="11"/>
  <c r="I145" i="11" s="1"/>
  <c r="I142" i="11"/>
  <c r="IJ19" i="21"/>
  <c r="IR19" i="21" s="1"/>
  <c r="IJ27" i="21"/>
  <c r="IR27" i="21" s="1"/>
  <c r="IJ24" i="21"/>
  <c r="IR24" i="21" s="1"/>
  <c r="IJ17" i="21"/>
  <c r="IJ18" i="21"/>
  <c r="IP35" i="21"/>
  <c r="IP43" i="21" s="1"/>
  <c r="IJ29" i="21"/>
  <c r="IJ16" i="21"/>
  <c r="IJ15" i="21"/>
  <c r="IJ14" i="21"/>
  <c r="IO38" i="21"/>
  <c r="IJ13" i="21"/>
  <c r="IJ33" i="21"/>
  <c r="IJ35" i="21" s="1"/>
  <c r="IJ43" i="21" s="1"/>
  <c r="IN41" i="21"/>
  <c r="IO41" i="21"/>
  <c r="IK31" i="21"/>
  <c r="IL31" i="21"/>
  <c r="IM31" i="21"/>
  <c r="H14" i="6" l="1"/>
  <c r="IS42" i="21"/>
  <c r="IJ42" i="21"/>
  <c r="IP30" i="21"/>
  <c r="FK27" i="5" s="1"/>
  <c r="IP25" i="21"/>
  <c r="FK20" i="5" s="1"/>
  <c r="IP20" i="21"/>
  <c r="FK13" i="5" s="1"/>
  <c r="IP22" i="21"/>
  <c r="FK16" i="5" s="1"/>
  <c r="IP19" i="21"/>
  <c r="FK12" i="5" s="1"/>
  <c r="IQ28" i="21"/>
  <c r="FO25" i="5" s="1"/>
  <c r="IQ17" i="21"/>
  <c r="FO23" i="5" s="1"/>
  <c r="IS31" i="21"/>
  <c r="IS38" i="21" s="1"/>
  <c r="FO10" i="5"/>
  <c r="IQ26" i="21"/>
  <c r="FO21" i="5" s="1"/>
  <c r="IQ27" i="21"/>
  <c r="FO24" i="5" s="1"/>
  <c r="IP27" i="21"/>
  <c r="FK24" i="5" s="1"/>
  <c r="IP26" i="21"/>
  <c r="FK21" i="5" s="1"/>
  <c r="IR18" i="21"/>
  <c r="IR15" i="21"/>
  <c r="IP28" i="21"/>
  <c r="FK25" i="5" s="1"/>
  <c r="IR13" i="21"/>
  <c r="IR16" i="21"/>
  <c r="IP23" i="21"/>
  <c r="FK17" i="5" s="1"/>
  <c r="IR17" i="21"/>
  <c r="IR14" i="21"/>
  <c r="IR29" i="21"/>
  <c r="IP21" i="21"/>
  <c r="FK15" i="5" s="1"/>
  <c r="IP24" i="21"/>
  <c r="FK19" i="5" s="1"/>
  <c r="IJ31" i="21"/>
  <c r="IM38" i="21"/>
  <c r="AK60" i="17" s="1"/>
  <c r="IM41" i="21"/>
  <c r="IL41" i="21"/>
  <c r="IL38" i="21"/>
  <c r="IK41" i="21"/>
  <c r="IK38" i="21"/>
  <c r="IQ42" i="21" l="1"/>
  <c r="IP13" i="21"/>
  <c r="FK10" i="5" s="1"/>
  <c r="IR42" i="21"/>
  <c r="IS41" i="21"/>
  <c r="IP15" i="21"/>
  <c r="FK18" i="5" s="1"/>
  <c r="IQ31" i="21"/>
  <c r="IQ38" i="21" s="1"/>
  <c r="IP29" i="21"/>
  <c r="FK26" i="5" s="1"/>
  <c r="IJ41" i="21"/>
  <c r="IJ38" i="21"/>
  <c r="L60" i="17" s="1"/>
  <c r="IR31" i="21"/>
  <c r="IR38" i="21" s="1"/>
  <c r="IP17" i="21"/>
  <c r="FK23" i="5" s="1"/>
  <c r="IP14" i="21"/>
  <c r="FK14" i="5" s="1"/>
  <c r="IP16" i="21"/>
  <c r="FK22" i="5" s="1"/>
  <c r="IP18" i="21"/>
  <c r="FK11" i="5" s="1"/>
  <c r="K29" i="5"/>
  <c r="L29" i="5"/>
  <c r="K33" i="5"/>
  <c r="L33" i="5"/>
  <c r="K34" i="5"/>
  <c r="L34" i="5"/>
  <c r="IP42" i="21" l="1"/>
  <c r="IQ41" i="21"/>
  <c r="IR41" i="21"/>
  <c r="IP31" i="21"/>
  <c r="IP38" i="21" s="1"/>
  <c r="IP41" i="21" l="1"/>
  <c r="LB11" i="5"/>
  <c r="LD11" i="5"/>
  <c r="LB12" i="5"/>
  <c r="LD12" i="5"/>
  <c r="LB13" i="5"/>
  <c r="LD13" i="5"/>
  <c r="LB14" i="5"/>
  <c r="LD14" i="5"/>
  <c r="LB15" i="5"/>
  <c r="LD15" i="5"/>
  <c r="LB16" i="5"/>
  <c r="LD16" i="5"/>
  <c r="LB17" i="5"/>
  <c r="LD17" i="5"/>
  <c r="LB18" i="5"/>
  <c r="LD18" i="5"/>
  <c r="LB19" i="5"/>
  <c r="LD19" i="5"/>
  <c r="LB20" i="5"/>
  <c r="LD20" i="5"/>
  <c r="LB21" i="5"/>
  <c r="LD21" i="5"/>
  <c r="LB22" i="5"/>
  <c r="LD22" i="5"/>
  <c r="LB23" i="5"/>
  <c r="LD23" i="5"/>
  <c r="LB24" i="5"/>
  <c r="LD24" i="5"/>
  <c r="LB25" i="5"/>
  <c r="LD25" i="5"/>
  <c r="LB26" i="5"/>
  <c r="LD26" i="5"/>
  <c r="LB27" i="5"/>
  <c r="LD27" i="5"/>
  <c r="LD10" i="5"/>
  <c r="BC31" i="17" l="1"/>
  <c r="BD31" i="17"/>
  <c r="BC32" i="17"/>
  <c r="BD32" i="17"/>
  <c r="DN46" i="21" l="1"/>
  <c r="DO35" i="21"/>
  <c r="DO43" i="21" s="1"/>
  <c r="DN35" i="21"/>
  <c r="DN43" i="21" s="1"/>
  <c r="DO31" i="21"/>
  <c r="DO41" i="21" s="1"/>
  <c r="DN31" i="21"/>
  <c r="DN41" i="21" s="1"/>
  <c r="DO38" i="21" l="1"/>
  <c r="DO48" i="21" s="1"/>
  <c r="DN38" i="21"/>
  <c r="DN48" i="21" s="1"/>
  <c r="U31" i="18" l="1"/>
  <c r="AM32" i="16" l="1"/>
  <c r="AM31" i="16"/>
  <c r="AM12" i="16"/>
  <c r="AM13" i="16"/>
  <c r="AM14" i="16"/>
  <c r="AM15" i="16"/>
  <c r="AM16" i="16"/>
  <c r="AM17" i="16"/>
  <c r="AM18" i="16"/>
  <c r="AM19" i="16"/>
  <c r="AM20" i="16"/>
  <c r="AM21" i="16"/>
  <c r="AM22" i="16"/>
  <c r="AM23" i="16"/>
  <c r="AM24" i="16"/>
  <c r="AM25" i="16"/>
  <c r="AM26" i="16"/>
  <c r="AM27" i="16"/>
  <c r="AM28" i="16"/>
  <c r="AM11" i="16"/>
  <c r="GA42" i="21"/>
  <c r="GE35" i="21"/>
  <c r="GE43" i="21" s="1"/>
  <c r="GD35" i="21"/>
  <c r="GD43" i="21" s="1"/>
  <c r="GC35" i="21"/>
  <c r="GC43" i="21" s="1"/>
  <c r="GE31" i="21"/>
  <c r="GD31" i="21"/>
  <c r="GC30" i="21"/>
  <c r="GI30" i="21" s="1"/>
  <c r="GG30" i="21" s="1"/>
  <c r="GC29" i="21"/>
  <c r="GI29" i="21" s="1"/>
  <c r="GG29" i="21" s="1"/>
  <c r="GC28" i="21"/>
  <c r="GC27" i="21"/>
  <c r="GI27" i="21" s="1"/>
  <c r="GG27" i="21" s="1"/>
  <c r="GC17" i="21"/>
  <c r="GC16" i="21"/>
  <c r="GI16" i="21" s="1"/>
  <c r="GG16" i="21" s="1"/>
  <c r="GC26" i="21"/>
  <c r="GI26" i="21" s="1"/>
  <c r="GC25" i="21"/>
  <c r="GI25" i="21" s="1"/>
  <c r="GG25" i="21" s="1"/>
  <c r="GC24" i="21"/>
  <c r="GC15" i="21"/>
  <c r="GI15" i="21" s="1"/>
  <c r="GG15" i="21" s="1"/>
  <c r="GC23" i="21"/>
  <c r="GC22" i="21"/>
  <c r="GI22" i="21" s="1"/>
  <c r="GG22" i="21" s="1"/>
  <c r="GC21" i="21"/>
  <c r="GC14" i="21"/>
  <c r="GI14" i="21" s="1"/>
  <c r="GG14" i="21" s="1"/>
  <c r="GC20" i="21"/>
  <c r="GC19" i="21"/>
  <c r="GI19" i="21" s="1"/>
  <c r="GC18" i="21"/>
  <c r="GI18" i="21" s="1"/>
  <c r="GG18" i="21" s="1"/>
  <c r="GC13" i="21"/>
  <c r="GC42" i="21" l="1"/>
  <c r="GB42" i="21"/>
  <c r="GE38" i="21"/>
  <c r="GD38" i="21"/>
  <c r="AM40" i="16"/>
  <c r="GG26" i="21"/>
  <c r="GI21" i="21"/>
  <c r="GG21" i="21" s="1"/>
  <c r="GE41" i="21"/>
  <c r="GI28" i="21"/>
  <c r="GG28" i="21" s="1"/>
  <c r="GG35" i="21"/>
  <c r="GG43" i="21" s="1"/>
  <c r="GD41" i="21"/>
  <c r="GI24" i="21"/>
  <c r="GG24" i="21" s="1"/>
  <c r="GI20" i="21"/>
  <c r="GG20" i="21" s="1"/>
  <c r="GI17" i="21"/>
  <c r="GG17" i="21" s="1"/>
  <c r="FZ22" i="21"/>
  <c r="GC31" i="21"/>
  <c r="GC38" i="21" s="1"/>
  <c r="AK59" i="17" s="1"/>
  <c r="GI13" i="21"/>
  <c r="GI23" i="21"/>
  <c r="GG23" i="21" s="1"/>
  <c r="FZ24" i="21"/>
  <c r="FZ30" i="21"/>
  <c r="FZ17" i="21"/>
  <c r="FZ21" i="21"/>
  <c r="FZ18" i="21"/>
  <c r="FZ26" i="21"/>
  <c r="FZ20" i="21"/>
  <c r="FZ23" i="21"/>
  <c r="FZ28" i="21"/>
  <c r="GA35" i="21"/>
  <c r="GA43" i="21" s="1"/>
  <c r="FZ15" i="21"/>
  <c r="FZ14" i="21"/>
  <c r="FZ27" i="21"/>
  <c r="FZ25" i="21"/>
  <c r="FZ19" i="21"/>
  <c r="FZ29" i="21"/>
  <c r="GB35" i="21"/>
  <c r="GB43" i="21" s="1"/>
  <c r="GB31" i="21"/>
  <c r="GG19" i="21"/>
  <c r="FZ16" i="21"/>
  <c r="GA31" i="21"/>
  <c r="FZ13" i="21"/>
  <c r="GI42" i="21" l="1"/>
  <c r="GH25" i="21"/>
  <c r="GF25" i="21" s="1"/>
  <c r="GH26" i="21"/>
  <c r="GF26" i="21" s="1"/>
  <c r="GH22" i="21"/>
  <c r="GF22" i="21" s="1"/>
  <c r="GH15" i="21"/>
  <c r="GF15" i="21" s="1"/>
  <c r="GH21" i="21"/>
  <c r="GF21" i="21" s="1"/>
  <c r="GH17" i="21"/>
  <c r="GF17" i="21" s="1"/>
  <c r="GH14" i="21"/>
  <c r="GF14" i="21" s="1"/>
  <c r="GH28" i="21"/>
  <c r="GF28" i="21" s="1"/>
  <c r="GH30" i="21"/>
  <c r="GF30" i="21" s="1"/>
  <c r="GH29" i="21"/>
  <c r="GF29" i="21" s="1"/>
  <c r="GH23" i="21"/>
  <c r="GF23" i="21" s="1"/>
  <c r="GH24" i="21"/>
  <c r="GF24" i="21" s="1"/>
  <c r="GH27" i="21"/>
  <c r="GF27" i="21" s="1"/>
  <c r="GH18" i="21"/>
  <c r="GF18" i="21" s="1"/>
  <c r="GH19" i="21"/>
  <c r="GF19" i="21" s="1"/>
  <c r="GH20" i="21"/>
  <c r="GF20" i="21" s="1"/>
  <c r="FZ42" i="21"/>
  <c r="GI35" i="21"/>
  <c r="GI43" i="21" s="1"/>
  <c r="GC41" i="21"/>
  <c r="GG13" i="21"/>
  <c r="GG42" i="21" s="1"/>
  <c r="GI31" i="21"/>
  <c r="GB38" i="21"/>
  <c r="GA38" i="21"/>
  <c r="FZ35" i="21"/>
  <c r="FZ43" i="21" s="1"/>
  <c r="GH35" i="21"/>
  <c r="GH43" i="21" s="1"/>
  <c r="GH16" i="21"/>
  <c r="GF16" i="21" s="1"/>
  <c r="GB41" i="21"/>
  <c r="FZ31" i="21"/>
  <c r="GH13" i="21"/>
  <c r="GA41" i="21"/>
  <c r="GH42" i="21" l="1"/>
  <c r="GI38" i="21"/>
  <c r="GI41" i="21"/>
  <c r="GG31" i="21"/>
  <c r="FZ38" i="21"/>
  <c r="L59" i="17" s="1"/>
  <c r="GF35" i="21"/>
  <c r="GF43" i="21" s="1"/>
  <c r="FZ41" i="21"/>
  <c r="GF13" i="21"/>
  <c r="GF42" i="21" s="1"/>
  <c r="GH31" i="21"/>
  <c r="GH38" i="21" s="1"/>
  <c r="GG38" i="21" l="1"/>
  <c r="GG41" i="21"/>
  <c r="GH41" i="21"/>
  <c r="GF31" i="21"/>
  <c r="GF38" i="21" s="1"/>
  <c r="GF41" i="21" l="1"/>
  <c r="D168" i="11" l="1"/>
  <c r="C19" i="6" s="1"/>
  <c r="F19" i="6" s="1"/>
  <c r="I167" i="11"/>
  <c r="H167" i="11"/>
  <c r="I166" i="11"/>
  <c r="H166" i="11"/>
  <c r="W38" i="20" l="1"/>
  <c r="W40" i="20" s="1"/>
  <c r="F165" i="11" l="1"/>
  <c r="F168" i="11" s="1"/>
  <c r="I19" i="6" s="1"/>
  <c r="G19" i="6" s="1"/>
  <c r="V38" i="20"/>
  <c r="E165" i="11" l="1"/>
  <c r="H165" i="11" s="1"/>
  <c r="G165" i="11" l="1"/>
  <c r="G168" i="11" s="1"/>
  <c r="E168" i="11"/>
  <c r="H19" i="6" s="1"/>
  <c r="I165" i="11" l="1"/>
  <c r="CG48" i="21"/>
  <c r="CC48" i="21"/>
  <c r="XB46" i="21"/>
  <c r="WN46" i="21"/>
  <c r="WN48" i="21" s="1"/>
  <c r="TH46" i="21"/>
  <c r="TF46" i="21"/>
  <c r="TD46" i="21"/>
  <c r="SN46" i="21"/>
  <c r="QL46" i="21"/>
  <c r="QF46" i="21"/>
  <c r="OT46" i="21"/>
  <c r="NM46" i="21"/>
  <c r="FF46" i="21"/>
  <c r="MN46" i="21"/>
  <c r="MK46" i="21"/>
  <c r="MI46" i="21"/>
  <c r="LF46" i="21"/>
  <c r="RL46" i="21"/>
  <c r="JD46" i="21"/>
  <c r="IX46" i="21"/>
  <c r="IH46" i="21"/>
  <c r="GT46" i="21"/>
  <c r="GN46" i="21"/>
  <c r="HS46" i="21"/>
  <c r="FR46" i="21"/>
  <c r="EF46" i="21"/>
  <c r="DB46" i="21"/>
  <c r="CF46" i="21"/>
  <c r="CF48" i="21" s="1"/>
  <c r="CD46" i="21"/>
  <c r="CB46" i="21"/>
  <c r="CB48" i="21" s="1"/>
  <c r="AAG43" i="21"/>
  <c r="AAA43" i="21"/>
  <c r="M76" i="17"/>
  <c r="ABC37" i="21"/>
  <c r="ABB37" i="21"/>
  <c r="ABC36" i="21"/>
  <c r="ABB36" i="21"/>
  <c r="ABA35" i="21"/>
  <c r="ABA43" i="21" s="1"/>
  <c r="AAZ35" i="21"/>
  <c r="AAZ43" i="21" s="1"/>
  <c r="AAY35" i="21"/>
  <c r="AAY43" i="21" s="1"/>
  <c r="AAX35" i="21"/>
  <c r="AAX43" i="21" s="1"/>
  <c r="AAW35" i="21"/>
  <c r="AAW43" i="21" s="1"/>
  <c r="AAV35" i="21"/>
  <c r="AAV43" i="21" s="1"/>
  <c r="AAU35" i="21"/>
  <c r="AAU43" i="21" s="1"/>
  <c r="AAT35" i="21"/>
  <c r="AAT43" i="21" s="1"/>
  <c r="AAS35" i="21"/>
  <c r="AAS43" i="21" s="1"/>
  <c r="AAR35" i="21"/>
  <c r="AAR43" i="21" s="1"/>
  <c r="AAQ35" i="21"/>
  <c r="AAQ43" i="21" s="1"/>
  <c r="AAP35" i="21"/>
  <c r="AAP43" i="21" s="1"/>
  <c r="AAO35" i="21"/>
  <c r="AAO43" i="21" s="1"/>
  <c r="AAN35" i="21"/>
  <c r="AAN43" i="21" s="1"/>
  <c r="AAM35" i="21"/>
  <c r="AAM43" i="21" s="1"/>
  <c r="AAL35" i="21"/>
  <c r="AAL43" i="21" s="1"/>
  <c r="AAI35" i="21"/>
  <c r="AAI43" i="21" s="1"/>
  <c r="AAH35" i="21"/>
  <c r="AAH43" i="21" s="1"/>
  <c r="AAF35" i="21"/>
  <c r="AAF43" i="21" s="1"/>
  <c r="AAE35" i="21"/>
  <c r="AAE43" i="21" s="1"/>
  <c r="AAC35" i="21"/>
  <c r="AAC43" i="21" s="1"/>
  <c r="AAB35" i="21"/>
  <c r="AAB43" i="21" s="1"/>
  <c r="ZZ35" i="21"/>
  <c r="ZZ43" i="21" s="1"/>
  <c r="ZY35" i="21"/>
  <c r="ZY43" i="21" s="1"/>
  <c r="ZK35" i="21"/>
  <c r="ZK43" i="21" s="1"/>
  <c r="ZJ35" i="21"/>
  <c r="ZJ43" i="21" s="1"/>
  <c r="ZI35" i="21"/>
  <c r="ZI43" i="21" s="1"/>
  <c r="ZH35" i="21"/>
  <c r="ZH43" i="21" s="1"/>
  <c r="ZG35" i="21"/>
  <c r="ZG43" i="21" s="1"/>
  <c r="ZE35" i="21"/>
  <c r="ZE43" i="21" s="1"/>
  <c r="ZD35" i="21"/>
  <c r="ZD43" i="21" s="1"/>
  <c r="ZC35" i="21"/>
  <c r="ZC43" i="21" s="1"/>
  <c r="ZB35" i="21"/>
  <c r="ZB43" i="21" s="1"/>
  <c r="ZA35" i="21"/>
  <c r="ZA43" i="21" s="1"/>
  <c r="YX35" i="21"/>
  <c r="YX43" i="21" s="1"/>
  <c r="YW35" i="21"/>
  <c r="YW43" i="21" s="1"/>
  <c r="YV35" i="21"/>
  <c r="YV43" i="21" s="1"/>
  <c r="YU35" i="21"/>
  <c r="YU43" i="21" s="1"/>
  <c r="YT35" i="21"/>
  <c r="YT43" i="21" s="1"/>
  <c r="YS35" i="21"/>
  <c r="YS43" i="21" s="1"/>
  <c r="YR35" i="21"/>
  <c r="YR43" i="21" s="1"/>
  <c r="YQ35" i="21"/>
  <c r="YQ43" i="21" s="1"/>
  <c r="YO35" i="21"/>
  <c r="YO43" i="21" s="1"/>
  <c r="YA35" i="21"/>
  <c r="YA43" i="21" s="1"/>
  <c r="XZ35" i="21"/>
  <c r="XZ43" i="21" s="1"/>
  <c r="XY35" i="21"/>
  <c r="XY43" i="21" s="1"/>
  <c r="XX35" i="21"/>
  <c r="XX43" i="21" s="1"/>
  <c r="XW35" i="21"/>
  <c r="XW43" i="21" s="1"/>
  <c r="XU35" i="21"/>
  <c r="XU43" i="21" s="1"/>
  <c r="XS35" i="21"/>
  <c r="XS43" i="21" s="1"/>
  <c r="XO35" i="21"/>
  <c r="XO43" i="21" s="1"/>
  <c r="XN35" i="21"/>
  <c r="XN43" i="21" s="1"/>
  <c r="XI35" i="21"/>
  <c r="XI43" i="21" s="1"/>
  <c r="XH35" i="21"/>
  <c r="XH43" i="21" s="1"/>
  <c r="XC35" i="21"/>
  <c r="XC43" i="21" s="1"/>
  <c r="XB35" i="21"/>
  <c r="XB43" i="21" s="1"/>
  <c r="WO35" i="21"/>
  <c r="WO43" i="21" s="1"/>
  <c r="WN35" i="21"/>
  <c r="WN43" i="21" s="1"/>
  <c r="WI35" i="21"/>
  <c r="WI43" i="21" s="1"/>
  <c r="WH35" i="21"/>
  <c r="WH43" i="21" s="1"/>
  <c r="WC35" i="21"/>
  <c r="WC43" i="21" s="1"/>
  <c r="WA35" i="21"/>
  <c r="WA43" i="21" s="1"/>
  <c r="VY35" i="21"/>
  <c r="VY43" i="21" s="1"/>
  <c r="VW35" i="21"/>
  <c r="VW43" i="21" s="1"/>
  <c r="VU35" i="21"/>
  <c r="VU43" i="21" s="1"/>
  <c r="VT35" i="21"/>
  <c r="VT43" i="21" s="1"/>
  <c r="VS35" i="21"/>
  <c r="VS43" i="21" s="1"/>
  <c r="VR35" i="21"/>
  <c r="VR43" i="21" s="1"/>
  <c r="VQ35" i="21"/>
  <c r="VQ43" i="21" s="1"/>
  <c r="VG35" i="21"/>
  <c r="VG43" i="21" s="1"/>
  <c r="VF35" i="21"/>
  <c r="VF43" i="21" s="1"/>
  <c r="VE35" i="21"/>
  <c r="VE43" i="21" s="1"/>
  <c r="VD35" i="21"/>
  <c r="VD43" i="21" s="1"/>
  <c r="VC35" i="21"/>
  <c r="VC43" i="21" s="1"/>
  <c r="VB35" i="21"/>
  <c r="VB43" i="21" s="1"/>
  <c r="UY35" i="21"/>
  <c r="UY43" i="21" s="1"/>
  <c r="UX35" i="21"/>
  <c r="UX43" i="21" s="1"/>
  <c r="UW35" i="21"/>
  <c r="UW43" i="21" s="1"/>
  <c r="UV35" i="21"/>
  <c r="UV43" i="21" s="1"/>
  <c r="UU35" i="21"/>
  <c r="UU43" i="21" s="1"/>
  <c r="UT35" i="21"/>
  <c r="UT43" i="21" s="1"/>
  <c r="US35" i="21"/>
  <c r="US43" i="21" s="1"/>
  <c r="UR35" i="21"/>
  <c r="UR43" i="21" s="1"/>
  <c r="UQ35" i="21"/>
  <c r="UQ43" i="21" s="1"/>
  <c r="UP35" i="21"/>
  <c r="UP43" i="21" s="1"/>
  <c r="UO35" i="21"/>
  <c r="UO43" i="21" s="1"/>
  <c r="UN35" i="21"/>
  <c r="UN43" i="21" s="1"/>
  <c r="UM35" i="21"/>
  <c r="UM43" i="21" s="1"/>
  <c r="UL35" i="21"/>
  <c r="UL43" i="21" s="1"/>
  <c r="UK35" i="21"/>
  <c r="UK43" i="21" s="1"/>
  <c r="UJ35" i="21"/>
  <c r="UJ43" i="21" s="1"/>
  <c r="UI35" i="21"/>
  <c r="UI43" i="21" s="1"/>
  <c r="UH35" i="21"/>
  <c r="UH43" i="21" s="1"/>
  <c r="UG35" i="21"/>
  <c r="UG43" i="21" s="1"/>
  <c r="UF35" i="21"/>
  <c r="UF43" i="21" s="1"/>
  <c r="UE35" i="21"/>
  <c r="UE43" i="21" s="1"/>
  <c r="UD35" i="21"/>
  <c r="UD43" i="21" s="1"/>
  <c r="UC35" i="21"/>
  <c r="UC43" i="21" s="1"/>
  <c r="UB35" i="21"/>
  <c r="UB43" i="21" s="1"/>
  <c r="UA35" i="21"/>
  <c r="UA43" i="21" s="1"/>
  <c r="TZ35" i="21"/>
  <c r="TZ43" i="21" s="1"/>
  <c r="TY35" i="21"/>
  <c r="TY43" i="21" s="1"/>
  <c r="TX35" i="21"/>
  <c r="TX43" i="21" s="1"/>
  <c r="TW35" i="21"/>
  <c r="TW43" i="21" s="1"/>
  <c r="TV35" i="21"/>
  <c r="TV43" i="21" s="1"/>
  <c r="TU35" i="21"/>
  <c r="TU43" i="21" s="1"/>
  <c r="TT35" i="21"/>
  <c r="TT43" i="21" s="1"/>
  <c r="TS35" i="21"/>
  <c r="TS43" i="21" s="1"/>
  <c r="TR35" i="21"/>
  <c r="TR43" i="21" s="1"/>
  <c r="TQ35" i="21"/>
  <c r="TQ43" i="21" s="1"/>
  <c r="TP35" i="21"/>
  <c r="TP43" i="21" s="1"/>
  <c r="TO35" i="21"/>
  <c r="TO43" i="21" s="1"/>
  <c r="TN35" i="21"/>
  <c r="TN43" i="21" s="1"/>
  <c r="TM35" i="21"/>
  <c r="TM43" i="21" s="1"/>
  <c r="TL35" i="21"/>
  <c r="TL43" i="21" s="1"/>
  <c r="TK35" i="21"/>
  <c r="TK43" i="21" s="1"/>
  <c r="TJ35" i="21"/>
  <c r="TJ43" i="21" s="1"/>
  <c r="TI35" i="21"/>
  <c r="TI43" i="21" s="1"/>
  <c r="TH35" i="21"/>
  <c r="TH43" i="21" s="1"/>
  <c r="TG35" i="21"/>
  <c r="TG43" i="21" s="1"/>
  <c r="TF35" i="21"/>
  <c r="TF43" i="21" s="1"/>
  <c r="TE35" i="21"/>
  <c r="TE43" i="21" s="1"/>
  <c r="TD35" i="21"/>
  <c r="TD43" i="21" s="1"/>
  <c r="SX35" i="21"/>
  <c r="SX43" i="21" s="1"/>
  <c r="SW35" i="21"/>
  <c r="SW43" i="21" s="1"/>
  <c r="SU35" i="21"/>
  <c r="SU43" i="21" s="1"/>
  <c r="ST35" i="21"/>
  <c r="ST43" i="21" s="1"/>
  <c r="SO35" i="21"/>
  <c r="SO43" i="21" s="1"/>
  <c r="SN35" i="21"/>
  <c r="SN43" i="21" s="1"/>
  <c r="SK35" i="21"/>
  <c r="SK43" i="21" s="1"/>
  <c r="FM35" i="21"/>
  <c r="FM43" i="21" s="1"/>
  <c r="FL35" i="21"/>
  <c r="FL43" i="21" s="1"/>
  <c r="RE35" i="21"/>
  <c r="RE43" i="21" s="1"/>
  <c r="RD35" i="21"/>
  <c r="RD43" i="21" s="1"/>
  <c r="RB35" i="21"/>
  <c r="RB43" i="21" s="1"/>
  <c r="RA35" i="21"/>
  <c r="RA43" i="21" s="1"/>
  <c r="QY35" i="21"/>
  <c r="QY43" i="21" s="1"/>
  <c r="QX35" i="21"/>
  <c r="QX43" i="21" s="1"/>
  <c r="QV35" i="21"/>
  <c r="QV43" i="21" s="1"/>
  <c r="QU35" i="21"/>
  <c r="QU43" i="21" s="1"/>
  <c r="QS35" i="21"/>
  <c r="QS43" i="21" s="1"/>
  <c r="QR35" i="21"/>
  <c r="QR43" i="21" s="1"/>
  <c r="QP35" i="21"/>
  <c r="QP43" i="21" s="1"/>
  <c r="QO35" i="21"/>
  <c r="QO43" i="21" s="1"/>
  <c r="QM35" i="21"/>
  <c r="QM43" i="21" s="1"/>
  <c r="QL35" i="21"/>
  <c r="QL43" i="21" s="1"/>
  <c r="QG35" i="21"/>
  <c r="QG43" i="21" s="1"/>
  <c r="QF35" i="21"/>
  <c r="QF43" i="21" s="1"/>
  <c r="PY35" i="21"/>
  <c r="PY43" i="21" s="1"/>
  <c r="PX35" i="21"/>
  <c r="PX43" i="21" s="1"/>
  <c r="PW35" i="21"/>
  <c r="PW43" i="21" s="1"/>
  <c r="PT35" i="21"/>
  <c r="PT43" i="21" s="1"/>
  <c r="PS35" i="21"/>
  <c r="PS43" i="21" s="1"/>
  <c r="PR35" i="21"/>
  <c r="PR43" i="21" s="1"/>
  <c r="PO35" i="21"/>
  <c r="PO43" i="21" s="1"/>
  <c r="PN35" i="21"/>
  <c r="PN43" i="21" s="1"/>
  <c r="PM35" i="21"/>
  <c r="PM43" i="21" s="1"/>
  <c r="PJ35" i="21"/>
  <c r="PJ43" i="21" s="1"/>
  <c r="PI35" i="21"/>
  <c r="PI43" i="21" s="1"/>
  <c r="PH35" i="21"/>
  <c r="PH43" i="21" s="1"/>
  <c r="PE35" i="21"/>
  <c r="PE43" i="21" s="1"/>
  <c r="PD35" i="21"/>
  <c r="PD43" i="21" s="1"/>
  <c r="PC35" i="21"/>
  <c r="PC43" i="21" s="1"/>
  <c r="OZ35" i="21"/>
  <c r="OZ43" i="21" s="1"/>
  <c r="OY35" i="21"/>
  <c r="OY43" i="21" s="1"/>
  <c r="OX35" i="21"/>
  <c r="OX43" i="21" s="1"/>
  <c r="OU35" i="21"/>
  <c r="OU43" i="21" s="1"/>
  <c r="OT35" i="21"/>
  <c r="OT43" i="21" s="1"/>
  <c r="OS35" i="21"/>
  <c r="OS43" i="21" s="1"/>
  <c r="OP35" i="21"/>
  <c r="OP43" i="21" s="1"/>
  <c r="OO35" i="21"/>
  <c r="OO43" i="21" s="1"/>
  <c r="ON35" i="21"/>
  <c r="ON43" i="21" s="1"/>
  <c r="OM35" i="21"/>
  <c r="OM43" i="21" s="1"/>
  <c r="OL35" i="21"/>
  <c r="OL43" i="21" s="1"/>
  <c r="OK35" i="21"/>
  <c r="OK43" i="21" s="1"/>
  <c r="OJ35" i="21"/>
  <c r="OJ43" i="21" s="1"/>
  <c r="OI35" i="21"/>
  <c r="OI43" i="21" s="1"/>
  <c r="OH35" i="21"/>
  <c r="OH43" i="21" s="1"/>
  <c r="OG35" i="21"/>
  <c r="OG43" i="21" s="1"/>
  <c r="OF35" i="21"/>
  <c r="OF43" i="21" s="1"/>
  <c r="OE35" i="21"/>
  <c r="OE43" i="21" s="1"/>
  <c r="OD35" i="21"/>
  <c r="OD43" i="21" s="1"/>
  <c r="OC35" i="21"/>
  <c r="OC43" i="21" s="1"/>
  <c r="OB35" i="21"/>
  <c r="OB43" i="21" s="1"/>
  <c r="OA35" i="21"/>
  <c r="OA43" i="21" s="1"/>
  <c r="NZ35" i="21"/>
  <c r="NZ43" i="21" s="1"/>
  <c r="NY35" i="21"/>
  <c r="NY43" i="21" s="1"/>
  <c r="NX35" i="21"/>
  <c r="NX43" i="21" s="1"/>
  <c r="NW35" i="21"/>
  <c r="NW43" i="21" s="1"/>
  <c r="NV35" i="21"/>
  <c r="NV43" i="21" s="1"/>
  <c r="NU35" i="21"/>
  <c r="NU43" i="21" s="1"/>
  <c r="NT35" i="21"/>
  <c r="NT43" i="21" s="1"/>
  <c r="NS35" i="21"/>
  <c r="NS43" i="21" s="1"/>
  <c r="NR35" i="21"/>
  <c r="NR43" i="21" s="1"/>
  <c r="NQ35" i="21"/>
  <c r="NQ43" i="21" s="1"/>
  <c r="NP35" i="21"/>
  <c r="NP43" i="21" s="1"/>
  <c r="NO35" i="21"/>
  <c r="NO43" i="21" s="1"/>
  <c r="NN35" i="21"/>
  <c r="NN43" i="21" s="1"/>
  <c r="NM35" i="21"/>
  <c r="NM43" i="21" s="1"/>
  <c r="FG35" i="21"/>
  <c r="FG43" i="21" s="1"/>
  <c r="FF35" i="21"/>
  <c r="FF43" i="21" s="1"/>
  <c r="NG35" i="21"/>
  <c r="NG43" i="21" s="1"/>
  <c r="NF35" i="21"/>
  <c r="NF43" i="21" s="1"/>
  <c r="ND35" i="21"/>
  <c r="ND43" i="21" s="1"/>
  <c r="NC35" i="21"/>
  <c r="NC43" i="21" s="1"/>
  <c r="NA35" i="21"/>
  <c r="NA43" i="21" s="1"/>
  <c r="MZ35" i="21"/>
  <c r="MZ43" i="21" s="1"/>
  <c r="MX35" i="21"/>
  <c r="MX43" i="21" s="1"/>
  <c r="MW35" i="21"/>
  <c r="MW43" i="21" s="1"/>
  <c r="MU35" i="21"/>
  <c r="MU43" i="21" s="1"/>
  <c r="MT35" i="21"/>
  <c r="MT43" i="21" s="1"/>
  <c r="MR35" i="21"/>
  <c r="MR43" i="21" s="1"/>
  <c r="MQ35" i="21"/>
  <c r="MQ43" i="21" s="1"/>
  <c r="MO35" i="21"/>
  <c r="MO43" i="21" s="1"/>
  <c r="MN35" i="21"/>
  <c r="MN43" i="21" s="1"/>
  <c r="MM35" i="21"/>
  <c r="MM43" i="21" s="1"/>
  <c r="ML35" i="21"/>
  <c r="ML43" i="21" s="1"/>
  <c r="MK35" i="21"/>
  <c r="MK43" i="21" s="1"/>
  <c r="MJ35" i="21"/>
  <c r="MJ43" i="21" s="1"/>
  <c r="MI35" i="21"/>
  <c r="MI43" i="21" s="1"/>
  <c r="LY35" i="21"/>
  <c r="LY43" i="21" s="1"/>
  <c r="LX35" i="21"/>
  <c r="LX43" i="21" s="1"/>
  <c r="LV35" i="21"/>
  <c r="LV43" i="21" s="1"/>
  <c r="LU35" i="21"/>
  <c r="LU43" i="21" s="1"/>
  <c r="LS35" i="21"/>
  <c r="LS43" i="21" s="1"/>
  <c r="LR35" i="21"/>
  <c r="LR43" i="21" s="1"/>
  <c r="LP35" i="21"/>
  <c r="LP43" i="21" s="1"/>
  <c r="LO35" i="21"/>
  <c r="LO43" i="21" s="1"/>
  <c r="LM35" i="21"/>
  <c r="LM43" i="21" s="1"/>
  <c r="LL35" i="21"/>
  <c r="LL43" i="21" s="1"/>
  <c r="LK35" i="21"/>
  <c r="LK43" i="21" s="1"/>
  <c r="LJ35" i="21"/>
  <c r="LJ43" i="21" s="1"/>
  <c r="LI35" i="21"/>
  <c r="LI43" i="21" s="1"/>
  <c r="LH35" i="21"/>
  <c r="LH43" i="21" s="1"/>
  <c r="LG35" i="21"/>
  <c r="LG43" i="21" s="1"/>
  <c r="LF35" i="21"/>
  <c r="LF43" i="21" s="1"/>
  <c r="SC43" i="21"/>
  <c r="SB43" i="21"/>
  <c r="SA43" i="21"/>
  <c r="KW35" i="21"/>
  <c r="KW43" i="21" s="1"/>
  <c r="KV35" i="21"/>
  <c r="KV43" i="21" s="1"/>
  <c r="RW35" i="21"/>
  <c r="RW43" i="21" s="1"/>
  <c r="RV35" i="21"/>
  <c r="RV43" i="21" s="1"/>
  <c r="KT35" i="21"/>
  <c r="KT43" i="21" s="1"/>
  <c r="KS35" i="21"/>
  <c r="KS43" i="21" s="1"/>
  <c r="RR35" i="21"/>
  <c r="RR43" i="21" s="1"/>
  <c r="RQ35" i="21"/>
  <c r="RQ43" i="21" s="1"/>
  <c r="KQ35" i="21"/>
  <c r="KQ43" i="21" s="1"/>
  <c r="KP35" i="21"/>
  <c r="KP43" i="21" s="1"/>
  <c r="RM35" i="21"/>
  <c r="RM43" i="21" s="1"/>
  <c r="RL35" i="21"/>
  <c r="RL43" i="21" s="1"/>
  <c r="KC35" i="21"/>
  <c r="KC43" i="21" s="1"/>
  <c r="KB35" i="21"/>
  <c r="KB43" i="21" s="1"/>
  <c r="KA35" i="21"/>
  <c r="KA43" i="21" s="1"/>
  <c r="JZ35" i="21"/>
  <c r="JZ43" i="21" s="1"/>
  <c r="JY35" i="21"/>
  <c r="JY43" i="21" s="1"/>
  <c r="JX35" i="21"/>
  <c r="JX43" i="21" s="1"/>
  <c r="JW35" i="21"/>
  <c r="JW43" i="21" s="1"/>
  <c r="JV35" i="21"/>
  <c r="JV43" i="21" s="1"/>
  <c r="JU35" i="21"/>
  <c r="JU43" i="21" s="1"/>
  <c r="JT35" i="21"/>
  <c r="JT43" i="21" s="1"/>
  <c r="JS35" i="21"/>
  <c r="JS43" i="21" s="1"/>
  <c r="JR35" i="21"/>
  <c r="JR43" i="21" s="1"/>
  <c r="JQ35" i="21"/>
  <c r="JQ43" i="21" s="1"/>
  <c r="JP35" i="21"/>
  <c r="JP43" i="21" s="1"/>
  <c r="JO35" i="21"/>
  <c r="JO43" i="21" s="1"/>
  <c r="JN35" i="21"/>
  <c r="JN43" i="21" s="1"/>
  <c r="JM35" i="21"/>
  <c r="JM43" i="21" s="1"/>
  <c r="JL35" i="21"/>
  <c r="JL43" i="21" s="1"/>
  <c r="JK35" i="21"/>
  <c r="JK43" i="21" s="1"/>
  <c r="JJ35" i="21"/>
  <c r="JJ43" i="21" s="1"/>
  <c r="JE35" i="21"/>
  <c r="JE43" i="21" s="1"/>
  <c r="JD35" i="21"/>
  <c r="JD43" i="21" s="1"/>
  <c r="IY35" i="21"/>
  <c r="IY43" i="21" s="1"/>
  <c r="IX35" i="21"/>
  <c r="IX43" i="21" s="1"/>
  <c r="II35" i="21"/>
  <c r="II43" i="21" s="1"/>
  <c r="IH35" i="21"/>
  <c r="IH43" i="21" s="1"/>
  <c r="HM35" i="21"/>
  <c r="HM43" i="21" s="1"/>
  <c r="HL35" i="21"/>
  <c r="HL43" i="21" s="1"/>
  <c r="HJ35" i="21"/>
  <c r="HJ43" i="21" s="1"/>
  <c r="HI35" i="21"/>
  <c r="HI43" i="21" s="1"/>
  <c r="HA35" i="21"/>
  <c r="HA43" i="21" s="1"/>
  <c r="GZ35" i="21"/>
  <c r="GZ43" i="21" s="1"/>
  <c r="GX35" i="21"/>
  <c r="GX43" i="21" s="1"/>
  <c r="GW35" i="21"/>
  <c r="GW43" i="21" s="1"/>
  <c r="GU35" i="21"/>
  <c r="GU43" i="21" s="1"/>
  <c r="GT35" i="21"/>
  <c r="GT43" i="21" s="1"/>
  <c r="GO35" i="21"/>
  <c r="GO43" i="21" s="1"/>
  <c r="GN35" i="21"/>
  <c r="GN43" i="21" s="1"/>
  <c r="HY35" i="21"/>
  <c r="HY43" i="21" s="1"/>
  <c r="HX35" i="21"/>
  <c r="HX43" i="21" s="1"/>
  <c r="HW35" i="21"/>
  <c r="HW43" i="21" s="1"/>
  <c r="HV35" i="21"/>
  <c r="HV43" i="21" s="1"/>
  <c r="HU35" i="21"/>
  <c r="HU43" i="21" s="1"/>
  <c r="HT35" i="21"/>
  <c r="HT43" i="21" s="1"/>
  <c r="HS35" i="21"/>
  <c r="HS43" i="21" s="1"/>
  <c r="FY35" i="21"/>
  <c r="FY43" i="21" s="1"/>
  <c r="FX35" i="21"/>
  <c r="FX43" i="21" s="1"/>
  <c r="FS35" i="21"/>
  <c r="FS43" i="21" s="1"/>
  <c r="FR35" i="21"/>
  <c r="FR43" i="21" s="1"/>
  <c r="EY35" i="21"/>
  <c r="EY43" i="21" s="1"/>
  <c r="EX35" i="21"/>
  <c r="EX43" i="21" s="1"/>
  <c r="EM35" i="21"/>
  <c r="EM43" i="21" s="1"/>
  <c r="EL35" i="21"/>
  <c r="EL43" i="21" s="1"/>
  <c r="EK35" i="21"/>
  <c r="EK43" i="21" s="1"/>
  <c r="EJ35" i="21"/>
  <c r="EJ43" i="21" s="1"/>
  <c r="EI35" i="21"/>
  <c r="EI43" i="21" s="1"/>
  <c r="EH35" i="21"/>
  <c r="EH43" i="21" s="1"/>
  <c r="EG35" i="21"/>
  <c r="EG43" i="21" s="1"/>
  <c r="EF35" i="21"/>
  <c r="EF43" i="21" s="1"/>
  <c r="DC35" i="21"/>
  <c r="DC43" i="21" s="1"/>
  <c r="DB35" i="21"/>
  <c r="DB43" i="21" s="1"/>
  <c r="CW35" i="21"/>
  <c r="CW43" i="21" s="1"/>
  <c r="CV35" i="21"/>
  <c r="CV43" i="21" s="1"/>
  <c r="CQ35" i="21"/>
  <c r="CQ43" i="21" s="1"/>
  <c r="CP35" i="21"/>
  <c r="CP43" i="21" s="1"/>
  <c r="CO35" i="21"/>
  <c r="CO43" i="21" s="1"/>
  <c r="CN35" i="21"/>
  <c r="CN43" i="21" s="1"/>
  <c r="CM35" i="21"/>
  <c r="CM43" i="21" s="1"/>
  <c r="CL35" i="21"/>
  <c r="CL43" i="21" s="1"/>
  <c r="CK35" i="21"/>
  <c r="CK43" i="21" s="1"/>
  <c r="CJ35" i="21"/>
  <c r="CJ43" i="21" s="1"/>
  <c r="CI35" i="21"/>
  <c r="CI43" i="21" s="1"/>
  <c r="CH35" i="21"/>
  <c r="CH43" i="21" s="1"/>
  <c r="CG35" i="21"/>
  <c r="CG43" i="21" s="1"/>
  <c r="CF35" i="21"/>
  <c r="CF43" i="21" s="1"/>
  <c r="CE35" i="21"/>
  <c r="CE43" i="21" s="1"/>
  <c r="CD35" i="21"/>
  <c r="CD43" i="21" s="1"/>
  <c r="CC35" i="21"/>
  <c r="CC43" i="21" s="1"/>
  <c r="CB35" i="21"/>
  <c r="CB43" i="21" s="1"/>
  <c r="BS35" i="21"/>
  <c r="BS43" i="21" s="1"/>
  <c r="BR35" i="21"/>
  <c r="BR43" i="21" s="1"/>
  <c r="BG35" i="21"/>
  <c r="BG43" i="21" s="1"/>
  <c r="BF35" i="21"/>
  <c r="BF43" i="21" s="1"/>
  <c r="BE35" i="21"/>
  <c r="BE43" i="21" s="1"/>
  <c r="BD35" i="21"/>
  <c r="BD43" i="21" s="1"/>
  <c r="BC35" i="21"/>
  <c r="BC43" i="21" s="1"/>
  <c r="BB35" i="21"/>
  <c r="BB43" i="21" s="1"/>
  <c r="BA35" i="21"/>
  <c r="BA43" i="21" s="1"/>
  <c r="AZ35" i="21"/>
  <c r="AZ43" i="21" s="1"/>
  <c r="AY35" i="21"/>
  <c r="AY43" i="21" s="1"/>
  <c r="AX35" i="21"/>
  <c r="AX43" i="21" s="1"/>
  <c r="AW35" i="21"/>
  <c r="AW43" i="21" s="1"/>
  <c r="AV35" i="21"/>
  <c r="AV43" i="21" s="1"/>
  <c r="AU35" i="21"/>
  <c r="AU43" i="21" s="1"/>
  <c r="AT35" i="21"/>
  <c r="AT43" i="21" s="1"/>
  <c r="AM35" i="21"/>
  <c r="AM43" i="21" s="1"/>
  <c r="AI35" i="21"/>
  <c r="AI43" i="21" s="1"/>
  <c r="AH35" i="21"/>
  <c r="AH43" i="21" s="1"/>
  <c r="AC35" i="21"/>
  <c r="AC43" i="21" s="1"/>
  <c r="AB43" i="21"/>
  <c r="AA35" i="21"/>
  <c r="AA43" i="21" s="1"/>
  <c r="U35" i="21"/>
  <c r="U43" i="21" s="1"/>
  <c r="Q35" i="21"/>
  <c r="Q43" i="21" s="1"/>
  <c r="O35" i="21"/>
  <c r="O43" i="21" s="1"/>
  <c r="M35" i="21"/>
  <c r="M43" i="21" s="1"/>
  <c r="I35" i="21"/>
  <c r="I43" i="21" s="1"/>
  <c r="G35" i="21"/>
  <c r="G43" i="21" s="1"/>
  <c r="ABC34" i="21"/>
  <c r="ABB34" i="21"/>
  <c r="AAK34" i="21"/>
  <c r="AAJ34" i="21"/>
  <c r="AAD34" i="21"/>
  <c r="ZX34" i="21"/>
  <c r="ZW34" i="21"/>
  <c r="ZV34" i="21"/>
  <c r="ZU34" i="21"/>
  <c r="ZT34" i="21"/>
  <c r="ZS34" i="21"/>
  <c r="ZQ34" i="21"/>
  <c r="ZP34" i="21"/>
  <c r="ZO34" i="21"/>
  <c r="ZN34" i="21"/>
  <c r="ZM34" i="21"/>
  <c r="ZF34" i="21"/>
  <c r="YZ34" i="21"/>
  <c r="XV34" i="21"/>
  <c r="XT34" i="21"/>
  <c r="XR34" i="21"/>
  <c r="XP34" i="21"/>
  <c r="XM34" i="21"/>
  <c r="XG34" i="21"/>
  <c r="XA34" i="21"/>
  <c r="WM34" i="21"/>
  <c r="WG34" i="21"/>
  <c r="VM34" i="21"/>
  <c r="TC34" i="21"/>
  <c r="SS34" i="21"/>
  <c r="SJ34" i="21"/>
  <c r="FK34" i="21"/>
  <c r="RC34" i="21"/>
  <c r="QZ34" i="21"/>
  <c r="QW34" i="21"/>
  <c r="QT34" i="21"/>
  <c r="QQ34" i="21"/>
  <c r="QN34" i="21"/>
  <c r="QK34" i="21"/>
  <c r="QE34" i="21"/>
  <c r="NL34" i="21"/>
  <c r="MH34" i="21"/>
  <c r="LE34" i="21"/>
  <c r="JI34" i="21"/>
  <c r="JC34" i="21"/>
  <c r="IW34" i="21"/>
  <c r="IG34" i="21"/>
  <c r="AT32" i="16"/>
  <c r="GS34" i="21"/>
  <c r="GM34" i="21"/>
  <c r="IC34" i="21"/>
  <c r="IA34" i="21" s="1"/>
  <c r="IB34" i="21"/>
  <c r="HZ34" i="21" s="1"/>
  <c r="HR34" i="21"/>
  <c r="FW34" i="21"/>
  <c r="AL32" i="16"/>
  <c r="FQ34" i="21"/>
  <c r="EE34" i="21"/>
  <c r="DM34" i="21"/>
  <c r="DY34" i="21"/>
  <c r="DA34" i="21"/>
  <c r="CU34" i="21"/>
  <c r="CA34" i="21"/>
  <c r="BQ34" i="21"/>
  <c r="AS34" i="21"/>
  <c r="AG34" i="21"/>
  <c r="Z34" i="21"/>
  <c r="ABC33" i="21"/>
  <c r="ABB33" i="21"/>
  <c r="AAK33" i="21"/>
  <c r="AAJ33" i="21"/>
  <c r="AAD33" i="21"/>
  <c r="ZX33" i="21"/>
  <c r="ZW33" i="21"/>
  <c r="ZV33" i="21"/>
  <c r="ZU33" i="21"/>
  <c r="ZT33" i="21"/>
  <c r="ZS33" i="21"/>
  <c r="ZQ33" i="21"/>
  <c r="ZP33" i="21"/>
  <c r="ZO33" i="21"/>
  <c r="ZN33" i="21"/>
  <c r="ZM33" i="21"/>
  <c r="ZF33" i="21"/>
  <c r="YZ33" i="21"/>
  <c r="XV33" i="21"/>
  <c r="XT33" i="21"/>
  <c r="XR33" i="21"/>
  <c r="XM33" i="21"/>
  <c r="XG33" i="21"/>
  <c r="XA33" i="21"/>
  <c r="WM33" i="21"/>
  <c r="WG33" i="21"/>
  <c r="VM33" i="21"/>
  <c r="TC33" i="21"/>
  <c r="SS33" i="21"/>
  <c r="SJ33" i="21"/>
  <c r="FK33" i="21"/>
  <c r="RC33" i="21"/>
  <c r="QZ33" i="21"/>
  <c r="QW33" i="21"/>
  <c r="QT33" i="21"/>
  <c r="QQ33" i="21"/>
  <c r="QN33" i="21"/>
  <c r="QK33" i="21"/>
  <c r="QE33" i="21"/>
  <c r="NL33" i="21"/>
  <c r="MY35" i="21"/>
  <c r="MY43" i="21" s="1"/>
  <c r="MV35" i="21"/>
  <c r="MV43" i="21" s="1"/>
  <c r="MS35" i="21"/>
  <c r="MS43" i="21" s="1"/>
  <c r="MH33" i="21"/>
  <c r="LW35" i="21"/>
  <c r="LW43" i="21" s="1"/>
  <c r="LE33" i="21"/>
  <c r="JI33" i="21"/>
  <c r="JC33" i="21"/>
  <c r="IW33" i="21"/>
  <c r="IG33" i="21"/>
  <c r="AT31" i="16"/>
  <c r="GV35" i="21"/>
  <c r="GV43" i="21" s="1"/>
  <c r="GS33" i="21"/>
  <c r="GM33" i="21"/>
  <c r="IC33" i="21"/>
  <c r="IB33" i="21"/>
  <c r="HZ33" i="21" s="1"/>
  <c r="HR33" i="21"/>
  <c r="FW33" i="21"/>
  <c r="AL31" i="16"/>
  <c r="FQ33" i="21"/>
  <c r="EE33" i="21"/>
  <c r="DM33" i="21"/>
  <c r="DY33" i="21"/>
  <c r="DA33" i="21"/>
  <c r="CU33" i="21"/>
  <c r="CA33" i="21"/>
  <c r="BQ33" i="21"/>
  <c r="AS33" i="21"/>
  <c r="AG33" i="21"/>
  <c r="Z33" i="21"/>
  <c r="S35" i="21"/>
  <c r="S43" i="21" s="1"/>
  <c r="K35" i="21"/>
  <c r="K43" i="21" s="1"/>
  <c r="ABC32" i="21"/>
  <c r="ABB32" i="21"/>
  <c r="ABA31" i="21"/>
  <c r="AAZ31" i="21"/>
  <c r="AAW31" i="21"/>
  <c r="AAV31" i="21"/>
  <c r="AAU31" i="21"/>
  <c r="AAT31" i="21"/>
  <c r="AAS31" i="21"/>
  <c r="AAR31" i="21"/>
  <c r="AAO31" i="21"/>
  <c r="AAN31" i="21"/>
  <c r="AAM31" i="21"/>
  <c r="AAL31" i="21"/>
  <c r="AAI31" i="21"/>
  <c r="AAH31" i="21"/>
  <c r="AAH41" i="21" s="1"/>
  <c r="AAG31" i="21"/>
  <c r="AAG41" i="21" s="1"/>
  <c r="AAE31" i="21"/>
  <c r="AAA41" i="21"/>
  <c r="ZK31" i="21"/>
  <c r="ZJ31" i="21"/>
  <c r="ZI31" i="21"/>
  <c r="ZG31" i="21"/>
  <c r="YX31" i="21"/>
  <c r="YW31" i="21"/>
  <c r="YV31" i="21"/>
  <c r="YU31" i="21"/>
  <c r="YS31" i="21"/>
  <c r="YR31" i="21"/>
  <c r="YQ31" i="21"/>
  <c r="YO31" i="21"/>
  <c r="YO41" i="21" s="1"/>
  <c r="XW31" i="21"/>
  <c r="XS31" i="21"/>
  <c r="XQ31" i="21"/>
  <c r="XO31" i="21"/>
  <c r="XN31" i="21"/>
  <c r="XI31" i="21"/>
  <c r="XH31" i="21"/>
  <c r="XH41" i="21" s="1"/>
  <c r="XC31" i="21"/>
  <c r="XB31" i="21"/>
  <c r="WO31" i="21"/>
  <c r="WH31" i="21"/>
  <c r="WC31" i="21"/>
  <c r="WA31" i="21"/>
  <c r="VY31" i="21"/>
  <c r="VW31" i="21"/>
  <c r="UY31" i="21"/>
  <c r="UX31" i="21"/>
  <c r="UW31" i="21"/>
  <c r="UV31" i="21"/>
  <c r="UU31" i="21"/>
  <c r="UT31" i="21"/>
  <c r="TW31" i="21"/>
  <c r="TV31" i="21"/>
  <c r="TV41" i="21" s="1"/>
  <c r="TU31" i="21"/>
  <c r="TT31" i="21"/>
  <c r="TS31" i="21"/>
  <c r="TR31" i="21"/>
  <c r="TI31" i="21"/>
  <c r="TH31" i="21"/>
  <c r="TG31" i="21"/>
  <c r="TF31" i="21"/>
  <c r="TF41" i="21" s="1"/>
  <c r="TE31" i="21"/>
  <c r="TD31" i="21"/>
  <c r="SU31" i="21"/>
  <c r="ST31" i="21"/>
  <c r="ST41" i="21" s="1"/>
  <c r="SO31" i="21"/>
  <c r="SN31" i="21"/>
  <c r="SN41" i="21" s="1"/>
  <c r="SK31" i="21"/>
  <c r="FM31" i="21"/>
  <c r="FL31" i="21"/>
  <c r="RE31" i="21"/>
  <c r="RD31" i="21"/>
  <c r="QS31" i="21"/>
  <c r="QR31" i="21"/>
  <c r="QR41" i="21" s="1"/>
  <c r="QM31" i="21"/>
  <c r="QL31" i="21"/>
  <c r="QG31" i="21"/>
  <c r="QF31" i="21"/>
  <c r="PY31" i="21"/>
  <c r="PY41" i="21" s="1"/>
  <c r="PX31" i="21"/>
  <c r="PX41" i="21" s="1"/>
  <c r="PE31" i="21"/>
  <c r="PE41" i="21" s="1"/>
  <c r="PD31" i="21"/>
  <c r="PD41" i="21" s="1"/>
  <c r="OU31" i="21"/>
  <c r="OU41" i="21" s="1"/>
  <c r="OT31" i="21"/>
  <c r="OT41" i="21" s="1"/>
  <c r="OM31" i="21"/>
  <c r="OL31" i="21"/>
  <c r="OK31" i="21"/>
  <c r="NW31" i="21"/>
  <c r="NV31" i="21"/>
  <c r="NU31" i="21"/>
  <c r="NO31" i="21"/>
  <c r="NN31" i="21"/>
  <c r="NM31" i="21"/>
  <c r="FG31" i="21"/>
  <c r="FF31" i="21"/>
  <c r="MM31" i="21"/>
  <c r="ML31" i="21"/>
  <c r="MK31" i="21"/>
  <c r="MJ31" i="21"/>
  <c r="MI31" i="21"/>
  <c r="LY31" i="21"/>
  <c r="LX31" i="21"/>
  <c r="LX41" i="21" s="1"/>
  <c r="LM31" i="21"/>
  <c r="LL31" i="21"/>
  <c r="LG31" i="21"/>
  <c r="LF31" i="21"/>
  <c r="KW31" i="21"/>
  <c r="KW41" i="21" s="1"/>
  <c r="KV31" i="21"/>
  <c r="KV41" i="21" s="1"/>
  <c r="RW31" i="21"/>
  <c r="RW41" i="21" s="1"/>
  <c r="RV31" i="21"/>
  <c r="RV41" i="21" s="1"/>
  <c r="KT31" i="21"/>
  <c r="KT41" i="21" s="1"/>
  <c r="KS31" i="21"/>
  <c r="KS41" i="21" s="1"/>
  <c r="KQ31" i="21"/>
  <c r="KQ41" i="21" s="1"/>
  <c r="KP31" i="21"/>
  <c r="KP41" i="21" s="1"/>
  <c r="RM31" i="21"/>
  <c r="RM41" i="21" s="1"/>
  <c r="RL31" i="21"/>
  <c r="RL41" i="21" s="1"/>
  <c r="KC31" i="21"/>
  <c r="KB31" i="21"/>
  <c r="JQ31" i="21"/>
  <c r="JP31" i="21"/>
  <c r="JK31" i="21"/>
  <c r="JJ31" i="21"/>
  <c r="JE31" i="21"/>
  <c r="JD31" i="21"/>
  <c r="IY31" i="21"/>
  <c r="IX31" i="21"/>
  <c r="II31" i="21"/>
  <c r="IH31" i="21"/>
  <c r="HA31" i="21"/>
  <c r="GZ31" i="21"/>
  <c r="GU31" i="21"/>
  <c r="GT31" i="21"/>
  <c r="GR31" i="21"/>
  <c r="GQ31" i="21"/>
  <c r="GO31" i="21"/>
  <c r="GN31" i="21"/>
  <c r="HY31" i="21"/>
  <c r="HU31" i="21"/>
  <c r="HT31" i="21"/>
  <c r="HS31" i="21"/>
  <c r="FY31" i="21"/>
  <c r="FX31" i="21"/>
  <c r="FS31" i="21"/>
  <c r="FR31" i="21"/>
  <c r="EY31" i="21"/>
  <c r="EX31" i="21"/>
  <c r="EM31" i="21"/>
  <c r="EL31" i="21"/>
  <c r="EG31" i="21"/>
  <c r="EF31" i="21"/>
  <c r="DC31" i="21"/>
  <c r="DB31" i="21"/>
  <c r="CW31" i="21"/>
  <c r="CV31" i="21"/>
  <c r="CM31" i="21"/>
  <c r="CL31" i="21"/>
  <c r="CG31" i="21"/>
  <c r="CF31" i="21"/>
  <c r="CE31" i="21"/>
  <c r="CD31" i="21"/>
  <c r="CC31" i="21"/>
  <c r="CB31" i="21"/>
  <c r="BS31" i="21"/>
  <c r="BR31" i="21"/>
  <c r="BG31" i="21"/>
  <c r="AY31" i="21"/>
  <c r="AU31" i="21"/>
  <c r="AI31" i="21"/>
  <c r="AH31" i="21"/>
  <c r="AC31" i="21"/>
  <c r="AA31" i="21"/>
  <c r="U31" i="21"/>
  <c r="Q31" i="21"/>
  <c r="O31" i="21"/>
  <c r="O41" i="21" s="1"/>
  <c r="M31" i="21"/>
  <c r="I31" i="21"/>
  <c r="G31" i="21"/>
  <c r="ABC30" i="21"/>
  <c r="ABB30" i="21"/>
  <c r="AAY30" i="21"/>
  <c r="AAX30" i="21"/>
  <c r="AAQ30" i="21"/>
  <c r="AAP30" i="21"/>
  <c r="ZW30" i="21"/>
  <c r="ZV30" i="21"/>
  <c r="ZU30" i="21"/>
  <c r="ZS30" i="21"/>
  <c r="ZO30" i="21"/>
  <c r="XV30" i="21"/>
  <c r="XT30" i="21"/>
  <c r="XR30" i="21"/>
  <c r="XP30" i="21"/>
  <c r="XM30" i="21"/>
  <c r="XG30" i="21"/>
  <c r="XA30" i="21"/>
  <c r="WM30" i="21"/>
  <c r="WG30" i="21"/>
  <c r="US30" i="21"/>
  <c r="KZ27" i="5"/>
  <c r="UK30" i="21"/>
  <c r="UJ30" i="21"/>
  <c r="UI30" i="21"/>
  <c r="UH30" i="21"/>
  <c r="UG30" i="21"/>
  <c r="LC27" i="5" s="1"/>
  <c r="UF30" i="21"/>
  <c r="TQ30" i="21"/>
  <c r="TC30" i="21"/>
  <c r="KX27" i="5"/>
  <c r="SS30" i="21"/>
  <c r="SJ30" i="21"/>
  <c r="FK30" i="21"/>
  <c r="RC30" i="21"/>
  <c r="QY30" i="21"/>
  <c r="QX30" i="21"/>
  <c r="QQ30" i="21"/>
  <c r="QK30" i="21"/>
  <c r="QE30" i="21"/>
  <c r="PO30" i="21"/>
  <c r="PN30" i="21"/>
  <c r="OJ30" i="21"/>
  <c r="OE30" i="21"/>
  <c r="OD30" i="21"/>
  <c r="OC30" i="21"/>
  <c r="NT30" i="21"/>
  <c r="NL30" i="21"/>
  <c r="NE30" i="21"/>
  <c r="NA30" i="21"/>
  <c r="MZ30" i="21"/>
  <c r="MS30" i="21"/>
  <c r="MH30" i="21"/>
  <c r="LW30" i="21"/>
  <c r="LS30" i="21"/>
  <c r="LR30" i="21"/>
  <c r="LK30" i="21"/>
  <c r="LE30" i="21"/>
  <c r="KA30" i="21"/>
  <c r="JW30" i="21"/>
  <c r="JV30" i="21"/>
  <c r="JO30" i="21"/>
  <c r="JI30" i="21"/>
  <c r="JC30" i="21"/>
  <c r="IW30" i="21"/>
  <c r="IG30" i="21"/>
  <c r="HK30" i="21"/>
  <c r="HG30" i="21"/>
  <c r="HF30" i="21"/>
  <c r="GY30" i="21"/>
  <c r="GS30" i="21"/>
  <c r="GP30" i="21"/>
  <c r="GM30" i="21"/>
  <c r="HX30" i="21"/>
  <c r="HV30" i="21"/>
  <c r="HR30" i="21"/>
  <c r="FW30" i="21"/>
  <c r="AL28" i="16"/>
  <c r="FQ30" i="21"/>
  <c r="EW30" i="21"/>
  <c r="ES30" i="21"/>
  <c r="ER30" i="21"/>
  <c r="EK30" i="21"/>
  <c r="EE30" i="21"/>
  <c r="DM30" i="21"/>
  <c r="DY30" i="21"/>
  <c r="DA30" i="21"/>
  <c r="CU30" i="21"/>
  <c r="CK30" i="21"/>
  <c r="CQ30" i="21" s="1"/>
  <c r="CA30" i="21"/>
  <c r="BQ30" i="21"/>
  <c r="BF30" i="21"/>
  <c r="BD30" i="21"/>
  <c r="BC30" i="21"/>
  <c r="BB30" i="21" s="1"/>
  <c r="AX30" i="21"/>
  <c r="AS30" i="21"/>
  <c r="AG30" i="21"/>
  <c r="AK30" i="21" s="1"/>
  <c r="Z30" i="21"/>
  <c r="S30" i="21"/>
  <c r="ABC29" i="21"/>
  <c r="ABB29" i="21"/>
  <c r="AAY29" i="21"/>
  <c r="AAX29" i="21"/>
  <c r="AAQ29" i="21"/>
  <c r="AAP29" i="21"/>
  <c r="ZW29" i="21"/>
  <c r="ZV29" i="21"/>
  <c r="ZU29" i="21"/>
  <c r="ZS29" i="21"/>
  <c r="ZQ29" i="21"/>
  <c r="ZP29" i="21"/>
  <c r="ZO29" i="21"/>
  <c r="XV29" i="21"/>
  <c r="YA29" i="21" s="1"/>
  <c r="XT29" i="21"/>
  <c r="XR29" i="21"/>
  <c r="XP29" i="21"/>
  <c r="XM29" i="21"/>
  <c r="XG29" i="21"/>
  <c r="XA29" i="21"/>
  <c r="WM29" i="21"/>
  <c r="WG29" i="21"/>
  <c r="US29" i="21"/>
  <c r="KZ26" i="5"/>
  <c r="UK29" i="21"/>
  <c r="UJ29" i="21"/>
  <c r="UI29" i="21"/>
  <c r="UH29" i="21"/>
  <c r="UG29" i="21"/>
  <c r="LC26" i="5" s="1"/>
  <c r="UF29" i="21"/>
  <c r="TQ29" i="21"/>
  <c r="TC29" i="21"/>
  <c r="KX26" i="5"/>
  <c r="SS29" i="21"/>
  <c r="SJ29" i="21"/>
  <c r="FK29" i="21"/>
  <c r="RC29" i="21"/>
  <c r="QY29" i="21"/>
  <c r="QX29" i="21"/>
  <c r="QQ29" i="21"/>
  <c r="QK29" i="21"/>
  <c r="QE29" i="21"/>
  <c r="PO29" i="21"/>
  <c r="PN29" i="21"/>
  <c r="OJ29" i="21"/>
  <c r="OE29" i="21"/>
  <c r="OD29" i="21"/>
  <c r="OC29" i="21"/>
  <c r="NT29" i="21"/>
  <c r="NL29" i="21"/>
  <c r="NE29" i="21"/>
  <c r="NA29" i="21"/>
  <c r="MZ29" i="21"/>
  <c r="MS29" i="21"/>
  <c r="MH29" i="21"/>
  <c r="LW29" i="21"/>
  <c r="LS29" i="21"/>
  <c r="LR29" i="21"/>
  <c r="LK29" i="21"/>
  <c r="LE29" i="21"/>
  <c r="KA29" i="21"/>
  <c r="JW29" i="21"/>
  <c r="JV29" i="21"/>
  <c r="JO29" i="21"/>
  <c r="JI29" i="21"/>
  <c r="JC29" i="21"/>
  <c r="IW29" i="21"/>
  <c r="IG29" i="21"/>
  <c r="HK29" i="21"/>
  <c r="HG29" i="21"/>
  <c r="HF29" i="21"/>
  <c r="GY29" i="21"/>
  <c r="GS29" i="21"/>
  <c r="GP29" i="21"/>
  <c r="GM29" i="21"/>
  <c r="HX29" i="21"/>
  <c r="IC29" i="21" s="1"/>
  <c r="HV29" i="21"/>
  <c r="IB29" i="21" s="1"/>
  <c r="HZ29" i="21" s="1"/>
  <c r="HR29" i="21"/>
  <c r="FW29" i="21"/>
  <c r="AL27" i="16"/>
  <c r="FQ29" i="21"/>
  <c r="EW29" i="21"/>
  <c r="ES29" i="21"/>
  <c r="ER29" i="21"/>
  <c r="EK29" i="21"/>
  <c r="EE29" i="21"/>
  <c r="DM29" i="21"/>
  <c r="DY29" i="21"/>
  <c r="DA29" i="21"/>
  <c r="CU29" i="21"/>
  <c r="CK29" i="21"/>
  <c r="CQ29" i="21" s="1"/>
  <c r="CA29" i="21"/>
  <c r="BQ29" i="21"/>
  <c r="BF29" i="21"/>
  <c r="BC29" i="21"/>
  <c r="BB29" i="21" s="1"/>
  <c r="AX29" i="21"/>
  <c r="AV29" i="21"/>
  <c r="AS29" i="21"/>
  <c r="AG29" i="21"/>
  <c r="AK29" i="21" s="1"/>
  <c r="Z29" i="21"/>
  <c r="S29" i="21"/>
  <c r="ABC28" i="21"/>
  <c r="ABB28" i="21"/>
  <c r="AAY28" i="21"/>
  <c r="AAX28" i="21"/>
  <c r="AAQ28" i="21"/>
  <c r="AAP28" i="21"/>
  <c r="ZW28" i="21"/>
  <c r="ZV28" i="21"/>
  <c r="ZU28" i="21"/>
  <c r="ZS28" i="21"/>
  <c r="ZQ28" i="21"/>
  <c r="ZO28" i="21"/>
  <c r="XV28" i="21"/>
  <c r="XT28" i="21"/>
  <c r="XR28" i="21"/>
  <c r="XP28" i="21"/>
  <c r="XM28" i="21"/>
  <c r="XG28" i="21"/>
  <c r="XA28" i="21"/>
  <c r="WM28" i="21"/>
  <c r="WG28" i="21"/>
  <c r="US28" i="21"/>
  <c r="KZ25" i="5"/>
  <c r="UK28" i="21"/>
  <c r="UJ28" i="21"/>
  <c r="UI28" i="21"/>
  <c r="UH28" i="21"/>
  <c r="UG28" i="21"/>
  <c r="LC25" i="5" s="1"/>
  <c r="UF28" i="21"/>
  <c r="TQ28" i="21"/>
  <c r="TC28" i="21"/>
  <c r="KX25" i="5"/>
  <c r="SS28" i="21"/>
  <c r="SJ28" i="21"/>
  <c r="FK28" i="21"/>
  <c r="RC28" i="21"/>
  <c r="QY28" i="21"/>
  <c r="QX28" i="21"/>
  <c r="QQ28" i="21"/>
  <c r="QK28" i="21"/>
  <c r="QE28" i="21"/>
  <c r="PO28" i="21"/>
  <c r="PN28" i="21"/>
  <c r="OJ28" i="21"/>
  <c r="OE28" i="21"/>
  <c r="OD28" i="21"/>
  <c r="OC28" i="21"/>
  <c r="NT28" i="21"/>
  <c r="NL28" i="21"/>
  <c r="NE28" i="21"/>
  <c r="NA28" i="21"/>
  <c r="MZ28" i="21"/>
  <c r="MS28" i="21"/>
  <c r="LW28" i="21"/>
  <c r="LS28" i="21"/>
  <c r="LR28" i="21"/>
  <c r="LK28" i="21"/>
  <c r="LE28" i="21"/>
  <c r="KA28" i="21"/>
  <c r="JW28" i="21"/>
  <c r="JV28" i="21"/>
  <c r="JO28" i="21"/>
  <c r="JI28" i="21"/>
  <c r="JC28" i="21"/>
  <c r="IW28" i="21"/>
  <c r="IG28" i="21"/>
  <c r="HK28" i="21"/>
  <c r="HG28" i="21"/>
  <c r="HF28" i="21"/>
  <c r="GY28" i="21"/>
  <c r="GS28" i="21"/>
  <c r="GP28" i="21"/>
  <c r="GM28" i="21"/>
  <c r="HX28" i="21"/>
  <c r="HV28" i="21"/>
  <c r="HR28" i="21"/>
  <c r="FW28" i="21"/>
  <c r="AL26" i="16"/>
  <c r="FQ28" i="21"/>
  <c r="EW28" i="21"/>
  <c r="ES28" i="21"/>
  <c r="ER28" i="21"/>
  <c r="EK28" i="21"/>
  <c r="EE28" i="21"/>
  <c r="DM28" i="21"/>
  <c r="DY28" i="21"/>
  <c r="DA28" i="21"/>
  <c r="CU28" i="21"/>
  <c r="CK28" i="21"/>
  <c r="CQ28" i="21" s="1"/>
  <c r="CO28" i="21" s="1"/>
  <c r="CA28" i="21"/>
  <c r="BQ28" i="21"/>
  <c r="BF28" i="21"/>
  <c r="BD28" i="21"/>
  <c r="BC28" i="21"/>
  <c r="BB28" i="21" s="1"/>
  <c r="AX28" i="21"/>
  <c r="AS28" i="21"/>
  <c r="AG28" i="21"/>
  <c r="AK28" i="21" s="1"/>
  <c r="Z28" i="21"/>
  <c r="S28" i="21"/>
  <c r="ABC27" i="21"/>
  <c r="ABB27" i="21"/>
  <c r="AAY27" i="21"/>
  <c r="AAX27" i="21"/>
  <c r="AAQ27" i="21"/>
  <c r="AAP27" i="21"/>
  <c r="ZW27" i="21"/>
  <c r="ZV27" i="21"/>
  <c r="ZU27" i="21"/>
  <c r="ZS27" i="21"/>
  <c r="ZO27" i="21"/>
  <c r="XV27" i="21"/>
  <c r="YA27" i="21" s="1"/>
  <c r="XT27" i="21"/>
  <c r="XR27" i="21"/>
  <c r="XP27" i="21"/>
  <c r="XM27" i="21"/>
  <c r="XG27" i="21"/>
  <c r="XA27" i="21"/>
  <c r="WM27" i="21"/>
  <c r="WG27" i="21"/>
  <c r="US27" i="21"/>
  <c r="KZ24" i="5"/>
  <c r="UK27" i="21"/>
  <c r="UJ27" i="21"/>
  <c r="UI27" i="21"/>
  <c r="UH27" i="21"/>
  <c r="UG27" i="21"/>
  <c r="LC24" i="5" s="1"/>
  <c r="UF27" i="21"/>
  <c r="TQ27" i="21"/>
  <c r="TC27" i="21"/>
  <c r="KX24" i="5"/>
  <c r="SS27" i="21"/>
  <c r="SJ27" i="21"/>
  <c r="FK27" i="21"/>
  <c r="RC27" i="21"/>
  <c r="QY27" i="21"/>
  <c r="QX27" i="21"/>
  <c r="QQ27" i="21"/>
  <c r="QK27" i="21"/>
  <c r="QE27" i="21"/>
  <c r="PO27" i="21"/>
  <c r="PN27" i="21"/>
  <c r="OJ27" i="21"/>
  <c r="OE27" i="21"/>
  <c r="OD27" i="21"/>
  <c r="OC27" i="21"/>
  <c r="NT27" i="21"/>
  <c r="NL27" i="21"/>
  <c r="NE27" i="21"/>
  <c r="NA27" i="21"/>
  <c r="MZ27" i="21"/>
  <c r="MS27" i="21"/>
  <c r="LW27" i="21"/>
  <c r="LS27" i="21"/>
  <c r="LR27" i="21"/>
  <c r="LK27" i="21"/>
  <c r="LE27" i="21"/>
  <c r="KA27" i="21"/>
  <c r="JW27" i="21"/>
  <c r="JV27" i="21"/>
  <c r="JO27" i="21"/>
  <c r="JI27" i="21"/>
  <c r="JC27" i="21"/>
  <c r="IW27" i="21"/>
  <c r="IG27" i="21"/>
  <c r="HK27" i="21"/>
  <c r="HG27" i="21"/>
  <c r="HF27" i="21"/>
  <c r="GY27" i="21"/>
  <c r="GS27" i="21"/>
  <c r="GP27" i="21"/>
  <c r="GM27" i="21"/>
  <c r="HX27" i="21"/>
  <c r="IC27" i="21" s="1"/>
  <c r="IA27" i="21" s="1"/>
  <c r="HV27" i="21"/>
  <c r="HR27" i="21"/>
  <c r="FW27" i="21"/>
  <c r="AL25" i="16"/>
  <c r="FQ27" i="21"/>
  <c r="EW27" i="21"/>
  <c r="ES27" i="21"/>
  <c r="ER27" i="21"/>
  <c r="EK27" i="21"/>
  <c r="EE27" i="21"/>
  <c r="DM27" i="21"/>
  <c r="DY27" i="21"/>
  <c r="DA27" i="21"/>
  <c r="CU27" i="21"/>
  <c r="CK27" i="21"/>
  <c r="CA27" i="21"/>
  <c r="BQ27" i="21"/>
  <c r="BF27" i="21"/>
  <c r="BD27" i="21"/>
  <c r="BC27" i="21"/>
  <c r="BB27" i="21" s="1"/>
  <c r="AX27" i="21"/>
  <c r="AV27" i="21"/>
  <c r="AS27" i="21"/>
  <c r="AG27" i="21"/>
  <c r="AK27" i="21" s="1"/>
  <c r="Z27" i="21"/>
  <c r="S27" i="21"/>
  <c r="ABC17" i="21"/>
  <c r="ABB17" i="21"/>
  <c r="AAY17" i="21"/>
  <c r="AAX17" i="21"/>
  <c r="AAQ17" i="21"/>
  <c r="AAP17" i="21"/>
  <c r="ZW17" i="21"/>
  <c r="ZV17" i="21"/>
  <c r="ZU17" i="21"/>
  <c r="ZS17" i="21"/>
  <c r="ZQ17" i="21"/>
  <c r="ZP17" i="21"/>
  <c r="ZO17" i="21"/>
  <c r="XV17" i="21"/>
  <c r="YA17" i="21" s="1"/>
  <c r="XT17" i="21"/>
  <c r="XR17" i="21"/>
  <c r="XP17" i="21"/>
  <c r="XM17" i="21"/>
  <c r="XG17" i="21"/>
  <c r="XA17" i="21"/>
  <c r="WM17" i="21"/>
  <c r="WG17" i="21"/>
  <c r="US17" i="21"/>
  <c r="KZ23" i="5"/>
  <c r="UK17" i="21"/>
  <c r="UJ17" i="21"/>
  <c r="UI17" i="21"/>
  <c r="UH17" i="21"/>
  <c r="UG17" i="21"/>
  <c r="LC23" i="5" s="1"/>
  <c r="UF17" i="21"/>
  <c r="TQ17" i="21"/>
  <c r="TC17" i="21"/>
  <c r="KX23" i="5"/>
  <c r="SS17" i="21"/>
  <c r="SJ17" i="21"/>
  <c r="FK17" i="21"/>
  <c r="RC17" i="21"/>
  <c r="QY17" i="21"/>
  <c r="QX17" i="21"/>
  <c r="QQ17" i="21"/>
  <c r="QK17" i="21"/>
  <c r="QE17" i="21"/>
  <c r="PO17" i="21"/>
  <c r="PN17" i="21"/>
  <c r="OJ17" i="21"/>
  <c r="OE17" i="21"/>
  <c r="OD17" i="21"/>
  <c r="OC17" i="21"/>
  <c r="NT17" i="21"/>
  <c r="NL17" i="21"/>
  <c r="NE17" i="21"/>
  <c r="NA17" i="21"/>
  <c r="MZ17" i="21"/>
  <c r="MS17" i="21"/>
  <c r="LW17" i="21"/>
  <c r="LS17" i="21"/>
  <c r="LR17" i="21"/>
  <c r="LK17" i="21"/>
  <c r="LE17" i="21"/>
  <c r="KA17" i="21"/>
  <c r="JW17" i="21"/>
  <c r="JV17" i="21"/>
  <c r="JO17" i="21"/>
  <c r="JI17" i="21"/>
  <c r="JC17" i="21"/>
  <c r="IW17" i="21"/>
  <c r="IG17" i="21"/>
  <c r="HK17" i="21"/>
  <c r="HG17" i="21"/>
  <c r="HF17" i="21"/>
  <c r="GY17" i="21"/>
  <c r="GS17" i="21"/>
  <c r="GP17" i="21"/>
  <c r="GM17" i="21"/>
  <c r="HX17" i="21"/>
  <c r="HV17" i="21"/>
  <c r="IB17" i="21" s="1"/>
  <c r="HR17" i="21"/>
  <c r="FW17" i="21"/>
  <c r="AL24" i="16"/>
  <c r="FQ17" i="21"/>
  <c r="EW17" i="21"/>
  <c r="ES17" i="21"/>
  <c r="ER17" i="21"/>
  <c r="EK17" i="21"/>
  <c r="EE17" i="21"/>
  <c r="DM17" i="21"/>
  <c r="DY17" i="21"/>
  <c r="DA17" i="21"/>
  <c r="CU17" i="21"/>
  <c r="CK17" i="21"/>
  <c r="CA17" i="21"/>
  <c r="BQ17" i="21"/>
  <c r="BF17" i="21"/>
  <c r="BD17" i="21"/>
  <c r="BC17" i="21"/>
  <c r="BB17" i="21" s="1"/>
  <c r="AX17" i="21"/>
  <c r="AS17" i="21"/>
  <c r="AG17" i="21"/>
  <c r="AK17" i="21" s="1"/>
  <c r="Z17" i="21"/>
  <c r="S17" i="21"/>
  <c r="ABC16" i="21"/>
  <c r="ABB16" i="21"/>
  <c r="AAY16" i="21"/>
  <c r="AAX16" i="21"/>
  <c r="AAQ16" i="21"/>
  <c r="AAP16" i="21"/>
  <c r="ZW16" i="21"/>
  <c r="ZV16" i="21"/>
  <c r="ZU16" i="21"/>
  <c r="ZS16" i="21"/>
  <c r="ZO16" i="21"/>
  <c r="XV16" i="21"/>
  <c r="YA16" i="21" s="1"/>
  <c r="XY16" i="21" s="1"/>
  <c r="XT16" i="21"/>
  <c r="XR16" i="21"/>
  <c r="XP16" i="21"/>
  <c r="XM16" i="21"/>
  <c r="XG16" i="21"/>
  <c r="XA16" i="21"/>
  <c r="WM16" i="21"/>
  <c r="WG16" i="21"/>
  <c r="US16" i="21"/>
  <c r="KZ22" i="5"/>
  <c r="UK16" i="21"/>
  <c r="UJ16" i="21"/>
  <c r="UI16" i="21"/>
  <c r="UH16" i="21"/>
  <c r="UG16" i="21"/>
  <c r="LC22" i="5" s="1"/>
  <c r="UF16" i="21"/>
  <c r="TQ16" i="21"/>
  <c r="TC16" i="21"/>
  <c r="KX22" i="5"/>
  <c r="SS16" i="21"/>
  <c r="SJ16" i="21"/>
  <c r="FK16" i="21"/>
  <c r="RC16" i="21"/>
  <c r="QY16" i="21"/>
  <c r="QX16" i="21"/>
  <c r="QQ16" i="21"/>
  <c r="QK16" i="21"/>
  <c r="QE16" i="21"/>
  <c r="PO16" i="21"/>
  <c r="PN16" i="21"/>
  <c r="OJ16" i="21"/>
  <c r="OE16" i="21"/>
  <c r="OD16" i="21"/>
  <c r="OC16" i="21"/>
  <c r="NT16" i="21"/>
  <c r="NL16" i="21"/>
  <c r="NE16" i="21"/>
  <c r="NA16" i="21"/>
  <c r="MZ16" i="21"/>
  <c r="MS16" i="21"/>
  <c r="LW16" i="21"/>
  <c r="LS16" i="21"/>
  <c r="LR16" i="21"/>
  <c r="LK16" i="21"/>
  <c r="LE16" i="21"/>
  <c r="KA16" i="21"/>
  <c r="JW16" i="21"/>
  <c r="JV16" i="21"/>
  <c r="JO16" i="21"/>
  <c r="JI16" i="21"/>
  <c r="JC16" i="21"/>
  <c r="IW16" i="21"/>
  <c r="IG16" i="21"/>
  <c r="HK16" i="21"/>
  <c r="HG16" i="21"/>
  <c r="HF16" i="21"/>
  <c r="GY16" i="21"/>
  <c r="GS16" i="21"/>
  <c r="GP16" i="21"/>
  <c r="GM16" i="21"/>
  <c r="HX16" i="21"/>
  <c r="HV16" i="21"/>
  <c r="HR16" i="21"/>
  <c r="FW16" i="21"/>
  <c r="AL23" i="16"/>
  <c r="FQ16" i="21"/>
  <c r="EW16" i="21"/>
  <c r="ES16" i="21"/>
  <c r="ER16" i="21"/>
  <c r="EK16" i="21"/>
  <c r="EE16" i="21"/>
  <c r="DM16" i="21"/>
  <c r="DY16" i="21"/>
  <c r="DA16" i="21"/>
  <c r="CU16" i="21"/>
  <c r="CK16" i="21"/>
  <c r="CA16" i="21"/>
  <c r="BQ16" i="21"/>
  <c r="BF16" i="21"/>
  <c r="BD16" i="21"/>
  <c r="BC16" i="21"/>
  <c r="BB16" i="21" s="1"/>
  <c r="AX16" i="21"/>
  <c r="AS16" i="21"/>
  <c r="AG16" i="21"/>
  <c r="AK16" i="21" s="1"/>
  <c r="Z16" i="21"/>
  <c r="S16" i="21"/>
  <c r="ABC26" i="21"/>
  <c r="ABB26" i="21"/>
  <c r="AAY26" i="21"/>
  <c r="AAX26" i="21"/>
  <c r="AAQ26" i="21"/>
  <c r="AAP26" i="21"/>
  <c r="ZW26" i="21"/>
  <c r="ZV26" i="21"/>
  <c r="ZU26" i="21"/>
  <c r="ZS26" i="21"/>
  <c r="ZO26" i="21"/>
  <c r="XV26" i="21"/>
  <c r="YA26" i="21" s="1"/>
  <c r="XY26" i="21" s="1"/>
  <c r="XT26" i="21"/>
  <c r="XR26" i="21"/>
  <c r="XP26" i="21"/>
  <c r="XM26" i="21"/>
  <c r="XG26" i="21"/>
  <c r="XA26" i="21"/>
  <c r="WM26" i="21"/>
  <c r="WG26" i="21"/>
  <c r="US26" i="21"/>
  <c r="KZ21" i="5"/>
  <c r="UK26" i="21"/>
  <c r="UJ26" i="21"/>
  <c r="UI26" i="21"/>
  <c r="UH26" i="21"/>
  <c r="UG26" i="21"/>
  <c r="LC21" i="5" s="1"/>
  <c r="UF26" i="21"/>
  <c r="TQ26" i="21"/>
  <c r="TC26" i="21"/>
  <c r="KX21" i="5"/>
  <c r="SS26" i="21"/>
  <c r="SJ26" i="21"/>
  <c r="FK26" i="21"/>
  <c r="RC26" i="21"/>
  <c r="QY26" i="21"/>
  <c r="QX26" i="21"/>
  <c r="QQ26" i="21"/>
  <c r="QK26" i="21"/>
  <c r="QE26" i="21"/>
  <c r="PO26" i="21"/>
  <c r="PN26" i="21"/>
  <c r="OJ26" i="21"/>
  <c r="OE26" i="21"/>
  <c r="OD26" i="21"/>
  <c r="OC26" i="21"/>
  <c r="NT26" i="21"/>
  <c r="NL26" i="21"/>
  <c r="NE26" i="21"/>
  <c r="NA26" i="21"/>
  <c r="MZ26" i="21"/>
  <c r="MS26" i="21"/>
  <c r="LW26" i="21"/>
  <c r="LS26" i="21"/>
  <c r="LR26" i="21"/>
  <c r="LK26" i="21"/>
  <c r="LE26" i="21"/>
  <c r="KA26" i="21"/>
  <c r="JW26" i="21"/>
  <c r="JV26" i="21"/>
  <c r="JO26" i="21"/>
  <c r="JI26" i="21"/>
  <c r="JC26" i="21"/>
  <c r="IW26" i="21"/>
  <c r="IG26" i="21"/>
  <c r="HK26" i="21"/>
  <c r="HG26" i="21"/>
  <c r="HF26" i="21"/>
  <c r="GY26" i="21"/>
  <c r="GS26" i="21"/>
  <c r="GP26" i="21"/>
  <c r="GM26" i="21"/>
  <c r="HX26" i="21"/>
  <c r="IC26" i="21" s="1"/>
  <c r="IA26" i="21" s="1"/>
  <c r="HV26" i="21"/>
  <c r="HR26" i="21"/>
  <c r="FW26" i="21"/>
  <c r="AL22" i="16"/>
  <c r="FQ26" i="21"/>
  <c r="EW26" i="21"/>
  <c r="ES26" i="21"/>
  <c r="ER26" i="21"/>
  <c r="EK26" i="21"/>
  <c r="EE26" i="21"/>
  <c r="DM26" i="21"/>
  <c r="DY26" i="21"/>
  <c r="DA26" i="21"/>
  <c r="CU26" i="21"/>
  <c r="CK26" i="21"/>
  <c r="CA26" i="21"/>
  <c r="BQ26" i="21"/>
  <c r="BF26" i="21"/>
  <c r="BD26" i="21"/>
  <c r="BC26" i="21"/>
  <c r="BB26" i="21" s="1"/>
  <c r="AX26" i="21"/>
  <c r="AV26" i="21"/>
  <c r="AS26" i="21"/>
  <c r="AG26" i="21"/>
  <c r="AK26" i="21" s="1"/>
  <c r="Z26" i="21"/>
  <c r="S26" i="21"/>
  <c r="ABC25" i="21"/>
  <c r="ABB25" i="21"/>
  <c r="AAY25" i="21"/>
  <c r="AAX25" i="21"/>
  <c r="AAQ25" i="21"/>
  <c r="AAP25" i="21"/>
  <c r="ZW25" i="21"/>
  <c r="ZV25" i="21"/>
  <c r="ZU25" i="21"/>
  <c r="ZS25" i="21"/>
  <c r="ZO25" i="21"/>
  <c r="XV25" i="21"/>
  <c r="XT25" i="21"/>
  <c r="XR25" i="21"/>
  <c r="XP25" i="21"/>
  <c r="XM25" i="21"/>
  <c r="XG25" i="21"/>
  <c r="XA25" i="21"/>
  <c r="WM25" i="21"/>
  <c r="WG25" i="21"/>
  <c r="US25" i="21"/>
  <c r="KZ20" i="5"/>
  <c r="UK25" i="21"/>
  <c r="UJ25" i="21"/>
  <c r="UI25" i="21"/>
  <c r="UH25" i="21"/>
  <c r="UG25" i="21"/>
  <c r="LC20" i="5" s="1"/>
  <c r="UF25" i="21"/>
  <c r="TQ25" i="21"/>
  <c r="TC25" i="21"/>
  <c r="KX20" i="5"/>
  <c r="SS25" i="21"/>
  <c r="SJ25" i="21"/>
  <c r="FK25" i="21"/>
  <c r="RC25" i="21"/>
  <c r="QY25" i="21"/>
  <c r="QX25" i="21"/>
  <c r="QQ25" i="21"/>
  <c r="QK25" i="21"/>
  <c r="QE25" i="21"/>
  <c r="PO25" i="21"/>
  <c r="PN25" i="21"/>
  <c r="OJ25" i="21"/>
  <c r="OE25" i="21"/>
  <c r="OD25" i="21"/>
  <c r="OC25" i="21"/>
  <c r="NT25" i="21"/>
  <c r="NL25" i="21"/>
  <c r="NE25" i="21"/>
  <c r="NA25" i="21"/>
  <c r="MZ25" i="21"/>
  <c r="MS25" i="21"/>
  <c r="LW25" i="21"/>
  <c r="LS25" i="21"/>
  <c r="LR25" i="21"/>
  <c r="LK25" i="21"/>
  <c r="LE25" i="21"/>
  <c r="KA25" i="21"/>
  <c r="JW25" i="21"/>
  <c r="JV25" i="21"/>
  <c r="JO25" i="21"/>
  <c r="JI25" i="21"/>
  <c r="JC25" i="21"/>
  <c r="IW25" i="21"/>
  <c r="IG25" i="21"/>
  <c r="HK25" i="21"/>
  <c r="HG25" i="21"/>
  <c r="HF25" i="21"/>
  <c r="GY25" i="21"/>
  <c r="GS25" i="21"/>
  <c r="GP25" i="21"/>
  <c r="GM25" i="21"/>
  <c r="HX25" i="21"/>
  <c r="IC25" i="21" s="1"/>
  <c r="HV25" i="21"/>
  <c r="IB25" i="21" s="1"/>
  <c r="HZ25" i="21" s="1"/>
  <c r="HR25" i="21"/>
  <c r="FW25" i="21"/>
  <c r="AL21" i="16"/>
  <c r="FQ25" i="21"/>
  <c r="EW25" i="21"/>
  <c r="ES25" i="21"/>
  <c r="ER25" i="21"/>
  <c r="EK25" i="21"/>
  <c r="EE25" i="21"/>
  <c r="DM25" i="21"/>
  <c r="DY25" i="21"/>
  <c r="DA25" i="21"/>
  <c r="CU25" i="21"/>
  <c r="CK25" i="21"/>
  <c r="CQ25" i="21" s="1"/>
  <c r="CO25" i="21" s="1"/>
  <c r="CA25" i="21"/>
  <c r="BQ25" i="21"/>
  <c r="BF25" i="21"/>
  <c r="BD25" i="21"/>
  <c r="BC25" i="21"/>
  <c r="BB25" i="21" s="1"/>
  <c r="AX25" i="21"/>
  <c r="AV25" i="21"/>
  <c r="AS25" i="21"/>
  <c r="AG25" i="21"/>
  <c r="AK25" i="21" s="1"/>
  <c r="Z25" i="21"/>
  <c r="S25" i="21"/>
  <c r="ABC24" i="21"/>
  <c r="ABB24" i="21"/>
  <c r="AAY24" i="21"/>
  <c r="AAX24" i="21"/>
  <c r="AAQ24" i="21"/>
  <c r="AAP24" i="21"/>
  <c r="ZW24" i="21"/>
  <c r="ZV24" i="21"/>
  <c r="ZU24" i="21"/>
  <c r="ZS24" i="21"/>
  <c r="ZO24" i="21"/>
  <c r="XV24" i="21"/>
  <c r="YA24" i="21" s="1"/>
  <c r="XT24" i="21"/>
  <c r="XR24" i="21"/>
  <c r="XP24" i="21"/>
  <c r="XM24" i="21"/>
  <c r="XG24" i="21"/>
  <c r="XA24" i="21"/>
  <c r="WM24" i="21"/>
  <c r="WG24" i="21"/>
  <c r="US24" i="21"/>
  <c r="KZ19" i="5"/>
  <c r="UK24" i="21"/>
  <c r="UJ24" i="21"/>
  <c r="UI24" i="21"/>
  <c r="UH24" i="21"/>
  <c r="UG24" i="21"/>
  <c r="LC19" i="5" s="1"/>
  <c r="UF24" i="21"/>
  <c r="TQ24" i="21"/>
  <c r="TC24" i="21"/>
  <c r="KX19" i="5"/>
  <c r="SS24" i="21"/>
  <c r="SJ24" i="21"/>
  <c r="FK24" i="21"/>
  <c r="RC24" i="21"/>
  <c r="QY24" i="21"/>
  <c r="QX24" i="21"/>
  <c r="QQ24" i="21"/>
  <c r="QK24" i="21"/>
  <c r="QE24" i="21"/>
  <c r="PO24" i="21"/>
  <c r="PN24" i="21"/>
  <c r="PM24" i="21" s="1"/>
  <c r="OJ24" i="21"/>
  <c r="OE24" i="21"/>
  <c r="OD24" i="21"/>
  <c r="OC24" i="21"/>
  <c r="NT24" i="21"/>
  <c r="NL24" i="21"/>
  <c r="NE24" i="21"/>
  <c r="NA24" i="21"/>
  <c r="MZ24" i="21"/>
  <c r="MS24" i="21"/>
  <c r="LW24" i="21"/>
  <c r="LS24" i="21"/>
  <c r="LR24" i="21"/>
  <c r="LK24" i="21"/>
  <c r="LE24" i="21"/>
  <c r="KA24" i="21"/>
  <c r="JW24" i="21"/>
  <c r="JV24" i="21"/>
  <c r="JO24" i="21"/>
  <c r="JI24" i="21"/>
  <c r="JC24" i="21"/>
  <c r="IW24" i="21"/>
  <c r="IG24" i="21"/>
  <c r="HK24" i="21"/>
  <c r="HG24" i="21"/>
  <c r="HF24" i="21"/>
  <c r="GY24" i="21"/>
  <c r="GS24" i="21"/>
  <c r="GP24" i="21"/>
  <c r="GM24" i="21"/>
  <c r="HX24" i="21"/>
  <c r="IC24" i="21" s="1"/>
  <c r="IA24" i="21" s="1"/>
  <c r="HV24" i="21"/>
  <c r="HR24" i="21"/>
  <c r="FW24" i="21"/>
  <c r="AL20" i="16"/>
  <c r="FQ24" i="21"/>
  <c r="EW24" i="21"/>
  <c r="ES24" i="21"/>
  <c r="ER24" i="21"/>
  <c r="EK24" i="21"/>
  <c r="EE24" i="21"/>
  <c r="DM24" i="21"/>
  <c r="DY24" i="21"/>
  <c r="DA24" i="21"/>
  <c r="CU24" i="21"/>
  <c r="CK24" i="21"/>
  <c r="CQ24" i="21" s="1"/>
  <c r="CO24" i="21" s="1"/>
  <c r="CA24" i="21"/>
  <c r="BQ24" i="21"/>
  <c r="BF24" i="21"/>
  <c r="BD24" i="21"/>
  <c r="BC24" i="21"/>
  <c r="BB24" i="21" s="1"/>
  <c r="AX24" i="21"/>
  <c r="AS24" i="21"/>
  <c r="AG24" i="21"/>
  <c r="AK24" i="21" s="1"/>
  <c r="Z24" i="21"/>
  <c r="S24" i="21"/>
  <c r="ABC15" i="21"/>
  <c r="ABB15" i="21"/>
  <c r="AAY15" i="21"/>
  <c r="AAX15" i="21"/>
  <c r="AAQ15" i="21"/>
  <c r="AAP15" i="21"/>
  <c r="ZW15" i="21"/>
  <c r="ZV15" i="21"/>
  <c r="ZU15" i="21"/>
  <c r="ZS15" i="21"/>
  <c r="ZQ15" i="21"/>
  <c r="ZO15" i="21"/>
  <c r="XV15" i="21"/>
  <c r="XT15" i="21"/>
  <c r="XR15" i="21"/>
  <c r="XP15" i="21"/>
  <c r="XM15" i="21"/>
  <c r="XG15" i="21"/>
  <c r="XA15" i="21"/>
  <c r="WM15" i="21"/>
  <c r="WG15" i="21"/>
  <c r="US15" i="21"/>
  <c r="KZ18" i="5"/>
  <c r="UK15" i="21"/>
  <c r="UJ15" i="21"/>
  <c r="UI15" i="21"/>
  <c r="UH15" i="21"/>
  <c r="UG15" i="21"/>
  <c r="LC18" i="5" s="1"/>
  <c r="UF15" i="21"/>
  <c r="TQ15" i="21"/>
  <c r="TC15" i="21"/>
  <c r="KX18" i="5"/>
  <c r="SS15" i="21"/>
  <c r="SJ15" i="21"/>
  <c r="FK15" i="21"/>
  <c r="RC15" i="21"/>
  <c r="QY15" i="21"/>
  <c r="QX15" i="21"/>
  <c r="QQ15" i="21"/>
  <c r="QK15" i="21"/>
  <c r="QE15" i="21"/>
  <c r="PO15" i="21"/>
  <c r="PN15" i="21"/>
  <c r="OJ15" i="21"/>
  <c r="OE15" i="21"/>
  <c r="OD15" i="21"/>
  <c r="OC15" i="21"/>
  <c r="NT15" i="21"/>
  <c r="NL15" i="21"/>
  <c r="NE15" i="21"/>
  <c r="NA15" i="21"/>
  <c r="MZ15" i="21"/>
  <c r="MS15" i="21"/>
  <c r="LW15" i="21"/>
  <c r="LS15" i="21"/>
  <c r="LR15" i="21"/>
  <c r="LK15" i="21"/>
  <c r="LE15" i="21"/>
  <c r="KA15" i="21"/>
  <c r="JW15" i="21"/>
  <c r="JV15" i="21"/>
  <c r="JO15" i="21"/>
  <c r="JI15" i="21"/>
  <c r="JC15" i="21"/>
  <c r="IW15" i="21"/>
  <c r="IG15" i="21"/>
  <c r="HK15" i="21"/>
  <c r="HG15" i="21"/>
  <c r="HF15" i="21"/>
  <c r="GY15" i="21"/>
  <c r="GS15" i="21"/>
  <c r="GP15" i="21"/>
  <c r="GM15" i="21"/>
  <c r="HX15" i="21"/>
  <c r="IC15" i="21" s="1"/>
  <c r="IA15" i="21" s="1"/>
  <c r="HV15" i="21"/>
  <c r="HR15" i="21"/>
  <c r="FW15" i="21"/>
  <c r="AL19" i="16"/>
  <c r="FQ15" i="21"/>
  <c r="EW15" i="21"/>
  <c r="ES15" i="21"/>
  <c r="ER15" i="21"/>
  <c r="EK15" i="21"/>
  <c r="EE15" i="21"/>
  <c r="DM15" i="21"/>
  <c r="DY15" i="21"/>
  <c r="DA15" i="21"/>
  <c r="CU15" i="21"/>
  <c r="CK15" i="21"/>
  <c r="CA15" i="21"/>
  <c r="BQ15" i="21"/>
  <c r="BF15" i="21"/>
  <c r="BD15" i="21"/>
  <c r="BC15" i="21"/>
  <c r="BB15" i="21" s="1"/>
  <c r="AX15" i="21"/>
  <c r="AV15" i="21"/>
  <c r="AS15" i="21"/>
  <c r="AG15" i="21"/>
  <c r="AK15" i="21" s="1"/>
  <c r="Z15" i="21"/>
  <c r="S15" i="21"/>
  <c r="ABC23" i="21"/>
  <c r="ABB23" i="21"/>
  <c r="AAY23" i="21"/>
  <c r="AAX23" i="21"/>
  <c r="AAQ23" i="21"/>
  <c r="AAP23" i="21"/>
  <c r="ZW23" i="21"/>
  <c r="ZV23" i="21"/>
  <c r="ZU23" i="21"/>
  <c r="ZS23" i="21"/>
  <c r="ZP23" i="21"/>
  <c r="ZO23" i="21"/>
  <c r="XV23" i="21"/>
  <c r="YA23" i="21" s="1"/>
  <c r="XY23" i="21" s="1"/>
  <c r="XT23" i="21"/>
  <c r="XR23" i="21"/>
  <c r="XP23" i="21"/>
  <c r="XM23" i="21"/>
  <c r="XG23" i="21"/>
  <c r="XA23" i="21"/>
  <c r="WM23" i="21"/>
  <c r="WG23" i="21"/>
  <c r="US23" i="21"/>
  <c r="KZ17" i="5"/>
  <c r="UK23" i="21"/>
  <c r="UJ23" i="21"/>
  <c r="UI23" i="21"/>
  <c r="UH23" i="21"/>
  <c r="UG23" i="21"/>
  <c r="LC17" i="5" s="1"/>
  <c r="UF23" i="21"/>
  <c r="TQ23" i="21"/>
  <c r="TC23" i="21"/>
  <c r="KX17" i="5"/>
  <c r="SS23" i="21"/>
  <c r="SJ23" i="21"/>
  <c r="FK23" i="21"/>
  <c r="RC23" i="21"/>
  <c r="QY23" i="21"/>
  <c r="QX23" i="21"/>
  <c r="QQ23" i="21"/>
  <c r="QK23" i="21"/>
  <c r="QE23" i="21"/>
  <c r="PO23" i="21"/>
  <c r="PN23" i="21"/>
  <c r="OJ23" i="21"/>
  <c r="OE23" i="21"/>
  <c r="OD23" i="21"/>
  <c r="OC23" i="21"/>
  <c r="NT23" i="21"/>
  <c r="NL23" i="21"/>
  <c r="NG31" i="21"/>
  <c r="LW23" i="21"/>
  <c r="LS23" i="21"/>
  <c r="LR23" i="21"/>
  <c r="LK23" i="21"/>
  <c r="LE23" i="21"/>
  <c r="KA23" i="21"/>
  <c r="JW23" i="21"/>
  <c r="JV23" i="21"/>
  <c r="JO23" i="21"/>
  <c r="JI23" i="21"/>
  <c r="JC23" i="21"/>
  <c r="IW23" i="21"/>
  <c r="IG23" i="21"/>
  <c r="HK23" i="21"/>
  <c r="HG23" i="21"/>
  <c r="HF23" i="21"/>
  <c r="GY23" i="21"/>
  <c r="GS23" i="21"/>
  <c r="GP23" i="21"/>
  <c r="GM23" i="21"/>
  <c r="HX23" i="21"/>
  <c r="HV23" i="21"/>
  <c r="HR23" i="21"/>
  <c r="FW23" i="21"/>
  <c r="AL18" i="16"/>
  <c r="FQ23" i="21"/>
  <c r="EW23" i="21"/>
  <c r="ES23" i="21"/>
  <c r="ER23" i="21"/>
  <c r="EK23" i="21"/>
  <c r="EE23" i="21"/>
  <c r="DM23" i="21"/>
  <c r="DY23" i="21"/>
  <c r="DA23" i="21"/>
  <c r="CU23" i="21"/>
  <c r="CK23" i="21"/>
  <c r="CQ23" i="21" s="1"/>
  <c r="CO23" i="21" s="1"/>
  <c r="CA23" i="21"/>
  <c r="BQ23" i="21"/>
  <c r="BF23" i="21"/>
  <c r="BD23" i="21"/>
  <c r="BC23" i="21"/>
  <c r="BB23" i="21" s="1"/>
  <c r="AX23" i="21"/>
  <c r="AV23" i="21"/>
  <c r="AS23" i="21"/>
  <c r="AG23" i="21"/>
  <c r="AK23" i="21" s="1"/>
  <c r="Z23" i="21"/>
  <c r="S23" i="21"/>
  <c r="ABC22" i="21"/>
  <c r="ABB22" i="21"/>
  <c r="AAY22" i="21"/>
  <c r="AAX22" i="21"/>
  <c r="AAQ22" i="21"/>
  <c r="AAP22" i="21"/>
  <c r="ZW22" i="21"/>
  <c r="ZV22" i="21"/>
  <c r="ZU22" i="21"/>
  <c r="ZS22" i="21"/>
  <c r="XV22" i="21"/>
  <c r="YA22" i="21" s="1"/>
  <c r="XT22" i="21"/>
  <c r="XR22" i="21"/>
  <c r="XP22" i="21"/>
  <c r="XM22" i="21"/>
  <c r="XG22" i="21"/>
  <c r="XA22" i="21"/>
  <c r="WM22" i="21"/>
  <c r="WG22" i="21"/>
  <c r="US22" i="21"/>
  <c r="KZ16" i="5"/>
  <c r="UK22" i="21"/>
  <c r="UJ22" i="21"/>
  <c r="UI22" i="21"/>
  <c r="UH22" i="21"/>
  <c r="UG22" i="21"/>
  <c r="LC16" i="5" s="1"/>
  <c r="UF22" i="21"/>
  <c r="TQ22" i="21"/>
  <c r="TC22" i="21"/>
  <c r="KX16" i="5"/>
  <c r="SS22" i="21"/>
  <c r="SJ22" i="21"/>
  <c r="FK22" i="21"/>
  <c r="RC22" i="21"/>
  <c r="QY22" i="21"/>
  <c r="QX22" i="21"/>
  <c r="QQ22" i="21"/>
  <c r="QK22" i="21"/>
  <c r="QE22" i="21"/>
  <c r="PO22" i="21"/>
  <c r="PN22" i="21"/>
  <c r="OJ22" i="21"/>
  <c r="OE22" i="21"/>
  <c r="OD22" i="21"/>
  <c r="OC22" i="21"/>
  <c r="NT22" i="21"/>
  <c r="NL22" i="21"/>
  <c r="NE22" i="21"/>
  <c r="NA22" i="21"/>
  <c r="MZ22" i="21"/>
  <c r="MS22" i="21"/>
  <c r="MH22" i="21"/>
  <c r="LW22" i="21"/>
  <c r="LS22" i="21"/>
  <c r="LR22" i="21"/>
  <c r="LK22" i="21"/>
  <c r="LE22" i="21"/>
  <c r="KA22" i="21"/>
  <c r="JW22" i="21"/>
  <c r="JV22" i="21"/>
  <c r="JO22" i="21"/>
  <c r="JI22" i="21"/>
  <c r="JC22" i="21"/>
  <c r="IW22" i="21"/>
  <c r="IG22" i="21"/>
  <c r="HK22" i="21"/>
  <c r="HG22" i="21"/>
  <c r="HF22" i="21"/>
  <c r="GY22" i="21"/>
  <c r="GS22" i="21"/>
  <c r="GP22" i="21"/>
  <c r="GM22" i="21"/>
  <c r="HX22" i="21"/>
  <c r="IC22" i="21" s="1"/>
  <c r="HV22" i="21"/>
  <c r="IB22" i="21" s="1"/>
  <c r="HZ22" i="21" s="1"/>
  <c r="HR22" i="21"/>
  <c r="FW22" i="21"/>
  <c r="AL17" i="16"/>
  <c r="FQ22" i="21"/>
  <c r="EW22" i="21"/>
  <c r="ES22" i="21"/>
  <c r="ER22" i="21"/>
  <c r="EK22" i="21"/>
  <c r="EE22" i="21"/>
  <c r="DM22" i="21"/>
  <c r="DY22" i="21"/>
  <c r="DA22" i="21"/>
  <c r="CU22" i="21"/>
  <c r="CK22" i="21"/>
  <c r="CA22" i="21"/>
  <c r="BQ22" i="21"/>
  <c r="BF22" i="21"/>
  <c r="BD22" i="21"/>
  <c r="BC22" i="21"/>
  <c r="BB22" i="21" s="1"/>
  <c r="AX22" i="21"/>
  <c r="AS22" i="21"/>
  <c r="AG22" i="21"/>
  <c r="AK22" i="21" s="1"/>
  <c r="Z22" i="21"/>
  <c r="S22" i="21"/>
  <c r="ABC21" i="21"/>
  <c r="ABB21" i="21"/>
  <c r="AAY21" i="21"/>
  <c r="AAX21" i="21"/>
  <c r="AAQ21" i="21"/>
  <c r="AAP21" i="21"/>
  <c r="ZW21" i="21"/>
  <c r="ZV21" i="21"/>
  <c r="ZU21" i="21"/>
  <c r="ZS21" i="21"/>
  <c r="ZP21" i="21"/>
  <c r="ZO21" i="21"/>
  <c r="XV21" i="21"/>
  <c r="YA21" i="21" s="1"/>
  <c r="XY21" i="21" s="1"/>
  <c r="XT21" i="21"/>
  <c r="XR21" i="21"/>
  <c r="XP21" i="21"/>
  <c r="XM21" i="21"/>
  <c r="XG21" i="21"/>
  <c r="XA21" i="21"/>
  <c r="WM21" i="21"/>
  <c r="WG21" i="21"/>
  <c r="US21" i="21"/>
  <c r="KZ15" i="5"/>
  <c r="UK21" i="21"/>
  <c r="UJ21" i="21"/>
  <c r="UI21" i="21"/>
  <c r="UH21" i="21"/>
  <c r="UG21" i="21"/>
  <c r="LC15" i="5" s="1"/>
  <c r="UF21" i="21"/>
  <c r="TQ21" i="21"/>
  <c r="TC21" i="21"/>
  <c r="KX15" i="5"/>
  <c r="SS21" i="21"/>
  <c r="SJ21" i="21"/>
  <c r="FK21" i="21"/>
  <c r="RC21" i="21"/>
  <c r="QY21" i="21"/>
  <c r="QX21" i="21"/>
  <c r="QQ21" i="21"/>
  <c r="QK21" i="21"/>
  <c r="QE21" i="21"/>
  <c r="PO21" i="21"/>
  <c r="PN21" i="21"/>
  <c r="OJ21" i="21"/>
  <c r="OE21" i="21"/>
  <c r="OD21" i="21"/>
  <c r="OC21" i="21"/>
  <c r="NT21" i="21"/>
  <c r="NL21" i="21"/>
  <c r="NE21" i="21"/>
  <c r="NA21" i="21"/>
  <c r="MZ21" i="21"/>
  <c r="MS21" i="21"/>
  <c r="LW21" i="21"/>
  <c r="LS21" i="21"/>
  <c r="LR21" i="21"/>
  <c r="LK21" i="21"/>
  <c r="LE21" i="21"/>
  <c r="KA21" i="21"/>
  <c r="JW21" i="21"/>
  <c r="JV21" i="21"/>
  <c r="JO21" i="21"/>
  <c r="JI21" i="21"/>
  <c r="JC21" i="21"/>
  <c r="IW21" i="21"/>
  <c r="IG21" i="21"/>
  <c r="HK21" i="21"/>
  <c r="HG21" i="21"/>
  <c r="HF21" i="21"/>
  <c r="GY21" i="21"/>
  <c r="GS21" i="21"/>
  <c r="GP21" i="21"/>
  <c r="GM21" i="21"/>
  <c r="HX21" i="21"/>
  <c r="HV21" i="21"/>
  <c r="HR21" i="21"/>
  <c r="FW21" i="21"/>
  <c r="AL16" i="16"/>
  <c r="FQ21" i="21"/>
  <c r="EW21" i="21"/>
  <c r="ES21" i="21"/>
  <c r="ER21" i="21"/>
  <c r="EK21" i="21"/>
  <c r="EE21" i="21"/>
  <c r="DM21" i="21"/>
  <c r="DY21" i="21"/>
  <c r="DA21" i="21"/>
  <c r="CU21" i="21"/>
  <c r="CK21" i="21"/>
  <c r="CA21" i="21"/>
  <c r="BQ21" i="21"/>
  <c r="BF21" i="21"/>
  <c r="BD21" i="21"/>
  <c r="BC21" i="21"/>
  <c r="BB21" i="21" s="1"/>
  <c r="AX21" i="21"/>
  <c r="AV21" i="21"/>
  <c r="AS21" i="21"/>
  <c r="AG21" i="21"/>
  <c r="AK21" i="21" s="1"/>
  <c r="Z21" i="21"/>
  <c r="S21" i="21"/>
  <c r="ABC14" i="21"/>
  <c r="ABB14" i="21"/>
  <c r="AAY14" i="21"/>
  <c r="AAX14" i="21"/>
  <c r="AAQ14" i="21"/>
  <c r="AAP14" i="21"/>
  <c r="ZW14" i="21"/>
  <c r="ZV14" i="21"/>
  <c r="ZU14" i="21"/>
  <c r="ZS14" i="21"/>
  <c r="ZO14" i="21"/>
  <c r="ZH42" i="21"/>
  <c r="XV14" i="21"/>
  <c r="YA14" i="21" s="1"/>
  <c r="XT14" i="21"/>
  <c r="XR14" i="21"/>
  <c r="XP14" i="21"/>
  <c r="XM14" i="21"/>
  <c r="XG14" i="21"/>
  <c r="XA14" i="21"/>
  <c r="WM14" i="21"/>
  <c r="WG14" i="21"/>
  <c r="US14" i="21"/>
  <c r="KZ14" i="5"/>
  <c r="UK14" i="21"/>
  <c r="UJ14" i="21"/>
  <c r="UI14" i="21"/>
  <c r="UH14" i="21"/>
  <c r="UG14" i="21"/>
  <c r="LC14" i="5" s="1"/>
  <c r="UF14" i="21"/>
  <c r="TQ14" i="21"/>
  <c r="TC14" i="21"/>
  <c r="KX14" i="5"/>
  <c r="SS14" i="21"/>
  <c r="SJ14" i="21"/>
  <c r="FK14" i="21"/>
  <c r="RC14" i="21"/>
  <c r="QY14" i="21"/>
  <c r="QX14" i="21"/>
  <c r="QQ14" i="21"/>
  <c r="QK14" i="21"/>
  <c r="QE14" i="21"/>
  <c r="PO14" i="21"/>
  <c r="PN14" i="21"/>
  <c r="OJ14" i="21"/>
  <c r="OE14" i="21"/>
  <c r="OD14" i="21"/>
  <c r="OC14" i="21"/>
  <c r="NT14" i="21"/>
  <c r="NL14" i="21"/>
  <c r="NE14" i="21"/>
  <c r="NA14" i="21"/>
  <c r="MZ14" i="21"/>
  <c r="MS14" i="21"/>
  <c r="LW14" i="21"/>
  <c r="LS14" i="21"/>
  <c r="LR14" i="21"/>
  <c r="LK14" i="21"/>
  <c r="LE14" i="21"/>
  <c r="KA14" i="21"/>
  <c r="JW14" i="21"/>
  <c r="JV14" i="21"/>
  <c r="JO14" i="21"/>
  <c r="JI14" i="21"/>
  <c r="JC14" i="21"/>
  <c r="IW14" i="21"/>
  <c r="IG14" i="21"/>
  <c r="HK14" i="21"/>
  <c r="HG14" i="21"/>
  <c r="HF14" i="21"/>
  <c r="GY14" i="21"/>
  <c r="GS14" i="21"/>
  <c r="GP14" i="21"/>
  <c r="GM14" i="21"/>
  <c r="HX14" i="21"/>
  <c r="IC14" i="21" s="1"/>
  <c r="HV14" i="21"/>
  <c r="HR14" i="21"/>
  <c r="FW14" i="21"/>
  <c r="AL15" i="16"/>
  <c r="FQ14" i="21"/>
  <c r="EW14" i="21"/>
  <c r="ES14" i="21"/>
  <c r="ER14" i="21"/>
  <c r="EK14" i="21"/>
  <c r="EE14" i="21"/>
  <c r="DM14" i="21"/>
  <c r="DY14" i="21"/>
  <c r="DA14" i="21"/>
  <c r="CU14" i="21"/>
  <c r="CK14" i="21"/>
  <c r="CA14" i="21"/>
  <c r="BQ14" i="21"/>
  <c r="BF14" i="21"/>
  <c r="BD14" i="21"/>
  <c r="BC14" i="21"/>
  <c r="BB14" i="21" s="1"/>
  <c r="AX14" i="21"/>
  <c r="AV14" i="21"/>
  <c r="AS14" i="21"/>
  <c r="AG14" i="21"/>
  <c r="AK14" i="21" s="1"/>
  <c r="Z14" i="21"/>
  <c r="S14" i="21"/>
  <c r="ABC20" i="21"/>
  <c r="ABB20" i="21"/>
  <c r="AAY20" i="21"/>
  <c r="AAX20" i="21"/>
  <c r="AAQ20" i="21"/>
  <c r="AAP20" i="21"/>
  <c r="ZW20" i="21"/>
  <c r="ZV20" i="21"/>
  <c r="ZU20" i="21"/>
  <c r="ZS20" i="21"/>
  <c r="ZO20" i="21"/>
  <c r="XV20" i="21"/>
  <c r="YA20" i="21" s="1"/>
  <c r="XY20" i="21" s="1"/>
  <c r="XT20" i="21"/>
  <c r="XR20" i="21"/>
  <c r="XP20" i="21"/>
  <c r="XM20" i="21"/>
  <c r="XG20" i="21"/>
  <c r="XA20" i="21"/>
  <c r="WM20" i="21"/>
  <c r="WG20" i="21"/>
  <c r="US20" i="21"/>
  <c r="KZ13" i="5"/>
  <c r="UK20" i="21"/>
  <c r="UJ20" i="21"/>
  <c r="UI20" i="21"/>
  <c r="UH20" i="21"/>
  <c r="UG20" i="21"/>
  <c r="LC13" i="5" s="1"/>
  <c r="UF20" i="21"/>
  <c r="TQ20" i="21"/>
  <c r="TC20" i="21"/>
  <c r="KX13" i="5"/>
  <c r="SS20" i="21"/>
  <c r="SJ20" i="21"/>
  <c r="FK20" i="21"/>
  <c r="RC20" i="21"/>
  <c r="QY20" i="21"/>
  <c r="QX20" i="21"/>
  <c r="QQ20" i="21"/>
  <c r="QK20" i="21"/>
  <c r="QE20" i="21"/>
  <c r="PO20" i="21"/>
  <c r="PN20" i="21"/>
  <c r="OJ20" i="21"/>
  <c r="OE20" i="21"/>
  <c r="OD20" i="21"/>
  <c r="OC20" i="21"/>
  <c r="NT20" i="21"/>
  <c r="NL20" i="21"/>
  <c r="NE20" i="21"/>
  <c r="NA20" i="21"/>
  <c r="MZ20" i="21"/>
  <c r="MS20" i="21"/>
  <c r="MH20" i="21"/>
  <c r="LW20" i="21"/>
  <c r="LS20" i="21"/>
  <c r="LR20" i="21"/>
  <c r="LK20" i="21"/>
  <c r="LE20" i="21"/>
  <c r="KA20" i="21"/>
  <c r="JW20" i="21"/>
  <c r="JV20" i="21"/>
  <c r="JO20" i="21"/>
  <c r="JI20" i="21"/>
  <c r="JC20" i="21"/>
  <c r="IW20" i="21"/>
  <c r="IG20" i="21"/>
  <c r="HK20" i="21"/>
  <c r="HG20" i="21"/>
  <c r="HF20" i="21"/>
  <c r="GY20" i="21"/>
  <c r="GS20" i="21"/>
  <c r="GP20" i="21"/>
  <c r="GM20" i="21"/>
  <c r="HX20" i="21"/>
  <c r="IC20" i="21" s="1"/>
  <c r="HV20" i="21"/>
  <c r="IB20" i="21" s="1"/>
  <c r="HR20" i="21"/>
  <c r="FW20" i="21"/>
  <c r="AL14" i="16"/>
  <c r="FQ20" i="21"/>
  <c r="EW20" i="21"/>
  <c r="ES20" i="21"/>
  <c r="ER20" i="21"/>
  <c r="EK20" i="21"/>
  <c r="EE20" i="21"/>
  <c r="DM20" i="21"/>
  <c r="DY20" i="21"/>
  <c r="DA20" i="21"/>
  <c r="CU20" i="21"/>
  <c r="CK20" i="21"/>
  <c r="CA20" i="21"/>
  <c r="BQ20" i="21"/>
  <c r="BF20" i="21"/>
  <c r="BD20" i="21"/>
  <c r="BC20" i="21"/>
  <c r="BB20" i="21" s="1"/>
  <c r="AX20" i="21"/>
  <c r="AS20" i="21"/>
  <c r="AG20" i="21"/>
  <c r="AK20" i="21" s="1"/>
  <c r="Z20" i="21"/>
  <c r="S20" i="21"/>
  <c r="ABC19" i="21"/>
  <c r="ABB19" i="21"/>
  <c r="AAY19" i="21"/>
  <c r="AAX19" i="21"/>
  <c r="AAQ19" i="21"/>
  <c r="AAP19" i="21"/>
  <c r="ZW19" i="21"/>
  <c r="ZV19" i="21"/>
  <c r="ZU19" i="21"/>
  <c r="ZS19" i="21"/>
  <c r="ZO19" i="21"/>
  <c r="AAD19" i="21"/>
  <c r="XV19" i="21"/>
  <c r="YA19" i="21" s="1"/>
  <c r="XY19" i="21" s="1"/>
  <c r="XT19" i="21"/>
  <c r="XR19" i="21"/>
  <c r="XP19" i="21"/>
  <c r="XM19" i="21"/>
  <c r="XG19" i="21"/>
  <c r="XA19" i="21"/>
  <c r="WM19" i="21"/>
  <c r="WG19" i="21"/>
  <c r="US19" i="21"/>
  <c r="KZ12" i="5"/>
  <c r="UK19" i="21"/>
  <c r="UJ19" i="21"/>
  <c r="UI19" i="21"/>
  <c r="UH19" i="21"/>
  <c r="UG19" i="21"/>
  <c r="LC12" i="5" s="1"/>
  <c r="UF19" i="21"/>
  <c r="TQ19" i="21"/>
  <c r="TC19" i="21"/>
  <c r="KX12" i="5"/>
  <c r="SS19" i="21"/>
  <c r="SJ19" i="21"/>
  <c r="FK19" i="21"/>
  <c r="RC19" i="21"/>
  <c r="QY19" i="21"/>
  <c r="QX19" i="21"/>
  <c r="QQ19" i="21"/>
  <c r="QK19" i="21"/>
  <c r="QE19" i="21"/>
  <c r="PO19" i="21"/>
  <c r="PN19" i="21"/>
  <c r="OJ19" i="21"/>
  <c r="OE19" i="21"/>
  <c r="OD19" i="21"/>
  <c r="OC19" i="21"/>
  <c r="NT19" i="21"/>
  <c r="NL19" i="21"/>
  <c r="NE19" i="21"/>
  <c r="NA19" i="21"/>
  <c r="MZ19" i="21"/>
  <c r="MS19" i="21"/>
  <c r="MH19" i="21"/>
  <c r="LW19" i="21"/>
  <c r="LS19" i="21"/>
  <c r="LR19" i="21"/>
  <c r="LK19" i="21"/>
  <c r="LE19" i="21"/>
  <c r="KA19" i="21"/>
  <c r="JW19" i="21"/>
  <c r="JV19" i="21"/>
  <c r="JO19" i="21"/>
  <c r="JI19" i="21"/>
  <c r="JC19" i="21"/>
  <c r="IW19" i="21"/>
  <c r="IG19" i="21"/>
  <c r="HK19" i="21"/>
  <c r="HG19" i="21"/>
  <c r="HF19" i="21"/>
  <c r="GY19" i="21"/>
  <c r="GS19" i="21"/>
  <c r="GP19" i="21"/>
  <c r="GM19" i="21"/>
  <c r="HX19" i="21"/>
  <c r="IC19" i="21" s="1"/>
  <c r="IA19" i="21" s="1"/>
  <c r="HV19" i="21"/>
  <c r="IB19" i="21" s="1"/>
  <c r="HR19" i="21"/>
  <c r="FW19" i="21"/>
  <c r="AL13" i="16"/>
  <c r="FQ19" i="21"/>
  <c r="EW19" i="21"/>
  <c r="ES19" i="21"/>
  <c r="ER19" i="21"/>
  <c r="EK19" i="21"/>
  <c r="EE19" i="21"/>
  <c r="DM19" i="21"/>
  <c r="DY19" i="21"/>
  <c r="DA19" i="21"/>
  <c r="CU19" i="21"/>
  <c r="CK19" i="21"/>
  <c r="CA19" i="21"/>
  <c r="BQ19" i="21"/>
  <c r="BF19" i="21"/>
  <c r="BD19" i="21"/>
  <c r="BC19" i="21"/>
  <c r="BB19" i="21" s="1"/>
  <c r="AX19" i="21"/>
  <c r="AS19" i="21"/>
  <c r="AG19" i="21"/>
  <c r="Z19" i="21"/>
  <c r="S19" i="21"/>
  <c r="ABC18" i="21"/>
  <c r="ABB18" i="21"/>
  <c r="AAY18" i="21"/>
  <c r="AAX18" i="21"/>
  <c r="AAQ18" i="21"/>
  <c r="AAP18" i="21"/>
  <c r="ZW18" i="21"/>
  <c r="ZV18" i="21"/>
  <c r="ZU18" i="21"/>
  <c r="ZS18" i="21"/>
  <c r="ZO18" i="21"/>
  <c r="ZF18" i="21"/>
  <c r="XV18" i="21"/>
  <c r="XT18" i="21"/>
  <c r="XR18" i="21"/>
  <c r="XP18" i="21"/>
  <c r="XM18" i="21"/>
  <c r="XG18" i="21"/>
  <c r="XA18" i="21"/>
  <c r="WM18" i="21"/>
  <c r="WG18" i="21"/>
  <c r="US18" i="21"/>
  <c r="KZ11" i="5"/>
  <c r="UK18" i="21"/>
  <c r="UJ18" i="21"/>
  <c r="UI18" i="21"/>
  <c r="UH18" i="21"/>
  <c r="UG18" i="21"/>
  <c r="LC11" i="5" s="1"/>
  <c r="UF18" i="21"/>
  <c r="TQ18" i="21"/>
  <c r="TC18" i="21"/>
  <c r="KX11" i="5"/>
  <c r="SS18" i="21"/>
  <c r="SJ18" i="21"/>
  <c r="FK18" i="21"/>
  <c r="RC18" i="21"/>
  <c r="QY18" i="21"/>
  <c r="QX18" i="21"/>
  <c r="QQ18" i="21"/>
  <c r="QK18" i="21"/>
  <c r="QE18" i="21"/>
  <c r="PO18" i="21"/>
  <c r="PN18" i="21"/>
  <c r="OJ18" i="21"/>
  <c r="OE18" i="21"/>
  <c r="OD18" i="21"/>
  <c r="OC18" i="21"/>
  <c r="NT18" i="21"/>
  <c r="NL18" i="21"/>
  <c r="NE18" i="21"/>
  <c r="NA18" i="21"/>
  <c r="MZ18" i="21"/>
  <c r="MS18" i="21"/>
  <c r="LW18" i="21"/>
  <c r="LS18" i="21"/>
  <c r="LR18" i="21"/>
  <c r="LK18" i="21"/>
  <c r="LE18" i="21"/>
  <c r="KA18" i="21"/>
  <c r="JW18" i="21"/>
  <c r="JV18" i="21"/>
  <c r="JO18" i="21"/>
  <c r="JI18" i="21"/>
  <c r="JC18" i="21"/>
  <c r="IW18" i="21"/>
  <c r="IG18" i="21"/>
  <c r="HK18" i="21"/>
  <c r="HG18" i="21"/>
  <c r="HF18" i="21"/>
  <c r="GY18" i="21"/>
  <c r="GS18" i="21"/>
  <c r="GP18" i="21"/>
  <c r="GM18" i="21"/>
  <c r="HX18" i="21"/>
  <c r="IC18" i="21" s="1"/>
  <c r="IA18" i="21" s="1"/>
  <c r="HV18" i="21"/>
  <c r="IB18" i="21" s="1"/>
  <c r="HR18" i="21"/>
  <c r="FW18" i="21"/>
  <c r="AL12" i="16"/>
  <c r="FQ18" i="21"/>
  <c r="EW18" i="21"/>
  <c r="ES18" i="21"/>
  <c r="ER18" i="21"/>
  <c r="EK18" i="21"/>
  <c r="EE18" i="21"/>
  <c r="DM18" i="21"/>
  <c r="DY18" i="21"/>
  <c r="DA18" i="21"/>
  <c r="CU18" i="21"/>
  <c r="CK18" i="21"/>
  <c r="CQ18" i="21" s="1"/>
  <c r="CO18" i="21" s="1"/>
  <c r="CA18" i="21"/>
  <c r="BQ18" i="21"/>
  <c r="BF18" i="21"/>
  <c r="BD18" i="21"/>
  <c r="BC18" i="21"/>
  <c r="BB18" i="21" s="1"/>
  <c r="AX18" i="21"/>
  <c r="AV18" i="21"/>
  <c r="AS18" i="21"/>
  <c r="AG18" i="21"/>
  <c r="AK18" i="21" s="1"/>
  <c r="Z18" i="21"/>
  <c r="S18" i="21"/>
  <c r="ABC13" i="21"/>
  <c r="ABB13" i="21"/>
  <c r="AAY13" i="21"/>
  <c r="AAX13" i="21"/>
  <c r="AAQ13" i="21"/>
  <c r="AAP13" i="21"/>
  <c r="AAD13" i="21"/>
  <c r="ZY42" i="21"/>
  <c r="ZW13" i="21"/>
  <c r="ZV13" i="21"/>
  <c r="ZU13" i="21"/>
  <c r="ZT13" i="21"/>
  <c r="ZS13" i="21"/>
  <c r="ZF13" i="21"/>
  <c r="ZB42" i="21"/>
  <c r="ZA42" i="21"/>
  <c r="XV13" i="21"/>
  <c r="XR13" i="21"/>
  <c r="XP13" i="21"/>
  <c r="XM13" i="21"/>
  <c r="XL42" i="21"/>
  <c r="XG13" i="21"/>
  <c r="XF42" i="21"/>
  <c r="XA13" i="21"/>
  <c r="WZ42" i="21"/>
  <c r="WY42" i="21"/>
  <c r="WM13" i="21"/>
  <c r="WG13" i="21"/>
  <c r="VR42" i="21"/>
  <c r="US13" i="21"/>
  <c r="UQ42" i="21"/>
  <c r="UP42" i="21"/>
  <c r="UK13" i="21"/>
  <c r="UJ13" i="21"/>
  <c r="UI13" i="21"/>
  <c r="UH13" i="21"/>
  <c r="UG13" i="21"/>
  <c r="UF13" i="21"/>
  <c r="TQ13" i="21"/>
  <c r="TP42" i="21"/>
  <c r="TL42" i="21"/>
  <c r="TC13" i="21"/>
  <c r="TA42" i="21"/>
  <c r="SW42" i="21"/>
  <c r="SS13" i="21"/>
  <c r="SJ13" i="21"/>
  <c r="FK13" i="21"/>
  <c r="FJ42" i="21"/>
  <c r="RC13" i="21"/>
  <c r="QY13" i="21"/>
  <c r="QX13" i="21"/>
  <c r="QQ13" i="21"/>
  <c r="QP42" i="21"/>
  <c r="QK13" i="21"/>
  <c r="QE13" i="21"/>
  <c r="QC42" i="21"/>
  <c r="PO13" i="21"/>
  <c r="PN13" i="21"/>
  <c r="OP42" i="21"/>
  <c r="OJ13" i="21"/>
  <c r="OE13" i="21"/>
  <c r="OD13" i="21"/>
  <c r="OC13" i="21"/>
  <c r="NT13" i="21"/>
  <c r="NL13" i="21"/>
  <c r="NJ42" i="21"/>
  <c r="NE13" i="21"/>
  <c r="NC42" i="21"/>
  <c r="NA13" i="21"/>
  <c r="MZ13" i="21"/>
  <c r="MS13" i="21"/>
  <c r="MH13" i="21"/>
  <c r="MG42" i="21"/>
  <c r="ME42" i="21"/>
  <c r="MD42" i="21"/>
  <c r="LW13" i="21"/>
  <c r="LV42" i="21"/>
  <c r="LS13" i="21"/>
  <c r="LR13" i="21"/>
  <c r="LK13" i="21"/>
  <c r="LE13" i="21"/>
  <c r="LD42" i="21"/>
  <c r="KA13" i="21"/>
  <c r="JW13" i="21"/>
  <c r="JV13" i="21"/>
  <c r="JO13" i="21"/>
  <c r="JM42" i="21"/>
  <c r="JI13" i="21"/>
  <c r="JC13" i="21"/>
  <c r="IW13" i="21"/>
  <c r="IU42" i="21"/>
  <c r="IG13" i="21"/>
  <c r="HK13" i="21"/>
  <c r="HG13" i="21"/>
  <c r="HF13" i="21"/>
  <c r="GY13" i="21"/>
  <c r="GS13" i="21"/>
  <c r="GP13" i="21"/>
  <c r="GM13" i="21"/>
  <c r="GK42" i="21"/>
  <c r="HX13" i="21"/>
  <c r="IC13" i="21" s="1"/>
  <c r="HR13" i="21"/>
  <c r="FW13" i="21"/>
  <c r="FQ13" i="21"/>
  <c r="EW13" i="21"/>
  <c r="ES13" i="21"/>
  <c r="ER13" i="21"/>
  <c r="EK13" i="21"/>
  <c r="EE13" i="21"/>
  <c r="DM13" i="21"/>
  <c r="DY13" i="21"/>
  <c r="DA13" i="21"/>
  <c r="CU13" i="21"/>
  <c r="CK13" i="21"/>
  <c r="CA13" i="21"/>
  <c r="BQ13" i="21"/>
  <c r="BF13" i="21"/>
  <c r="BC13" i="21"/>
  <c r="AX13" i="21"/>
  <c r="AS13" i="21"/>
  <c r="AG13" i="21"/>
  <c r="Z13" i="21"/>
  <c r="S13" i="21"/>
  <c r="K13" i="21"/>
  <c r="K42" i="21" s="1"/>
  <c r="PM28" i="21" l="1"/>
  <c r="PM23" i="21"/>
  <c r="PM13" i="21"/>
  <c r="PM15" i="21"/>
  <c r="PM29" i="21"/>
  <c r="PM21" i="21"/>
  <c r="PM26" i="21"/>
  <c r="PM18" i="21"/>
  <c r="PM20" i="21"/>
  <c r="PM27" i="21"/>
  <c r="PM16" i="21"/>
  <c r="PM14" i="21"/>
  <c r="PM22" i="21"/>
  <c r="PM17" i="21"/>
  <c r="PM30" i="21"/>
  <c r="PM19" i="21"/>
  <c r="PM25" i="21"/>
  <c r="ZS42" i="21"/>
  <c r="LE35" i="21"/>
  <c r="LE43" i="21" s="1"/>
  <c r="JC35" i="21"/>
  <c r="JC43" i="21" s="1"/>
  <c r="AAK23" i="21"/>
  <c r="QT35" i="21"/>
  <c r="QT43" i="21" s="1"/>
  <c r="AG35" i="21"/>
  <c r="AG43" i="21" s="1"/>
  <c r="ES42" i="21"/>
  <c r="IW42" i="21"/>
  <c r="LE42" i="21"/>
  <c r="QW35" i="21"/>
  <c r="QW43" i="21" s="1"/>
  <c r="OJ42" i="21"/>
  <c r="KA42" i="21"/>
  <c r="FD42" i="21"/>
  <c r="AAQ42" i="21"/>
  <c r="SS42" i="21"/>
  <c r="GP42" i="21"/>
  <c r="DA42" i="21"/>
  <c r="XV35" i="21"/>
  <c r="XV43" i="21" s="1"/>
  <c r="ZS35" i="21"/>
  <c r="ZS43" i="21" s="1"/>
  <c r="IG35" i="21"/>
  <c r="IG43" i="21" s="1"/>
  <c r="QK35" i="21"/>
  <c r="QK43" i="21" s="1"/>
  <c r="UF42" i="21"/>
  <c r="GY42" i="21"/>
  <c r="FW42" i="21"/>
  <c r="HF42" i="21"/>
  <c r="QY42" i="21"/>
  <c r="XR42" i="21"/>
  <c r="AAJ19" i="21"/>
  <c r="DM42" i="21"/>
  <c r="ZW42" i="21"/>
  <c r="RC35" i="21"/>
  <c r="RC43" i="21" s="1"/>
  <c r="QQ42" i="21"/>
  <c r="HK42" i="21"/>
  <c r="AS42" i="21"/>
  <c r="JV42" i="21"/>
  <c r="AX42" i="21"/>
  <c r="EK42" i="21"/>
  <c r="JW42" i="21"/>
  <c r="TQ42" i="21"/>
  <c r="XR35" i="21"/>
  <c r="XR43" i="21" s="1"/>
  <c r="AAD35" i="21"/>
  <c r="AAD43" i="21" s="1"/>
  <c r="GS42" i="21"/>
  <c r="OE42" i="21"/>
  <c r="NE42" i="21"/>
  <c r="JI35" i="21"/>
  <c r="JI43" i="21" s="1"/>
  <c r="FD43" i="21"/>
  <c r="EW42" i="21"/>
  <c r="JI42" i="21"/>
  <c r="NL42" i="21"/>
  <c r="ZU42" i="21"/>
  <c r="DY42" i="21"/>
  <c r="NT42" i="21"/>
  <c r="PO42" i="21"/>
  <c r="UJ42" i="21"/>
  <c r="ZV42" i="21"/>
  <c r="TC42" i="21"/>
  <c r="MS42" i="21"/>
  <c r="JC42" i="21"/>
  <c r="AK13" i="21"/>
  <c r="AK42" i="21" s="1"/>
  <c r="AG42" i="21"/>
  <c r="FQ42" i="21"/>
  <c r="PN42" i="21"/>
  <c r="UI42" i="21"/>
  <c r="HR42" i="21"/>
  <c r="HG42" i="21"/>
  <c r="JO42" i="21"/>
  <c r="RC42" i="21"/>
  <c r="UK42" i="21"/>
  <c r="YA13" i="21"/>
  <c r="XV42" i="21"/>
  <c r="FQ35" i="21"/>
  <c r="FQ43" i="21" s="1"/>
  <c r="QW13" i="21"/>
  <c r="QX42" i="21"/>
  <c r="AAY42" i="21"/>
  <c r="BQ42" i="21"/>
  <c r="BB13" i="21"/>
  <c r="BB42" i="21" s="1"/>
  <c r="BC42" i="21"/>
  <c r="EE42" i="21"/>
  <c r="SC42" i="21"/>
  <c r="OD42" i="21"/>
  <c r="XA42" i="21"/>
  <c r="SS35" i="21"/>
  <c r="SS43" i="21" s="1"/>
  <c r="UH42" i="21"/>
  <c r="CQ13" i="21"/>
  <c r="CK42" i="21"/>
  <c r="FK42" i="21"/>
  <c r="AAX42" i="21"/>
  <c r="BF42" i="21"/>
  <c r="IG42" i="21"/>
  <c r="LW42" i="21"/>
  <c r="QE42" i="21"/>
  <c r="CU42" i="21"/>
  <c r="GM42" i="21"/>
  <c r="QK42" i="21"/>
  <c r="SJ42" i="21"/>
  <c r="US42" i="21"/>
  <c r="AAP42" i="21"/>
  <c r="CA42" i="21"/>
  <c r="OC42" i="21"/>
  <c r="MZ42" i="21"/>
  <c r="NA42" i="21"/>
  <c r="ER42" i="21"/>
  <c r="TS38" i="21"/>
  <c r="QS38" i="21"/>
  <c r="IC16" i="21"/>
  <c r="IA16" i="21" s="1"/>
  <c r="HX42" i="21"/>
  <c r="S42" i="21"/>
  <c r="HD35" i="21"/>
  <c r="HD43" i="21" s="1"/>
  <c r="GL42" i="21"/>
  <c r="EU42" i="21"/>
  <c r="BX42" i="21"/>
  <c r="IV42" i="21"/>
  <c r="BZ42" i="21"/>
  <c r="HP42" i="21"/>
  <c r="HJ42" i="21"/>
  <c r="JA42" i="21"/>
  <c r="LK42" i="21"/>
  <c r="LR42" i="21"/>
  <c r="LS42" i="21"/>
  <c r="LC10" i="5"/>
  <c r="UG42" i="21"/>
  <c r="UR42" i="21"/>
  <c r="UM42" i="21"/>
  <c r="AAK35" i="21"/>
  <c r="AAK43" i="21" s="1"/>
  <c r="XP42" i="21"/>
  <c r="XM42" i="21"/>
  <c r="XG42" i="21"/>
  <c r="WG42" i="21"/>
  <c r="WM42" i="21"/>
  <c r="VZ42" i="21"/>
  <c r="LI42" i="21"/>
  <c r="TM42" i="21"/>
  <c r="WB42" i="21"/>
  <c r="YH42" i="21"/>
  <c r="BO42" i="21"/>
  <c r="YK42" i="21"/>
  <c r="AR42" i="21"/>
  <c r="BW42" i="21"/>
  <c r="CS42" i="21"/>
  <c r="CT42" i="21"/>
  <c r="EC42" i="21"/>
  <c r="RG42" i="21"/>
  <c r="NI42" i="21"/>
  <c r="TK42" i="21"/>
  <c r="VX42" i="21"/>
  <c r="YF42" i="21"/>
  <c r="OY42" i="21"/>
  <c r="YG42" i="21"/>
  <c r="ND42" i="21"/>
  <c r="NK42" i="21"/>
  <c r="OZ42" i="21"/>
  <c r="QD42" i="21"/>
  <c r="SE42" i="21"/>
  <c r="SX42" i="21"/>
  <c r="H42" i="21"/>
  <c r="BE42" i="21"/>
  <c r="CI42" i="21"/>
  <c r="CZ42" i="21"/>
  <c r="EJ42" i="21"/>
  <c r="FP42" i="21"/>
  <c r="GW42" i="21"/>
  <c r="IE42" i="21"/>
  <c r="MA42" i="21"/>
  <c r="TO42" i="21"/>
  <c r="VP42" i="21"/>
  <c r="WF42" i="21"/>
  <c r="XE42" i="21"/>
  <c r="XU42" i="21"/>
  <c r="YJ42" i="21"/>
  <c r="ZE42" i="21"/>
  <c r="MR42" i="21"/>
  <c r="FC42" i="21"/>
  <c r="NR42" i="21"/>
  <c r="OI42" i="21"/>
  <c r="QJ42" i="21"/>
  <c r="RB42" i="21"/>
  <c r="L42" i="21"/>
  <c r="AQ42" i="21"/>
  <c r="BV42" i="21"/>
  <c r="DL42" i="21"/>
  <c r="JH42" i="21"/>
  <c r="JZ42" i="21"/>
  <c r="LC42" i="21"/>
  <c r="MC42" i="21"/>
  <c r="AAC42" i="21"/>
  <c r="OO42" i="21"/>
  <c r="QO42" i="21"/>
  <c r="FI42" i="21"/>
  <c r="SR42" i="21"/>
  <c r="YI42" i="21"/>
  <c r="Z42" i="21"/>
  <c r="LJ42" i="21"/>
  <c r="SY42" i="21"/>
  <c r="NQ42" i="21"/>
  <c r="SZ42" i="21"/>
  <c r="ZZ42" i="21"/>
  <c r="SH42" i="21"/>
  <c r="FB42" i="21"/>
  <c r="RA42" i="21"/>
  <c r="AL42" i="21"/>
  <c r="BU42" i="21"/>
  <c r="CJ42" i="21"/>
  <c r="DK42" i="21"/>
  <c r="HV13" i="21"/>
  <c r="HV31" i="21" s="1"/>
  <c r="HW42" i="21"/>
  <c r="GX42" i="21"/>
  <c r="IF42" i="21"/>
  <c r="JG42" i="21"/>
  <c r="JY42" i="21"/>
  <c r="RQ42" i="21"/>
  <c r="MB42" i="21"/>
  <c r="AAB42" i="21"/>
  <c r="BP42" i="21"/>
  <c r="OG42" i="21"/>
  <c r="WE42" i="21"/>
  <c r="QI42" i="21"/>
  <c r="NS42" i="21"/>
  <c r="KZ10" i="5"/>
  <c r="UN42" i="21"/>
  <c r="VT42" i="21"/>
  <c r="WK42" i="21"/>
  <c r="YC42" i="21"/>
  <c r="YL42" i="21"/>
  <c r="ZO13" i="21"/>
  <c r="ZO42" i="21" s="1"/>
  <c r="ZC42" i="21"/>
  <c r="JB42" i="21"/>
  <c r="MQ42" i="21"/>
  <c r="SI42" i="21"/>
  <c r="AL11" i="16"/>
  <c r="AL40" i="16" s="1"/>
  <c r="FV42" i="21"/>
  <c r="UO42" i="21"/>
  <c r="VV42" i="21"/>
  <c r="WL42" i="21"/>
  <c r="XK42" i="21"/>
  <c r="YE42" i="21"/>
  <c r="YM42" i="21"/>
  <c r="CY42" i="21"/>
  <c r="EI42" i="21"/>
  <c r="FO42" i="21"/>
  <c r="HQ42" i="21"/>
  <c r="ZD42" i="21"/>
  <c r="OH42" i="21"/>
  <c r="MH14" i="21"/>
  <c r="TN42" i="21"/>
  <c r="AW42" i="21"/>
  <c r="BY42" i="21"/>
  <c r="ED42" i="21"/>
  <c r="EV42" i="21"/>
  <c r="HO42" i="21"/>
  <c r="HI42" i="21"/>
  <c r="JN42" i="21"/>
  <c r="RH42" i="21"/>
  <c r="LU42" i="21"/>
  <c r="MF42" i="21"/>
  <c r="MO42" i="21"/>
  <c r="CF38" i="21"/>
  <c r="AS35" i="21"/>
  <c r="AS43" i="21" s="1"/>
  <c r="QQ35" i="21"/>
  <c r="QQ43" i="21" s="1"/>
  <c r="QW23" i="21"/>
  <c r="AAJ21" i="21"/>
  <c r="QW27" i="21"/>
  <c r="AAK29" i="21"/>
  <c r="QW26" i="21"/>
  <c r="AAJ27" i="21"/>
  <c r="QW28" i="21"/>
  <c r="BQ35" i="21"/>
  <c r="BQ43" i="21" s="1"/>
  <c r="EW35" i="21"/>
  <c r="EW43" i="21" s="1"/>
  <c r="NB35" i="21"/>
  <c r="NB43" i="21" s="1"/>
  <c r="FK35" i="21"/>
  <c r="FK43" i="21" s="1"/>
  <c r="E21" i="21"/>
  <c r="AAE38" i="21"/>
  <c r="AAJ29" i="21"/>
  <c r="JP41" i="21"/>
  <c r="GY35" i="21"/>
  <c r="GY43" i="21" s="1"/>
  <c r="QE35" i="21"/>
  <c r="QE43" i="21" s="1"/>
  <c r="MH17" i="21"/>
  <c r="EM41" i="21"/>
  <c r="HT41" i="21"/>
  <c r="GT41" i="21"/>
  <c r="EL41" i="21"/>
  <c r="CA35" i="21"/>
  <c r="CA43" i="21" s="1"/>
  <c r="CU35" i="21"/>
  <c r="CU43" i="21" s="1"/>
  <c r="YA28" i="21"/>
  <c r="XY28" i="21" s="1"/>
  <c r="ED35" i="21"/>
  <c r="ED43" i="21" s="1"/>
  <c r="NE23" i="21"/>
  <c r="NE31" i="21" s="1"/>
  <c r="NA23" i="21"/>
  <c r="NA31" i="21" s="1"/>
  <c r="MH23" i="21"/>
  <c r="MT31" i="21"/>
  <c r="MT41" i="21" s="1"/>
  <c r="MU31" i="21"/>
  <c r="MU41" i="21" s="1"/>
  <c r="AD43" i="21"/>
  <c r="MO31" i="21"/>
  <c r="MS23" i="21"/>
  <c r="MS31" i="21" s="1"/>
  <c r="GM35" i="21"/>
  <c r="GM43" i="21" s="1"/>
  <c r="DY35" i="21"/>
  <c r="DY43" i="21" s="1"/>
  <c r="HE17" i="21"/>
  <c r="QW17" i="21"/>
  <c r="AAK19" i="21"/>
  <c r="E29" i="21"/>
  <c r="E13" i="21"/>
  <c r="AAJ13" i="21"/>
  <c r="AAK21" i="21"/>
  <c r="MY17" i="21"/>
  <c r="EQ23" i="21"/>
  <c r="QW29" i="21"/>
  <c r="AAJ20" i="21"/>
  <c r="E26" i="21"/>
  <c r="AAK16" i="21"/>
  <c r="AAK28" i="21"/>
  <c r="AAK30" i="21"/>
  <c r="ABC31" i="21"/>
  <c r="XY14" i="21"/>
  <c r="AAJ14" i="21"/>
  <c r="DA35" i="21"/>
  <c r="DA43" i="21" s="1"/>
  <c r="FW35" i="21"/>
  <c r="FW43" i="21" s="1"/>
  <c r="AAK22" i="21"/>
  <c r="E25" i="21"/>
  <c r="AAK17" i="21"/>
  <c r="QW21" i="21"/>
  <c r="UE17" i="21"/>
  <c r="JU30" i="21"/>
  <c r="E34" i="21"/>
  <c r="AAJ18" i="21"/>
  <c r="AAK20" i="21"/>
  <c r="CQ21" i="21"/>
  <c r="CO21" i="21" s="1"/>
  <c r="AAJ16" i="21"/>
  <c r="AAJ28" i="21"/>
  <c r="ABB31" i="21"/>
  <c r="HZ35" i="21"/>
  <c r="HZ43" i="21" s="1"/>
  <c r="JU26" i="21"/>
  <c r="AT12" i="16"/>
  <c r="FI11" i="5" s="1"/>
  <c r="AT14" i="16"/>
  <c r="FI13" i="5" s="1"/>
  <c r="AT17" i="16"/>
  <c r="FI16" i="5" s="1"/>
  <c r="AT19" i="16"/>
  <c r="FI18" i="5" s="1"/>
  <c r="AT22" i="16"/>
  <c r="FI21" i="5" s="1"/>
  <c r="AT27" i="16"/>
  <c r="FI26" i="5" s="1"/>
  <c r="AT24" i="16"/>
  <c r="FI23" i="5" s="1"/>
  <c r="AT13" i="16"/>
  <c r="FI12" i="5" s="1"/>
  <c r="OA29" i="21"/>
  <c r="AT21" i="16"/>
  <c r="FI20" i="5" s="1"/>
  <c r="AT23" i="16"/>
  <c r="FI22" i="5" s="1"/>
  <c r="AT25" i="16"/>
  <c r="FI24" i="5" s="1"/>
  <c r="AT28" i="16"/>
  <c r="FI27" i="5" s="1"/>
  <c r="AT16" i="16"/>
  <c r="FI15" i="5" s="1"/>
  <c r="AT18" i="16"/>
  <c r="FI17" i="5" s="1"/>
  <c r="AT20" i="16"/>
  <c r="FI19" i="5" s="1"/>
  <c r="AT15" i="16"/>
  <c r="FI14" i="5" s="1"/>
  <c r="AT26" i="16"/>
  <c r="FI25" i="5" s="1"/>
  <c r="UE18" i="21"/>
  <c r="AAJ23" i="21"/>
  <c r="QW24" i="21"/>
  <c r="QW18" i="21"/>
  <c r="E23" i="21"/>
  <c r="HE13" i="21"/>
  <c r="AAJ22" i="21"/>
  <c r="AAJ25" i="21"/>
  <c r="AAK26" i="21"/>
  <c r="AAK27" i="21"/>
  <c r="KB38" i="21"/>
  <c r="RD41" i="21"/>
  <c r="WH41" i="21"/>
  <c r="AAN41" i="21"/>
  <c r="AAZ41" i="21"/>
  <c r="HE25" i="21"/>
  <c r="MY25" i="21"/>
  <c r="HE26" i="21"/>
  <c r="GU38" i="21"/>
  <c r="AAK18" i="21"/>
  <c r="E24" i="21"/>
  <c r="AH41" i="21"/>
  <c r="CL41" i="21"/>
  <c r="LL41" i="21"/>
  <c r="AAJ15" i="21"/>
  <c r="AAK24" i="21"/>
  <c r="UE26" i="21"/>
  <c r="E17" i="21"/>
  <c r="AAJ17" i="21"/>
  <c r="HE30" i="21"/>
  <c r="AAJ30" i="21"/>
  <c r="GR35" i="21"/>
  <c r="GR43" i="21" s="1"/>
  <c r="HH35" i="21"/>
  <c r="HH43" i="21" s="1"/>
  <c r="LQ35" i="21"/>
  <c r="LQ43" i="21" s="1"/>
  <c r="NL35" i="21"/>
  <c r="NL43" i="21" s="1"/>
  <c r="ZF35" i="21"/>
  <c r="ZF43" i="21" s="1"/>
  <c r="ZU35" i="21"/>
  <c r="ZU43" i="21" s="1"/>
  <c r="E14" i="21"/>
  <c r="UE14" i="21"/>
  <c r="QW15" i="21"/>
  <c r="E28" i="21"/>
  <c r="UE28" i="21"/>
  <c r="OB29" i="21"/>
  <c r="XY29" i="21"/>
  <c r="TT41" i="21"/>
  <c r="MP35" i="21"/>
  <c r="MP43" i="21" s="1"/>
  <c r="QZ35" i="21"/>
  <c r="QZ43" i="21" s="1"/>
  <c r="SJ35" i="21"/>
  <c r="SJ43" i="21" s="1"/>
  <c r="TC35" i="21"/>
  <c r="TC43" i="21" s="1"/>
  <c r="XT35" i="21"/>
  <c r="XT43" i="21" s="1"/>
  <c r="ZX35" i="21"/>
  <c r="ZX43" i="21" s="1"/>
  <c r="IB35" i="21"/>
  <c r="IB43" i="21" s="1"/>
  <c r="ABB35" i="21"/>
  <c r="AAZ38" i="21"/>
  <c r="RD38" i="21"/>
  <c r="AT11" i="16"/>
  <c r="AAK14" i="21"/>
  <c r="QW22" i="21"/>
  <c r="XY27" i="21"/>
  <c r="ABC35" i="21"/>
  <c r="HE18" i="21"/>
  <c r="MY18" i="21"/>
  <c r="QW19" i="21"/>
  <c r="UE19" i="21"/>
  <c r="JU20" i="21"/>
  <c r="QW20" i="21"/>
  <c r="UE20" i="21"/>
  <c r="JU14" i="21"/>
  <c r="QW16" i="21"/>
  <c r="EQ28" i="21"/>
  <c r="UE29" i="21"/>
  <c r="UE30" i="21"/>
  <c r="CF41" i="21"/>
  <c r="QW14" i="21"/>
  <c r="XY22" i="21"/>
  <c r="HE15" i="21"/>
  <c r="AAK15" i="21"/>
  <c r="CQ16" i="21"/>
  <c r="CO16" i="21" s="1"/>
  <c r="IA29" i="21"/>
  <c r="HG35" i="21"/>
  <c r="HG43" i="21" s="1"/>
  <c r="IW35" i="21"/>
  <c r="IW43" i="21" s="1"/>
  <c r="LN35" i="21"/>
  <c r="LN43" i="21" s="1"/>
  <c r="QN35" i="21"/>
  <c r="QN43" i="21" s="1"/>
  <c r="WM35" i="21"/>
  <c r="WM43" i="21" s="1"/>
  <c r="YZ35" i="21"/>
  <c r="YZ43" i="21" s="1"/>
  <c r="CQ20" i="21"/>
  <c r="CO20" i="21" s="1"/>
  <c r="AAJ24" i="21"/>
  <c r="AAK25" i="21"/>
  <c r="AAJ26" i="21"/>
  <c r="Z35" i="21"/>
  <c r="Z43" i="21" s="1"/>
  <c r="UE21" i="21"/>
  <c r="UE24" i="21"/>
  <c r="UE25" i="21"/>
  <c r="CQ17" i="21"/>
  <c r="CO17" i="21" s="1"/>
  <c r="HE29" i="21"/>
  <c r="QW30" i="21"/>
  <c r="II38" i="21"/>
  <c r="HE35" i="21"/>
  <c r="HE43" i="21" s="1"/>
  <c r="KV38" i="21"/>
  <c r="HE14" i="21"/>
  <c r="HE24" i="21"/>
  <c r="EQ25" i="21"/>
  <c r="IA25" i="21"/>
  <c r="LQ16" i="21"/>
  <c r="HE28" i="21"/>
  <c r="OB30" i="21"/>
  <c r="M41" i="21"/>
  <c r="HF35" i="21"/>
  <c r="HF43" i="21" s="1"/>
  <c r="ZQ18" i="21"/>
  <c r="JU18" i="21"/>
  <c r="JU23" i="21"/>
  <c r="LQ24" i="21"/>
  <c r="OB13" i="21"/>
  <c r="OB18" i="21"/>
  <c r="HE23" i="21"/>
  <c r="GO38" i="21"/>
  <c r="GO48" i="21" s="1"/>
  <c r="ZR13" i="21"/>
  <c r="MY24" i="21"/>
  <c r="HE27" i="21"/>
  <c r="JU28" i="21"/>
  <c r="HE19" i="21"/>
  <c r="MY19" i="21"/>
  <c r="HE20" i="21"/>
  <c r="EQ14" i="21"/>
  <c r="HE21" i="21"/>
  <c r="EQ15" i="21"/>
  <c r="ZN35" i="21"/>
  <c r="ZN43" i="21" s="1"/>
  <c r="ZW35" i="21"/>
  <c r="ZW43" i="21" s="1"/>
  <c r="JP38" i="21"/>
  <c r="LQ18" i="21"/>
  <c r="HE16" i="21"/>
  <c r="MY28" i="21"/>
  <c r="ES35" i="21"/>
  <c r="ES43" i="21" s="1"/>
  <c r="IA14" i="21"/>
  <c r="EQ17" i="21"/>
  <c r="EQ29" i="21"/>
  <c r="I38" i="21"/>
  <c r="HC35" i="21"/>
  <c r="HC43" i="21" s="1"/>
  <c r="ZP35" i="21"/>
  <c r="ZP43" i="21" s="1"/>
  <c r="BV35" i="21"/>
  <c r="BV43" i="21" s="1"/>
  <c r="BZ35" i="21"/>
  <c r="BZ43" i="21" s="1"/>
  <c r="JH35" i="21"/>
  <c r="JH43" i="21" s="1"/>
  <c r="MB35" i="21"/>
  <c r="MB43" i="21" s="1"/>
  <c r="SQ35" i="21"/>
  <c r="SQ43" i="21" s="1"/>
  <c r="XF35" i="21"/>
  <c r="XF43" i="21" s="1"/>
  <c r="DM35" i="21"/>
  <c r="DM43" i="21" s="1"/>
  <c r="ZF19" i="21"/>
  <c r="NZ27" i="21"/>
  <c r="IM24" i="5" s="1"/>
  <c r="OA14" i="21"/>
  <c r="BX35" i="21"/>
  <c r="BX43" i="21" s="1"/>
  <c r="ZF28" i="21"/>
  <c r="OA15" i="21"/>
  <c r="ZF20" i="21"/>
  <c r="ZT19" i="21"/>
  <c r="ZR19" i="21" s="1"/>
  <c r="NY14" i="21"/>
  <c r="HR35" i="21"/>
  <c r="HR43" i="21" s="1"/>
  <c r="XG35" i="21"/>
  <c r="XG43" i="21" s="1"/>
  <c r="VM35" i="21"/>
  <c r="VM43" i="21" s="1"/>
  <c r="WG35" i="21"/>
  <c r="WG43" i="21" s="1"/>
  <c r="JX18" i="21"/>
  <c r="LP16" i="21"/>
  <c r="CX26" i="21"/>
  <c r="NY15" i="21"/>
  <c r="JS29" i="21"/>
  <c r="IV35" i="21"/>
  <c r="IV43" i="21" s="1"/>
  <c r="MD35" i="21"/>
  <c r="MD43" i="21" s="1"/>
  <c r="NJ35" i="21"/>
  <c r="NJ43" i="21" s="1"/>
  <c r="FJ35" i="21"/>
  <c r="FJ43" i="21" s="1"/>
  <c r="AJ26" i="21"/>
  <c r="V43" i="21"/>
  <c r="LP20" i="21"/>
  <c r="OB27" i="21"/>
  <c r="OB19" i="21"/>
  <c r="MY21" i="21"/>
  <c r="EQ22" i="21"/>
  <c r="OB15" i="21"/>
  <c r="EQ26" i="21"/>
  <c r="JU16" i="21"/>
  <c r="LQ17" i="21"/>
  <c r="WD30" i="21"/>
  <c r="OB23" i="21"/>
  <c r="OB25" i="21"/>
  <c r="LP18" i="21"/>
  <c r="EQ18" i="21"/>
  <c r="JU19" i="21"/>
  <c r="LQ20" i="21"/>
  <c r="MY14" i="21"/>
  <c r="OB14" i="21"/>
  <c r="JU21" i="21"/>
  <c r="EQ16" i="21"/>
  <c r="LQ28" i="21"/>
  <c r="MY29" i="21"/>
  <c r="DL35" i="21"/>
  <c r="DL43" i="21" s="1"/>
  <c r="GL35" i="21"/>
  <c r="GL43" i="21" s="1"/>
  <c r="LD35" i="21"/>
  <c r="LD43" i="21" s="1"/>
  <c r="QJ35" i="21"/>
  <c r="QJ43" i="21" s="1"/>
  <c r="SR35" i="21"/>
  <c r="SR43" i="21" s="1"/>
  <c r="ZQ35" i="21"/>
  <c r="ZQ43" i="21" s="1"/>
  <c r="AAJ35" i="21"/>
  <c r="AAJ43" i="21" s="1"/>
  <c r="MY13" i="21"/>
  <c r="NZ19" i="21"/>
  <c r="IM12" i="5" s="1"/>
  <c r="FT20" i="21"/>
  <c r="MY20" i="21"/>
  <c r="LQ21" i="21"/>
  <c r="OA27" i="21"/>
  <c r="WD27" i="21"/>
  <c r="T35" i="21"/>
  <c r="T43" i="21" s="1"/>
  <c r="LQ19" i="21"/>
  <c r="JU22" i="21"/>
  <c r="LQ25" i="21"/>
  <c r="OB17" i="21"/>
  <c r="MY27" i="21"/>
  <c r="JU29" i="21"/>
  <c r="EQ30" i="21"/>
  <c r="OB20" i="21"/>
  <c r="OB22" i="21"/>
  <c r="JU15" i="21"/>
  <c r="LQ26" i="21"/>
  <c r="MY26" i="21"/>
  <c r="OB16" i="21"/>
  <c r="BA29" i="21"/>
  <c r="AZ29" i="21" s="1"/>
  <c r="EQ21" i="21"/>
  <c r="NB22" i="21"/>
  <c r="OB26" i="21"/>
  <c r="JU25" i="21"/>
  <c r="JU27" i="21"/>
  <c r="OB28" i="21"/>
  <c r="ZL34" i="21"/>
  <c r="LQ23" i="21"/>
  <c r="MY15" i="21"/>
  <c r="ZT35" i="21"/>
  <c r="ZT43" i="21" s="1"/>
  <c r="EQ19" i="21"/>
  <c r="EQ20" i="21"/>
  <c r="OB21" i="21"/>
  <c r="EQ24" i="21"/>
  <c r="JU24" i="21"/>
  <c r="MY16" i="21"/>
  <c r="JU17" i="21"/>
  <c r="IT34" i="21"/>
  <c r="LQ22" i="21"/>
  <c r="MY30" i="21"/>
  <c r="EM38" i="21"/>
  <c r="ZM35" i="21"/>
  <c r="ZM43" i="21" s="1"/>
  <c r="ZV35" i="21"/>
  <c r="ZV43" i="21" s="1"/>
  <c r="ZR34" i="21"/>
  <c r="WZ35" i="21"/>
  <c r="WZ43" i="21" s="1"/>
  <c r="ZM20" i="21"/>
  <c r="MW22" i="21"/>
  <c r="OA28" i="21"/>
  <c r="MP26" i="21"/>
  <c r="IT22" i="21"/>
  <c r="OA25" i="21"/>
  <c r="XD25" i="21"/>
  <c r="OA26" i="21"/>
  <c r="DJ17" i="21"/>
  <c r="GV17" i="21"/>
  <c r="AJ19" i="21"/>
  <c r="UA15" i="21"/>
  <c r="JS26" i="21"/>
  <c r="EP16" i="21"/>
  <c r="CX19" i="21"/>
  <c r="IZ19" i="21"/>
  <c r="GJ21" i="21"/>
  <c r="QB26" i="21"/>
  <c r="FV35" i="21"/>
  <c r="FV43" i="21" s="1"/>
  <c r="IF35" i="21"/>
  <c r="IF43" i="21" s="1"/>
  <c r="MA35" i="21"/>
  <c r="MA43" i="21" s="1"/>
  <c r="WF35" i="21"/>
  <c r="WF43" i="21" s="1"/>
  <c r="GJ20" i="21"/>
  <c r="XD34" i="21"/>
  <c r="NY21" i="21"/>
  <c r="AJ22" i="21"/>
  <c r="HD18" i="21"/>
  <c r="ZP30" i="21"/>
  <c r="FH34" i="21"/>
  <c r="PJ29" i="21"/>
  <c r="TZ29" i="21"/>
  <c r="KY26" i="5" s="1"/>
  <c r="UD30" i="21"/>
  <c r="ET24" i="21"/>
  <c r="QV16" i="21"/>
  <c r="RZ18" i="21"/>
  <c r="MW18" i="21"/>
  <c r="JT13" i="21"/>
  <c r="PJ20" i="21"/>
  <c r="JS24" i="21"/>
  <c r="RH35" i="21"/>
  <c r="RH43" i="21" s="1"/>
  <c r="ME35" i="21"/>
  <c r="ME43" i="21" s="1"/>
  <c r="SY35" i="21"/>
  <c r="SY43" i="21" s="1"/>
  <c r="JT18" i="21"/>
  <c r="QZ17" i="21"/>
  <c r="DJ13" i="21"/>
  <c r="GV14" i="21"/>
  <c r="DJ27" i="21"/>
  <c r="FT27" i="21"/>
  <c r="HD20" i="21"/>
  <c r="MW14" i="21"/>
  <c r="ZM30" i="21"/>
  <c r="OA21" i="21"/>
  <c r="PJ23" i="21"/>
  <c r="WX15" i="21"/>
  <c r="JX24" i="21"/>
  <c r="NZ24" i="21"/>
  <c r="IM19" i="5" s="1"/>
  <c r="QV17" i="21"/>
  <c r="DJ29" i="21"/>
  <c r="UA20" i="21"/>
  <c r="LP22" i="21"/>
  <c r="QB17" i="21"/>
  <c r="FT16" i="21"/>
  <c r="MX29" i="21"/>
  <c r="QV21" i="21"/>
  <c r="FH21" i="21"/>
  <c r="JX22" i="21"/>
  <c r="SV29" i="21"/>
  <c r="ZQ30" i="21"/>
  <c r="XD19" i="21"/>
  <c r="ZM24" i="21"/>
  <c r="NZ25" i="21"/>
  <c r="IM20" i="5" s="1"/>
  <c r="AJ16" i="21"/>
  <c r="UD29" i="21"/>
  <c r="EP18" i="21"/>
  <c r="JS19" i="21"/>
  <c r="BA13" i="21"/>
  <c r="AJ23" i="21"/>
  <c r="QH27" i="21"/>
  <c r="SP18" i="21"/>
  <c r="MX22" i="21"/>
  <c r="ZN13" i="21"/>
  <c r="EB23" i="21"/>
  <c r="QB29" i="21"/>
  <c r="DV23" i="21"/>
  <c r="QH29" i="21"/>
  <c r="LP13" i="21"/>
  <c r="OA18" i="21"/>
  <c r="WX18" i="21"/>
  <c r="WD14" i="21"/>
  <c r="QZ21" i="21"/>
  <c r="CH23" i="21"/>
  <c r="CP23" i="21" s="1"/>
  <c r="CN23" i="21" s="1"/>
  <c r="CX23" i="21"/>
  <c r="IZ15" i="21"/>
  <c r="NZ16" i="21"/>
  <c r="IM22" i="5" s="1"/>
  <c r="TJ29" i="21"/>
  <c r="BA30" i="21"/>
  <c r="AZ30" i="21" s="1"/>
  <c r="CX13" i="21"/>
  <c r="GJ30" i="21"/>
  <c r="IT30" i="21"/>
  <c r="MX13" i="21"/>
  <c r="QH13" i="21"/>
  <c r="QZ26" i="21"/>
  <c r="CX29" i="21"/>
  <c r="HH30" i="21"/>
  <c r="GV21" i="21"/>
  <c r="MW23" i="21"/>
  <c r="LB18" i="21"/>
  <c r="ZX23" i="21"/>
  <c r="XD26" i="21"/>
  <c r="WJ17" i="21"/>
  <c r="EO30" i="21"/>
  <c r="QV30" i="21"/>
  <c r="IT18" i="21"/>
  <c r="CH20" i="21"/>
  <c r="CP20" i="21" s="1"/>
  <c r="CN20" i="21" s="1"/>
  <c r="FN20" i="21"/>
  <c r="ZP22" i="21"/>
  <c r="IT23" i="21"/>
  <c r="WD20" i="21"/>
  <c r="GJ19" i="21"/>
  <c r="IT19" i="21"/>
  <c r="ZN19" i="21"/>
  <c r="IZ14" i="21"/>
  <c r="IZ27" i="21"/>
  <c r="AJ20" i="21"/>
  <c r="SP20" i="21"/>
  <c r="TZ18" i="21"/>
  <c r="KY11" i="5" s="1"/>
  <c r="JT19" i="21"/>
  <c r="FH19" i="21"/>
  <c r="LP27" i="21"/>
  <c r="QB27" i="21"/>
  <c r="IZ20" i="21"/>
  <c r="WD24" i="21"/>
  <c r="JT25" i="21"/>
  <c r="JL30" i="21"/>
  <c r="GV20" i="21"/>
  <c r="QV26" i="21"/>
  <c r="IT27" i="21"/>
  <c r="NB29" i="21"/>
  <c r="FH30" i="21"/>
  <c r="QZ13" i="21"/>
  <c r="HZ20" i="21"/>
  <c r="HD14" i="21"/>
  <c r="QV24" i="21"/>
  <c r="PJ27" i="21"/>
  <c r="NZ28" i="21"/>
  <c r="IM25" i="5" s="1"/>
  <c r="QZ30" i="21"/>
  <c r="HD19" i="21"/>
  <c r="JL20" i="21"/>
  <c r="JX17" i="21"/>
  <c r="EB24" i="21"/>
  <c r="UD28" i="21"/>
  <c r="UA29" i="21"/>
  <c r="GV19" i="21"/>
  <c r="GV13" i="21"/>
  <c r="FT19" i="21"/>
  <c r="JX19" i="21"/>
  <c r="XJ30" i="21"/>
  <c r="HH22" i="21"/>
  <c r="HC17" i="21"/>
  <c r="HC18" i="21"/>
  <c r="GV18" i="21"/>
  <c r="SP25" i="21"/>
  <c r="OF28" i="21"/>
  <c r="CX18" i="21"/>
  <c r="JL18" i="21"/>
  <c r="EP15" i="21"/>
  <c r="OF24" i="21"/>
  <c r="UB16" i="21"/>
  <c r="WJ16" i="21"/>
  <c r="WD17" i="21"/>
  <c r="IZ29" i="21"/>
  <c r="VJ33" i="21"/>
  <c r="LT14" i="21"/>
  <c r="NZ22" i="21"/>
  <c r="IM16" i="5" s="1"/>
  <c r="SP23" i="21"/>
  <c r="UC23" i="21"/>
  <c r="CX24" i="21"/>
  <c r="WX24" i="21"/>
  <c r="ET25" i="21"/>
  <c r="GJ25" i="21"/>
  <c r="JF16" i="21"/>
  <c r="XD17" i="21"/>
  <c r="FT34" i="21"/>
  <c r="JS13" i="21"/>
  <c r="QB20" i="21"/>
  <c r="TZ20" i="21"/>
  <c r="KY13" i="5" s="1"/>
  <c r="XJ20" i="21"/>
  <c r="DJ14" i="21"/>
  <c r="PI23" i="21"/>
  <c r="PH23" i="21" s="1"/>
  <c r="XD23" i="21"/>
  <c r="WJ26" i="21"/>
  <c r="NY16" i="21"/>
  <c r="XJ16" i="21"/>
  <c r="NY28" i="21"/>
  <c r="LP29" i="21"/>
  <c r="UB19" i="21"/>
  <c r="HD21" i="21"/>
  <c r="XD21" i="21"/>
  <c r="EP22" i="21"/>
  <c r="PI22" i="21"/>
  <c r="QB23" i="21"/>
  <c r="FH15" i="21"/>
  <c r="WJ15" i="21"/>
  <c r="EO24" i="21"/>
  <c r="OA24" i="21"/>
  <c r="JS25" i="21"/>
  <c r="UB25" i="21"/>
  <c r="MX17" i="21"/>
  <c r="LB27" i="21"/>
  <c r="XJ27" i="21"/>
  <c r="HD13" i="21"/>
  <c r="XD13" i="21"/>
  <c r="AJ18" i="21"/>
  <c r="ID18" i="21"/>
  <c r="TZ14" i="21"/>
  <c r="KY14" i="5" s="1"/>
  <c r="OA16" i="21"/>
  <c r="MW17" i="21"/>
  <c r="PJ17" i="21"/>
  <c r="CH30" i="21"/>
  <c r="CP30" i="21" s="1"/>
  <c r="CN30" i="21" s="1"/>
  <c r="FN30" i="21"/>
  <c r="HC30" i="21"/>
  <c r="LP30" i="21"/>
  <c r="QZ20" i="21"/>
  <c r="JX14" i="21"/>
  <c r="DJ21" i="21"/>
  <c r="WJ22" i="21"/>
  <c r="NZ23" i="21"/>
  <c r="IM17" i="5" s="1"/>
  <c r="TZ15" i="21"/>
  <c r="KY18" i="5" s="1"/>
  <c r="AJ24" i="21"/>
  <c r="DJ24" i="21"/>
  <c r="XD24" i="21"/>
  <c r="UL25" i="21"/>
  <c r="NZ26" i="21"/>
  <c r="IM21" i="5" s="1"/>
  <c r="EH28" i="21"/>
  <c r="BD29" i="21"/>
  <c r="EB29" i="21"/>
  <c r="GJ29" i="21"/>
  <c r="ZM26" i="21"/>
  <c r="JS17" i="21"/>
  <c r="NZ17" i="21"/>
  <c r="IM23" i="5" s="1"/>
  <c r="WJ29" i="21"/>
  <c r="ZM18" i="21"/>
  <c r="UA19" i="21"/>
  <c r="NZ21" i="21"/>
  <c r="IM15" i="5" s="1"/>
  <c r="XJ21" i="21"/>
  <c r="UA22" i="21"/>
  <c r="JS23" i="21"/>
  <c r="MX15" i="21"/>
  <c r="DV24" i="21"/>
  <c r="XJ24" i="21"/>
  <c r="FT25" i="21"/>
  <c r="ID25" i="21"/>
  <c r="UD26" i="21"/>
  <c r="EO16" i="21"/>
  <c r="OA17" i="21"/>
  <c r="EP13" i="21"/>
  <c r="EO20" i="21"/>
  <c r="LO20" i="21"/>
  <c r="HN15" i="21"/>
  <c r="CR28" i="21"/>
  <c r="NH13" i="21"/>
  <c r="JX13" i="21"/>
  <c r="RZ13" i="21"/>
  <c r="EH20" i="21"/>
  <c r="NB20" i="21"/>
  <c r="TY23" i="21"/>
  <c r="AP15" i="21"/>
  <c r="QH15" i="21"/>
  <c r="XZ30" i="21"/>
  <c r="XX30" i="21" s="1"/>
  <c r="LO18" i="21"/>
  <c r="WX19" i="21"/>
  <c r="FN22" i="21"/>
  <c r="ZM23" i="21"/>
  <c r="TY26" i="21"/>
  <c r="TY27" i="21"/>
  <c r="AP13" i="21"/>
  <c r="BN13" i="21"/>
  <c r="JF18" i="21"/>
  <c r="XD18" i="21"/>
  <c r="EB19" i="21"/>
  <c r="JL19" i="21"/>
  <c r="QH19" i="21"/>
  <c r="JF20" i="21"/>
  <c r="MW20" i="21"/>
  <c r="PI21" i="21"/>
  <c r="QU15" i="21"/>
  <c r="TY30" i="21"/>
  <c r="DV13" i="21"/>
  <c r="ET13" i="21"/>
  <c r="UC13" i="21"/>
  <c r="AP18" i="21"/>
  <c r="BN19" i="21"/>
  <c r="EB27" i="21"/>
  <c r="XZ19" i="21"/>
  <c r="XX19" i="21" s="1"/>
  <c r="EB20" i="21"/>
  <c r="OA20" i="21"/>
  <c r="LO13" i="21"/>
  <c r="QU13" i="21"/>
  <c r="MX18" i="21"/>
  <c r="UB18" i="21"/>
  <c r="XJ18" i="21"/>
  <c r="FN19" i="21"/>
  <c r="CR20" i="21"/>
  <c r="ZP28" i="21"/>
  <c r="PI13" i="21"/>
  <c r="SP13" i="21"/>
  <c r="FN18" i="21"/>
  <c r="QZ18" i="21"/>
  <c r="UC18" i="21"/>
  <c r="DJ19" i="21"/>
  <c r="LO19" i="21"/>
  <c r="LP19" i="21"/>
  <c r="NB19" i="21"/>
  <c r="BN20" i="21"/>
  <c r="JT20" i="21"/>
  <c r="NY22" i="21"/>
  <c r="KM35" i="21"/>
  <c r="KM43" i="21" s="1"/>
  <c r="MF35" i="21"/>
  <c r="MF43" i="21" s="1"/>
  <c r="SE35" i="21"/>
  <c r="SE43" i="21" s="1"/>
  <c r="VX35" i="21"/>
  <c r="VX43" i="21" s="1"/>
  <c r="ZF14" i="21"/>
  <c r="OF21" i="21"/>
  <c r="PJ21" i="21"/>
  <c r="UC22" i="21"/>
  <c r="JL23" i="21"/>
  <c r="OF23" i="21"/>
  <c r="SD23" i="21"/>
  <c r="UA23" i="21"/>
  <c r="WJ23" i="21"/>
  <c r="FN15" i="21"/>
  <c r="UD15" i="21"/>
  <c r="QB24" i="21"/>
  <c r="ID26" i="21"/>
  <c r="EP17" i="21"/>
  <c r="HN17" i="21"/>
  <c r="IZ17" i="21"/>
  <c r="ET27" i="21"/>
  <c r="GJ27" i="21"/>
  <c r="AP28" i="21"/>
  <c r="NZ29" i="21"/>
  <c r="IM26" i="5" s="1"/>
  <c r="ID30" i="21"/>
  <c r="JF30" i="21"/>
  <c r="NY30" i="21"/>
  <c r="BW35" i="21"/>
  <c r="BW43" i="21" s="1"/>
  <c r="JB35" i="21"/>
  <c r="JB43" i="21" s="1"/>
  <c r="VZ35" i="21"/>
  <c r="VZ43" i="21" s="1"/>
  <c r="WX33" i="21"/>
  <c r="AP34" i="21"/>
  <c r="FH20" i="21"/>
  <c r="JT14" i="21"/>
  <c r="UC14" i="21"/>
  <c r="TZ21" i="21"/>
  <c r="KY15" i="5" s="1"/>
  <c r="WJ21" i="21"/>
  <c r="LO22" i="21"/>
  <c r="WD22" i="21"/>
  <c r="MW15" i="21"/>
  <c r="XZ15" i="21"/>
  <c r="XX15" i="21" s="1"/>
  <c r="GJ24" i="21"/>
  <c r="PJ24" i="21"/>
  <c r="EB25" i="21"/>
  <c r="JF25" i="21"/>
  <c r="FH25" i="21"/>
  <c r="BT26" i="21"/>
  <c r="FT26" i="21"/>
  <c r="HD26" i="21"/>
  <c r="JX26" i="21"/>
  <c r="PJ16" i="21"/>
  <c r="UA16" i="21"/>
  <c r="UD16" i="21"/>
  <c r="LO17" i="21"/>
  <c r="UD17" i="21"/>
  <c r="WX17" i="21"/>
  <c r="PJ28" i="21"/>
  <c r="BN29" i="21"/>
  <c r="DJ30" i="21"/>
  <c r="LB30" i="21"/>
  <c r="MX30" i="21"/>
  <c r="SD30" i="21"/>
  <c r="IE35" i="21"/>
  <c r="IE43" i="21" s="1"/>
  <c r="FC35" i="21"/>
  <c r="FC43" i="21" s="1"/>
  <c r="QD35" i="21"/>
  <c r="QD43" i="21" s="1"/>
  <c r="TB35" i="21"/>
  <c r="TB43" i="21" s="1"/>
  <c r="YH35" i="21"/>
  <c r="YH43" i="21" s="1"/>
  <c r="SP34" i="21"/>
  <c r="XZ14" i="21"/>
  <c r="XX14" i="21" s="1"/>
  <c r="ZP14" i="21"/>
  <c r="BN21" i="21"/>
  <c r="EB21" i="21"/>
  <c r="XZ22" i="21"/>
  <c r="XX22" i="21" s="1"/>
  <c r="LO15" i="21"/>
  <c r="BN25" i="21"/>
  <c r="LZ25" i="21"/>
  <c r="UB26" i="21"/>
  <c r="JS16" i="21"/>
  <c r="ID17" i="21"/>
  <c r="LP17" i="21"/>
  <c r="CX27" i="21"/>
  <c r="EO27" i="21"/>
  <c r="JT27" i="21"/>
  <c r="SD28" i="21"/>
  <c r="UA28" i="21"/>
  <c r="AL35" i="21"/>
  <c r="AL43" i="21" s="1"/>
  <c r="WE35" i="21"/>
  <c r="WE43" i="21" s="1"/>
  <c r="YI35" i="21"/>
  <c r="YI43" i="21" s="1"/>
  <c r="BH43" i="21"/>
  <c r="ZQ14" i="21"/>
  <c r="ET22" i="21"/>
  <c r="GJ22" i="21"/>
  <c r="LO23" i="21"/>
  <c r="GV15" i="21"/>
  <c r="TY15" i="21"/>
  <c r="UC24" i="21"/>
  <c r="EP25" i="21"/>
  <c r="IT25" i="21"/>
  <c r="ET26" i="21"/>
  <c r="UC26" i="21"/>
  <c r="CR16" i="21"/>
  <c r="EB16" i="21"/>
  <c r="HN16" i="21"/>
  <c r="QU16" i="21"/>
  <c r="UC16" i="21"/>
  <c r="ZN16" i="21"/>
  <c r="UC27" i="21"/>
  <c r="JT28" i="21"/>
  <c r="AJ30" i="21"/>
  <c r="JS30" i="21"/>
  <c r="UC30" i="21"/>
  <c r="P35" i="21"/>
  <c r="P43" i="21" s="1"/>
  <c r="YJ35" i="21"/>
  <c r="YJ43" i="21" s="1"/>
  <c r="OF20" i="21"/>
  <c r="SD20" i="21"/>
  <c r="ID14" i="21"/>
  <c r="LH14" i="21"/>
  <c r="NB14" i="21"/>
  <c r="NH14" i="21"/>
  <c r="SP14" i="21"/>
  <c r="WJ14" i="21"/>
  <c r="TY22" i="21"/>
  <c r="ZM22" i="21"/>
  <c r="XJ15" i="21"/>
  <c r="BN26" i="21"/>
  <c r="NH26" i="21"/>
  <c r="IZ16" i="21"/>
  <c r="CR17" i="21"/>
  <c r="HD28" i="21"/>
  <c r="QZ28" i="21"/>
  <c r="WX28" i="21"/>
  <c r="GV29" i="21"/>
  <c r="BN30" i="21"/>
  <c r="QH30" i="21"/>
  <c r="MC35" i="21"/>
  <c r="MC43" i="21" s="1"/>
  <c r="NI35" i="21"/>
  <c r="NI43" i="21" s="1"/>
  <c r="YK35" i="21"/>
  <c r="YK43" i="21" s="1"/>
  <c r="GP34" i="21"/>
  <c r="TY14" i="21"/>
  <c r="XJ14" i="21"/>
  <c r="NB21" i="21"/>
  <c r="NH21" i="21"/>
  <c r="UD21" i="21"/>
  <c r="WD21" i="21"/>
  <c r="ZN21" i="21"/>
  <c r="DV22" i="21"/>
  <c r="TZ22" i="21"/>
  <c r="KY16" i="5" s="1"/>
  <c r="LB15" i="21"/>
  <c r="XZ24" i="21"/>
  <c r="XX24" i="21" s="1"/>
  <c r="AP25" i="21"/>
  <c r="QH25" i="21"/>
  <c r="QZ25" i="21"/>
  <c r="AAD25" i="21"/>
  <c r="HH26" i="21"/>
  <c r="JT26" i="21"/>
  <c r="CH16" i="21"/>
  <c r="CP16" i="21" s="1"/>
  <c r="FN16" i="21"/>
  <c r="LO16" i="21"/>
  <c r="SD17" i="21"/>
  <c r="TZ17" i="21"/>
  <c r="KY23" i="5" s="1"/>
  <c r="DJ28" i="21"/>
  <c r="GV28" i="21"/>
  <c r="NH28" i="21"/>
  <c r="WD28" i="21"/>
  <c r="ZX28" i="21"/>
  <c r="JX29" i="21"/>
  <c r="MP29" i="21"/>
  <c r="FH29" i="21"/>
  <c r="HN30" i="21"/>
  <c r="LT30" i="21"/>
  <c r="SP30" i="21"/>
  <c r="RG35" i="21"/>
  <c r="RG43" i="21" s="1"/>
  <c r="VP35" i="21"/>
  <c r="VP43" i="21" s="1"/>
  <c r="YC35" i="21"/>
  <c r="YC43" i="21" s="1"/>
  <c r="YL35" i="21"/>
  <c r="YL43" i="21" s="1"/>
  <c r="LP24" i="21"/>
  <c r="IZ25" i="21"/>
  <c r="LO25" i="21"/>
  <c r="CH26" i="21"/>
  <c r="CP26" i="21" s="1"/>
  <c r="CN26" i="21" s="1"/>
  <c r="FN26" i="21"/>
  <c r="IZ26" i="21"/>
  <c r="LO26" i="21"/>
  <c r="FH26" i="21"/>
  <c r="ID16" i="21"/>
  <c r="AP17" i="21"/>
  <c r="CH17" i="21"/>
  <c r="CP17" i="21" s="1"/>
  <c r="CX17" i="21"/>
  <c r="XJ17" i="21"/>
  <c r="JF27" i="21"/>
  <c r="RZ27" i="21"/>
  <c r="QN27" i="21"/>
  <c r="FH27" i="21"/>
  <c r="LO30" i="21"/>
  <c r="CT35" i="21"/>
  <c r="CT43" i="21" s="1"/>
  <c r="EC35" i="21"/>
  <c r="EC43" i="21" s="1"/>
  <c r="HQ35" i="21"/>
  <c r="HQ43" i="21" s="1"/>
  <c r="NK35" i="21"/>
  <c r="NK43" i="21" s="1"/>
  <c r="FN13" i="21"/>
  <c r="NP13" i="21"/>
  <c r="CH18" i="21"/>
  <c r="CP18" i="21" s="1"/>
  <c r="CN18" i="21" s="1"/>
  <c r="ET18" i="21"/>
  <c r="UD18" i="21"/>
  <c r="NZ30" i="21"/>
  <c r="IM27" i="5" s="1"/>
  <c r="OA13" i="21"/>
  <c r="QV18" i="21"/>
  <c r="FH18" i="21"/>
  <c r="MW19" i="21"/>
  <c r="NP19" i="21"/>
  <c r="AJ25" i="21"/>
  <c r="H35" i="21"/>
  <c r="H43" i="21" s="1"/>
  <c r="FT13" i="21"/>
  <c r="UL18" i="21"/>
  <c r="ZP18" i="21"/>
  <c r="ZX18" i="21"/>
  <c r="HH19" i="21"/>
  <c r="RZ19" i="21"/>
  <c r="MX19" i="21"/>
  <c r="CH13" i="21"/>
  <c r="SD18" i="21"/>
  <c r="QZ19" i="21"/>
  <c r="LO21" i="21"/>
  <c r="ZM17" i="21"/>
  <c r="ZX17" i="21"/>
  <c r="EV35" i="21"/>
  <c r="EV43" i="21" s="1"/>
  <c r="EP35" i="21"/>
  <c r="EP43" i="21" s="1"/>
  <c r="LB13" i="21"/>
  <c r="FH13" i="21"/>
  <c r="ZQ13" i="21"/>
  <c r="CR18" i="21"/>
  <c r="QH18" i="21"/>
  <c r="UA18" i="21"/>
  <c r="BA19" i="21"/>
  <c r="AZ19" i="21" s="1"/>
  <c r="HZ19" i="21"/>
  <c r="ID19" i="21"/>
  <c r="UD19" i="21"/>
  <c r="NP29" i="21"/>
  <c r="EH13" i="21"/>
  <c r="HN13" i="21"/>
  <c r="NY13" i="21"/>
  <c r="XJ13" i="21"/>
  <c r="IZ18" i="21"/>
  <c r="CR19" i="21"/>
  <c r="ET19" i="21"/>
  <c r="JF19" i="21"/>
  <c r="LT19" i="21"/>
  <c r="QU19" i="21"/>
  <c r="SP19" i="21"/>
  <c r="OA22" i="21"/>
  <c r="YZ19" i="21"/>
  <c r="YB20" i="21"/>
  <c r="BA14" i="21"/>
  <c r="AZ14" i="21" s="1"/>
  <c r="LP21" i="21"/>
  <c r="UB21" i="21"/>
  <c r="ID22" i="21"/>
  <c r="EO23" i="21"/>
  <c r="LP15" i="21"/>
  <c r="BN24" i="21"/>
  <c r="ZM25" i="21"/>
  <c r="JL16" i="21"/>
  <c r="PI16" i="21"/>
  <c r="QB16" i="21"/>
  <c r="ZM16" i="21"/>
  <c r="FN17" i="21"/>
  <c r="JL17" i="21"/>
  <c r="LZ17" i="21"/>
  <c r="IZ28" i="21"/>
  <c r="LH28" i="21"/>
  <c r="QV28" i="21"/>
  <c r="AP29" i="21"/>
  <c r="ET29" i="21"/>
  <c r="HD29" i="21"/>
  <c r="JF29" i="21"/>
  <c r="LO29" i="21"/>
  <c r="SD29" i="21"/>
  <c r="TY29" i="21"/>
  <c r="HD30" i="21"/>
  <c r="OA30" i="21"/>
  <c r="XJ34" i="21"/>
  <c r="CX20" i="21"/>
  <c r="HN20" i="21"/>
  <c r="IT20" i="21"/>
  <c r="NP20" i="21"/>
  <c r="FH14" i="21"/>
  <c r="FT21" i="21"/>
  <c r="JF21" i="21"/>
  <c r="UC21" i="21"/>
  <c r="JF22" i="21"/>
  <c r="JT15" i="21"/>
  <c r="LZ15" i="21"/>
  <c r="UL15" i="21"/>
  <c r="HN24" i="21"/>
  <c r="JF24" i="21"/>
  <c r="ZQ25" i="21"/>
  <c r="RZ26" i="21"/>
  <c r="WX16" i="21"/>
  <c r="HD17" i="21"/>
  <c r="ZN17" i="21"/>
  <c r="NY29" i="21"/>
  <c r="FT30" i="21"/>
  <c r="LH30" i="21"/>
  <c r="UA30" i="21"/>
  <c r="DJ34" i="21"/>
  <c r="JF34" i="21"/>
  <c r="WX34" i="21"/>
  <c r="UC20" i="21"/>
  <c r="XD20" i="21"/>
  <c r="JF14" i="21"/>
  <c r="LP14" i="21"/>
  <c r="MX14" i="21"/>
  <c r="JX21" i="21"/>
  <c r="FH22" i="21"/>
  <c r="SP22" i="21"/>
  <c r="HD23" i="21"/>
  <c r="IZ23" i="21"/>
  <c r="BN15" i="21"/>
  <c r="QB15" i="21"/>
  <c r="CH24" i="21"/>
  <c r="CP24" i="21" s="1"/>
  <c r="CN24" i="21" s="1"/>
  <c r="FH24" i="21"/>
  <c r="ZF25" i="21"/>
  <c r="ZP25" i="21"/>
  <c r="DV26" i="21"/>
  <c r="EB26" i="21"/>
  <c r="IT26" i="21"/>
  <c r="QH26" i="21"/>
  <c r="UA26" i="21"/>
  <c r="WD26" i="21"/>
  <c r="DJ16" i="21"/>
  <c r="JT16" i="21"/>
  <c r="JT17" i="21"/>
  <c r="UL17" i="21"/>
  <c r="EB28" i="21"/>
  <c r="LO28" i="21"/>
  <c r="XJ28" i="21"/>
  <c r="NB30" i="21"/>
  <c r="UB30" i="21"/>
  <c r="VJ34" i="21"/>
  <c r="HH20" i="21"/>
  <c r="QH20" i="21"/>
  <c r="BN14" i="21"/>
  <c r="ET14" i="21"/>
  <c r="RZ14" i="21"/>
  <c r="UL21" i="21"/>
  <c r="UB23" i="21"/>
  <c r="UB24" i="21"/>
  <c r="VJ17" i="21"/>
  <c r="HC28" i="21"/>
  <c r="JF28" i="21"/>
  <c r="DV29" i="21"/>
  <c r="LB29" i="21"/>
  <c r="KN35" i="21"/>
  <c r="KN43" i="21" s="1"/>
  <c r="MG35" i="21"/>
  <c r="MG43" i="21" s="1"/>
  <c r="SH35" i="21"/>
  <c r="SH43" i="21" s="1"/>
  <c r="TA35" i="21"/>
  <c r="TA43" i="21" s="1"/>
  <c r="BT34" i="21"/>
  <c r="ZQ19" i="21"/>
  <c r="DJ20" i="21"/>
  <c r="HN14" i="21"/>
  <c r="PJ14" i="21"/>
  <c r="UA14" i="21"/>
  <c r="AP21" i="21"/>
  <c r="SP21" i="21"/>
  <c r="AP22" i="21"/>
  <c r="JS22" i="21"/>
  <c r="GV23" i="21"/>
  <c r="ID23" i="21"/>
  <c r="JT23" i="21"/>
  <c r="LH23" i="21"/>
  <c r="OF15" i="21"/>
  <c r="IT24" i="21"/>
  <c r="TZ24" i="21"/>
  <c r="KY19" i="5" s="1"/>
  <c r="BT25" i="21"/>
  <c r="CX25" i="21"/>
  <c r="EO25" i="21"/>
  <c r="XJ25" i="21"/>
  <c r="SD26" i="21"/>
  <c r="NB16" i="21"/>
  <c r="NH16" i="21"/>
  <c r="ET17" i="21"/>
  <c r="QH17" i="21"/>
  <c r="EH27" i="21"/>
  <c r="JX27" i="21"/>
  <c r="LT27" i="21"/>
  <c r="MW27" i="21"/>
  <c r="JX28" i="21"/>
  <c r="LP28" i="21"/>
  <c r="NB28" i="21"/>
  <c r="QH28" i="21"/>
  <c r="UB28" i="21"/>
  <c r="VJ28" i="21"/>
  <c r="JT29" i="21"/>
  <c r="SP29" i="21"/>
  <c r="ET30" i="21"/>
  <c r="BY35" i="21"/>
  <c r="BY43" i="21" s="1"/>
  <c r="CZ35" i="21"/>
  <c r="CZ43" i="21" s="1"/>
  <c r="VV35" i="21"/>
  <c r="VV43" i="21" s="1"/>
  <c r="WL35" i="21"/>
  <c r="WL43" i="21" s="1"/>
  <c r="EB34" i="21"/>
  <c r="HC20" i="21"/>
  <c r="ZP20" i="21"/>
  <c r="JL14" i="21"/>
  <c r="LZ14" i="21"/>
  <c r="TJ14" i="21"/>
  <c r="JT21" i="21"/>
  <c r="CR23" i="21"/>
  <c r="WD23" i="21"/>
  <c r="ZN23" i="21"/>
  <c r="HD15" i="21"/>
  <c r="LT15" i="21"/>
  <c r="CR24" i="21"/>
  <c r="HH24" i="21"/>
  <c r="JT24" i="21"/>
  <c r="PI24" i="21"/>
  <c r="BA25" i="21"/>
  <c r="AZ25" i="21" s="1"/>
  <c r="WX25" i="21"/>
  <c r="MX26" i="21"/>
  <c r="AP16" i="21"/>
  <c r="JX16" i="21"/>
  <c r="BT27" i="21"/>
  <c r="QV27" i="21"/>
  <c r="EP28" i="21"/>
  <c r="HN28" i="21"/>
  <c r="ZM28" i="21"/>
  <c r="MP30" i="21"/>
  <c r="NP30" i="21"/>
  <c r="AQ35" i="21"/>
  <c r="AQ43" i="21" s="1"/>
  <c r="YE35" i="21"/>
  <c r="YE43" i="21" s="1"/>
  <c r="YM35" i="21"/>
  <c r="YM43" i="21" s="1"/>
  <c r="SV34" i="21"/>
  <c r="ZP19" i="21"/>
  <c r="ID20" i="21"/>
  <c r="PI20" i="21"/>
  <c r="ZQ20" i="21"/>
  <c r="HH14" i="21"/>
  <c r="CX21" i="21"/>
  <c r="IZ21" i="21"/>
  <c r="LH21" i="21"/>
  <c r="FT22" i="21"/>
  <c r="LT22" i="21"/>
  <c r="VJ22" i="21"/>
  <c r="LP23" i="21"/>
  <c r="QH23" i="21"/>
  <c r="QZ23" i="21"/>
  <c r="AJ15" i="21"/>
  <c r="FT15" i="21"/>
  <c r="HC15" i="21"/>
  <c r="UC15" i="21"/>
  <c r="LO24" i="21"/>
  <c r="NY24" i="21"/>
  <c r="FN25" i="21"/>
  <c r="JX25" i="21"/>
  <c r="LP26" i="21"/>
  <c r="SP26" i="21"/>
  <c r="QN16" i="21"/>
  <c r="FH16" i="21"/>
  <c r="EH17" i="21"/>
  <c r="LB17" i="21"/>
  <c r="UC17" i="21"/>
  <c r="HH27" i="21"/>
  <c r="JS27" i="21"/>
  <c r="UL28" i="21"/>
  <c r="LT29" i="21"/>
  <c r="CX30" i="21"/>
  <c r="OF30" i="21"/>
  <c r="UL30" i="21"/>
  <c r="ZX30" i="21"/>
  <c r="CX34" i="21"/>
  <c r="WJ34" i="21"/>
  <c r="LH16" i="21"/>
  <c r="LZ13" i="21"/>
  <c r="MP13" i="21"/>
  <c r="BT18" i="21"/>
  <c r="LZ18" i="21"/>
  <c r="NP18" i="21"/>
  <c r="NY18" i="21"/>
  <c r="PJ18" i="21"/>
  <c r="WJ18" i="21"/>
  <c r="EO19" i="21"/>
  <c r="LZ19" i="21"/>
  <c r="MP19" i="21"/>
  <c r="PJ19" i="21"/>
  <c r="LT20" i="21"/>
  <c r="QN20" i="21"/>
  <c r="AP14" i="21"/>
  <c r="OF14" i="21"/>
  <c r="ZO22" i="21"/>
  <c r="YZ22" i="21"/>
  <c r="YB23" i="21"/>
  <c r="GQ35" i="21"/>
  <c r="GQ43" i="21" s="1"/>
  <c r="GP33" i="21"/>
  <c r="BT13" i="21"/>
  <c r="HC19" i="21"/>
  <c r="QU20" i="21"/>
  <c r="OA23" i="21"/>
  <c r="ID13" i="21"/>
  <c r="JF13" i="21"/>
  <c r="NZ13" i="21"/>
  <c r="IM10" i="5" s="1"/>
  <c r="TJ13" i="21"/>
  <c r="VJ13" i="21"/>
  <c r="FT18" i="21"/>
  <c r="HH18" i="21"/>
  <c r="LT18" i="21"/>
  <c r="NZ18" i="21"/>
  <c r="IM11" i="5" s="1"/>
  <c r="CH19" i="21"/>
  <c r="CP19" i="21" s="1"/>
  <c r="CN19" i="21" s="1"/>
  <c r="EP19" i="21"/>
  <c r="HN19" i="21"/>
  <c r="OA19" i="21"/>
  <c r="QB19" i="21"/>
  <c r="WD19" i="21"/>
  <c r="LB20" i="21"/>
  <c r="NZ20" i="21"/>
  <c r="IM13" i="5" s="1"/>
  <c r="UD20" i="21"/>
  <c r="WJ20" i="21"/>
  <c r="EB14" i="21"/>
  <c r="JS14" i="21"/>
  <c r="LB14" i="21"/>
  <c r="QZ14" i="21"/>
  <c r="MP21" i="21"/>
  <c r="MW21" i="21"/>
  <c r="QH22" i="21"/>
  <c r="CH25" i="21"/>
  <c r="CP25" i="21" s="1"/>
  <c r="CN25" i="21" s="1"/>
  <c r="BA22" i="21"/>
  <c r="AZ22" i="21" s="1"/>
  <c r="AV22" i="21"/>
  <c r="QN19" i="21"/>
  <c r="JX20" i="21"/>
  <c r="SV13" i="21"/>
  <c r="YZ13" i="21"/>
  <c r="BT19" i="21"/>
  <c r="TZ19" i="21"/>
  <c r="KY12" i="5" s="1"/>
  <c r="JS20" i="21"/>
  <c r="QV20" i="21"/>
  <c r="YZ20" i="21"/>
  <c r="IB14" i="21"/>
  <c r="HZ14" i="21" s="1"/>
  <c r="LO14" i="21"/>
  <c r="UD14" i="21"/>
  <c r="JL21" i="21"/>
  <c r="JS21" i="21"/>
  <c r="RZ22" i="21"/>
  <c r="QZ22" i="21"/>
  <c r="QV22" i="21"/>
  <c r="VJ23" i="21"/>
  <c r="EO15" i="21"/>
  <c r="EH15" i="21"/>
  <c r="JL15" i="21"/>
  <c r="JS15" i="21"/>
  <c r="VJ24" i="21"/>
  <c r="EH29" i="21"/>
  <c r="EP29" i="21"/>
  <c r="UB20" i="21"/>
  <c r="CR13" i="21"/>
  <c r="SD13" i="21"/>
  <c r="DV18" i="21"/>
  <c r="EH18" i="21"/>
  <c r="ET20" i="21"/>
  <c r="UL20" i="21"/>
  <c r="DV14" i="21"/>
  <c r="ZM14" i="21"/>
  <c r="YZ14" i="21"/>
  <c r="YB22" i="21"/>
  <c r="MX23" i="21"/>
  <c r="ZF24" i="21"/>
  <c r="ZN24" i="21"/>
  <c r="MW25" i="21"/>
  <c r="NB25" i="21"/>
  <c r="XZ27" i="21"/>
  <c r="XX27" i="21" s="1"/>
  <c r="LH18" i="21"/>
  <c r="GV25" i="21"/>
  <c r="HD25" i="21"/>
  <c r="LT13" i="21"/>
  <c r="HN18" i="21"/>
  <c r="GJ18" i="21"/>
  <c r="LB19" i="21"/>
  <c r="SD19" i="21"/>
  <c r="WJ19" i="21"/>
  <c r="LH20" i="21"/>
  <c r="MP20" i="21"/>
  <c r="TY20" i="21"/>
  <c r="WX20" i="21"/>
  <c r="AJ14" i="21"/>
  <c r="CH14" i="21"/>
  <c r="CP14" i="21" s="1"/>
  <c r="CN14" i="21" s="1"/>
  <c r="CX14" i="21"/>
  <c r="EH14" i="21"/>
  <c r="GJ14" i="21"/>
  <c r="HC14" i="21"/>
  <c r="MP14" i="21"/>
  <c r="QN14" i="21"/>
  <c r="QU14" i="21"/>
  <c r="EH21" i="21"/>
  <c r="EO21" i="21"/>
  <c r="QN22" i="21"/>
  <c r="QU22" i="21"/>
  <c r="RZ24" i="21"/>
  <c r="QN24" i="21"/>
  <c r="HC25" i="21"/>
  <c r="HH25" i="21"/>
  <c r="NP27" i="21"/>
  <c r="NY27" i="21"/>
  <c r="PI28" i="21"/>
  <c r="MP25" i="21"/>
  <c r="MX25" i="21"/>
  <c r="LH25" i="21"/>
  <c r="AV13" i="21"/>
  <c r="HH13" i="21"/>
  <c r="JL13" i="21"/>
  <c r="BN18" i="21"/>
  <c r="DJ18" i="21"/>
  <c r="JS18" i="21"/>
  <c r="MP18" i="21"/>
  <c r="NB18" i="21"/>
  <c r="NH18" i="21"/>
  <c r="SV18" i="21"/>
  <c r="VJ18" i="21"/>
  <c r="YZ18" i="21"/>
  <c r="ZN18" i="21"/>
  <c r="UC19" i="21"/>
  <c r="XJ19" i="21"/>
  <c r="AP20" i="21"/>
  <c r="BT20" i="21"/>
  <c r="VJ20" i="21"/>
  <c r="ZN20" i="21"/>
  <c r="BT14" i="21"/>
  <c r="EP14" i="21"/>
  <c r="FN14" i="21"/>
  <c r="IT14" i="21"/>
  <c r="NP14" i="21"/>
  <c r="QV14" i="21"/>
  <c r="ZQ21" i="21"/>
  <c r="ZX21" i="21"/>
  <c r="JL22" i="21"/>
  <c r="JT22" i="21"/>
  <c r="NP23" i="21"/>
  <c r="NY23" i="21"/>
  <c r="YB25" i="21"/>
  <c r="WJ27" i="21"/>
  <c r="XD14" i="21"/>
  <c r="FN21" i="21"/>
  <c r="HH21" i="21"/>
  <c r="MX21" i="21"/>
  <c r="QB21" i="21"/>
  <c r="TY21" i="21"/>
  <c r="CH22" i="21"/>
  <c r="CP22" i="21" s="1"/>
  <c r="CN22" i="21" s="1"/>
  <c r="CX22" i="21"/>
  <c r="HD22" i="21"/>
  <c r="IZ22" i="21"/>
  <c r="NP22" i="21"/>
  <c r="SD22" i="21"/>
  <c r="UB22" i="21"/>
  <c r="WX22" i="21"/>
  <c r="MP23" i="21"/>
  <c r="TZ23" i="21"/>
  <c r="KY17" i="5" s="1"/>
  <c r="XJ23" i="21"/>
  <c r="BA15" i="21"/>
  <c r="AZ15" i="21" s="1"/>
  <c r="CX15" i="21"/>
  <c r="IT15" i="21"/>
  <c r="JX15" i="21"/>
  <c r="RZ15" i="21"/>
  <c r="NP15" i="21"/>
  <c r="QN15" i="21"/>
  <c r="FT24" i="21"/>
  <c r="IZ24" i="21"/>
  <c r="MX24" i="21"/>
  <c r="TY24" i="21"/>
  <c r="YB24" i="21"/>
  <c r="EH25" i="21"/>
  <c r="SD25" i="21"/>
  <c r="TY25" i="21"/>
  <c r="ZN25" i="21"/>
  <c r="EO28" i="21"/>
  <c r="MP28" i="21"/>
  <c r="MW28" i="21"/>
  <c r="BN34" i="21"/>
  <c r="QB14" i="21"/>
  <c r="CR21" i="21"/>
  <c r="LZ21" i="21"/>
  <c r="SD21" i="21"/>
  <c r="UA21" i="21"/>
  <c r="DJ22" i="21"/>
  <c r="HN22" i="21"/>
  <c r="LB22" i="21"/>
  <c r="OF22" i="21"/>
  <c r="QB22" i="21"/>
  <c r="UD22" i="21"/>
  <c r="JF23" i="21"/>
  <c r="WX23" i="21"/>
  <c r="DJ15" i="21"/>
  <c r="HH15" i="21"/>
  <c r="PJ15" i="21"/>
  <c r="ID24" i="21"/>
  <c r="MP24" i="21"/>
  <c r="SD24" i="21"/>
  <c r="ZX24" i="21"/>
  <c r="CR25" i="21"/>
  <c r="DJ25" i="21"/>
  <c r="HN25" i="21"/>
  <c r="JL25" i="21"/>
  <c r="RZ25" i="21"/>
  <c r="UA25" i="21"/>
  <c r="EP26" i="21"/>
  <c r="JF26" i="21"/>
  <c r="NB26" i="21"/>
  <c r="VJ27" i="21"/>
  <c r="FP35" i="21"/>
  <c r="FP43" i="21" s="1"/>
  <c r="FN33" i="21"/>
  <c r="ID21" i="21"/>
  <c r="QH21" i="21"/>
  <c r="VJ21" i="21"/>
  <c r="UL23" i="21"/>
  <c r="TJ15" i="21"/>
  <c r="ZN15" i="21"/>
  <c r="LZ24" i="21"/>
  <c r="VJ25" i="21"/>
  <c r="BA26" i="21"/>
  <c r="AZ26" i="21" s="1"/>
  <c r="RZ30" i="21"/>
  <c r="WX21" i="21"/>
  <c r="ZM21" i="21"/>
  <c r="XD22" i="21"/>
  <c r="BT23" i="21"/>
  <c r="EP23" i="21"/>
  <c r="HN23" i="21"/>
  <c r="QV23" i="21"/>
  <c r="UD23" i="21"/>
  <c r="CR15" i="21"/>
  <c r="NH15" i="21"/>
  <c r="SV15" i="21"/>
  <c r="ZP15" i="21"/>
  <c r="LH24" i="21"/>
  <c r="QU24" i="21"/>
  <c r="ZP24" i="21"/>
  <c r="PJ25" i="21"/>
  <c r="UC25" i="21"/>
  <c r="AP26" i="21"/>
  <c r="HN26" i="21"/>
  <c r="LH27" i="21"/>
  <c r="LO27" i="21"/>
  <c r="YZ27" i="21"/>
  <c r="ZM27" i="21"/>
  <c r="QH14" i="21"/>
  <c r="WX14" i="21"/>
  <c r="CH21" i="21"/>
  <c r="ET21" i="21"/>
  <c r="HC21" i="21"/>
  <c r="LT21" i="21"/>
  <c r="EB22" i="21"/>
  <c r="LH22" i="21"/>
  <c r="MP22" i="21"/>
  <c r="NH22" i="21"/>
  <c r="ZQ22" i="21"/>
  <c r="AP23" i="21"/>
  <c r="EH23" i="21"/>
  <c r="JX23" i="21"/>
  <c r="ZQ23" i="21"/>
  <c r="EB15" i="21"/>
  <c r="ID15" i="21"/>
  <c r="NB15" i="21"/>
  <c r="UB15" i="21"/>
  <c r="WD15" i="21"/>
  <c r="FN24" i="21"/>
  <c r="UD24" i="21"/>
  <c r="ZQ24" i="21"/>
  <c r="LB25" i="21"/>
  <c r="LT25" i="21"/>
  <c r="NP25" i="21"/>
  <c r="NY25" i="21"/>
  <c r="QV25" i="21"/>
  <c r="WJ25" i="21"/>
  <c r="CR26" i="21"/>
  <c r="JL26" i="21"/>
  <c r="LZ26" i="21"/>
  <c r="OF26" i="21"/>
  <c r="NY26" i="21"/>
  <c r="BO35" i="21"/>
  <c r="BO43" i="21" s="1"/>
  <c r="BN33" i="21"/>
  <c r="XK35" i="21"/>
  <c r="XK43" i="21" s="1"/>
  <c r="XJ33" i="21"/>
  <c r="AJ21" i="21"/>
  <c r="DV21" i="21"/>
  <c r="EP21" i="21"/>
  <c r="HN21" i="21"/>
  <c r="IT21" i="21"/>
  <c r="BN22" i="21"/>
  <c r="XJ22" i="21"/>
  <c r="DJ23" i="21"/>
  <c r="FN23" i="21"/>
  <c r="NH23" i="21"/>
  <c r="DV15" i="21"/>
  <c r="ET15" i="21"/>
  <c r="GJ15" i="21"/>
  <c r="JF15" i="21"/>
  <c r="MP15" i="21"/>
  <c r="XD15" i="21"/>
  <c r="YZ15" i="21"/>
  <c r="AP24" i="21"/>
  <c r="JL24" i="21"/>
  <c r="NH24" i="21"/>
  <c r="SP24" i="21"/>
  <c r="YZ24" i="21"/>
  <c r="DV25" i="21"/>
  <c r="PI25" i="21"/>
  <c r="QB25" i="21"/>
  <c r="VJ30" i="21"/>
  <c r="XL35" i="21"/>
  <c r="XL43" i="21" s="1"/>
  <c r="XJ26" i="21"/>
  <c r="YB26" i="21"/>
  <c r="ZN26" i="21"/>
  <c r="NP16" i="21"/>
  <c r="QZ16" i="21"/>
  <c r="XD16" i="21"/>
  <c r="EB17" i="21"/>
  <c r="LH17" i="21"/>
  <c r="UA17" i="21"/>
  <c r="QU27" i="21"/>
  <c r="BT28" i="21"/>
  <c r="MX28" i="21"/>
  <c r="YB28" i="21"/>
  <c r="AJ29" i="21"/>
  <c r="YZ29" i="21"/>
  <c r="MW30" i="21"/>
  <c r="SV30" i="21"/>
  <c r="TZ30" i="21"/>
  <c r="KY27" i="5" s="1"/>
  <c r="XD30" i="21"/>
  <c r="BP35" i="21"/>
  <c r="BP43" i="21" s="1"/>
  <c r="DJ33" i="21"/>
  <c r="WY35" i="21"/>
  <c r="WY43" i="21" s="1"/>
  <c r="YF35" i="21"/>
  <c r="YF43" i="21" s="1"/>
  <c r="CR34" i="21"/>
  <c r="IZ34" i="21"/>
  <c r="LZ34" i="21"/>
  <c r="BT16" i="21"/>
  <c r="HH16" i="21"/>
  <c r="MW16" i="21"/>
  <c r="SD16" i="21"/>
  <c r="HH17" i="21"/>
  <c r="UB17" i="21"/>
  <c r="EP27" i="21"/>
  <c r="TZ27" i="21"/>
  <c r="KY24" i="5" s="1"/>
  <c r="AJ28" i="21"/>
  <c r="UC28" i="21"/>
  <c r="ZN28" i="21"/>
  <c r="IT29" i="21"/>
  <c r="ZN29" i="21"/>
  <c r="AP30" i="21"/>
  <c r="JT30" i="21"/>
  <c r="WJ30" i="21"/>
  <c r="L35" i="21"/>
  <c r="L43" i="21" s="1"/>
  <c r="LH26" i="21"/>
  <c r="SV26" i="21"/>
  <c r="TZ26" i="21"/>
  <c r="KY21" i="5" s="1"/>
  <c r="ZQ26" i="21"/>
  <c r="HD16" i="21"/>
  <c r="LT16" i="21"/>
  <c r="OF16" i="21"/>
  <c r="NP17" i="21"/>
  <c r="SD27" i="21"/>
  <c r="UA27" i="21"/>
  <c r="FN28" i="21"/>
  <c r="JL28" i="21"/>
  <c r="LT28" i="21"/>
  <c r="JL29" i="21"/>
  <c r="RZ29" i="21"/>
  <c r="OF29" i="21"/>
  <c r="YB30" i="21"/>
  <c r="ID34" i="21"/>
  <c r="SD34" i="21"/>
  <c r="QN26" i="21"/>
  <c r="VJ26" i="21"/>
  <c r="YZ26" i="21"/>
  <c r="GV16" i="21"/>
  <c r="LB16" i="21"/>
  <c r="SP16" i="21"/>
  <c r="HZ17" i="21"/>
  <c r="RZ17" i="21"/>
  <c r="PI17" i="21"/>
  <c r="DV27" i="21"/>
  <c r="NB27" i="21"/>
  <c r="NH27" i="21"/>
  <c r="OF27" i="21"/>
  <c r="QZ27" i="21"/>
  <c r="CH28" i="21"/>
  <c r="CP28" i="21" s="1"/>
  <c r="HH28" i="21"/>
  <c r="QB28" i="21"/>
  <c r="FH28" i="21"/>
  <c r="SP28" i="21"/>
  <c r="CH29" i="21"/>
  <c r="CP29" i="21" s="1"/>
  <c r="CN29" i="21" s="1"/>
  <c r="HH29" i="21"/>
  <c r="LZ29" i="21"/>
  <c r="QN29" i="21"/>
  <c r="YB29" i="21"/>
  <c r="EB33" i="21"/>
  <c r="YB16" i="21"/>
  <c r="BT17" i="21"/>
  <c r="BT29" i="21"/>
  <c r="MW29" i="21"/>
  <c r="UC29" i="21"/>
  <c r="CR30" i="21"/>
  <c r="EB30" i="21"/>
  <c r="LZ30" i="21"/>
  <c r="WX30" i="21"/>
  <c r="ZN30" i="21"/>
  <c r="SP33" i="21"/>
  <c r="QH34" i="21"/>
  <c r="MX16" i="21"/>
  <c r="TY16" i="21"/>
  <c r="YZ16" i="21"/>
  <c r="ZQ16" i="21"/>
  <c r="EO17" i="21"/>
  <c r="BN27" i="21"/>
  <c r="HC27" i="21"/>
  <c r="MX27" i="21"/>
  <c r="UD27" i="21"/>
  <c r="XD27" i="21"/>
  <c r="YB27" i="21"/>
  <c r="ZP27" i="21"/>
  <c r="CX28" i="21"/>
  <c r="JS28" i="21"/>
  <c r="LB28" i="21"/>
  <c r="NP28" i="21"/>
  <c r="TY28" i="21"/>
  <c r="WJ28" i="21"/>
  <c r="HN29" i="21"/>
  <c r="HC29" i="21"/>
  <c r="NH29" i="21"/>
  <c r="DV30" i="21"/>
  <c r="YZ30" i="21"/>
  <c r="MW26" i="21"/>
  <c r="PJ26" i="21"/>
  <c r="QU26" i="21"/>
  <c r="UL26" i="21"/>
  <c r="CX16" i="21"/>
  <c r="EH16" i="21"/>
  <c r="HC16" i="21"/>
  <c r="LZ16" i="21"/>
  <c r="MP16" i="21"/>
  <c r="MP17" i="21"/>
  <c r="NB17" i="21"/>
  <c r="TY17" i="21"/>
  <c r="AJ27" i="21"/>
  <c r="BA27" i="21"/>
  <c r="AZ27" i="21" s="1"/>
  <c r="HD27" i="21"/>
  <c r="ID27" i="21"/>
  <c r="MP27" i="21"/>
  <c r="SP27" i="21"/>
  <c r="ZQ27" i="21"/>
  <c r="GJ28" i="21"/>
  <c r="ID28" i="21"/>
  <c r="TZ28" i="21"/>
  <c r="KY25" i="5" s="1"/>
  <c r="CR29" i="21"/>
  <c r="EO29" i="21"/>
  <c r="XD29" i="21"/>
  <c r="IZ30" i="21"/>
  <c r="JX30" i="21"/>
  <c r="QB30" i="21"/>
  <c r="NH34" i="21"/>
  <c r="ER31" i="21"/>
  <c r="JB31" i="21"/>
  <c r="LR31" i="21"/>
  <c r="UG31" i="21"/>
  <c r="WY31" i="21"/>
  <c r="BY31" i="21"/>
  <c r="EK31" i="21"/>
  <c r="GK31" i="21"/>
  <c r="NC31" i="21"/>
  <c r="OO31" i="21"/>
  <c r="UJ31" i="21"/>
  <c r="VZ31" i="21"/>
  <c r="XP31" i="21"/>
  <c r="EO18" i="21"/>
  <c r="AK19" i="21"/>
  <c r="E19" i="21"/>
  <c r="GP31" i="21"/>
  <c r="JV31" i="21"/>
  <c r="LW31" i="21"/>
  <c r="NK31" i="21"/>
  <c r="OG31" i="21"/>
  <c r="QD31" i="21"/>
  <c r="TC31" i="21"/>
  <c r="UE13" i="21"/>
  <c r="WE31" i="21"/>
  <c r="XG31" i="21"/>
  <c r="YE31" i="21"/>
  <c r="AAQ31" i="21"/>
  <c r="UL19" i="21"/>
  <c r="ZX19" i="21"/>
  <c r="DV20" i="21"/>
  <c r="MX20" i="21"/>
  <c r="CR14" i="21"/>
  <c r="EO14" i="21"/>
  <c r="LQ14" i="21"/>
  <c r="ZX14" i="21"/>
  <c r="ZN14" i="21"/>
  <c r="IC21" i="21"/>
  <c r="IA21" i="21" s="1"/>
  <c r="NP21" i="21"/>
  <c r="XZ21" i="21"/>
  <c r="XX21" i="21" s="1"/>
  <c r="CR22" i="21"/>
  <c r="IB23" i="21"/>
  <c r="HZ23" i="21" s="1"/>
  <c r="WD25" i="21"/>
  <c r="ZX26" i="21"/>
  <c r="ZP26" i="21"/>
  <c r="BE31" i="21"/>
  <c r="DM31" i="21"/>
  <c r="IU31" i="21"/>
  <c r="KA31" i="21"/>
  <c r="LD31" i="21"/>
  <c r="NS31" i="21"/>
  <c r="PW31" i="21"/>
  <c r="PW41" i="21" s="1"/>
  <c r="SZ31" i="21"/>
  <c r="UR31" i="21"/>
  <c r="WL31" i="21"/>
  <c r="YJ31" i="21"/>
  <c r="ZV31" i="21"/>
  <c r="QV19" i="21"/>
  <c r="J13" i="21"/>
  <c r="DA31" i="21"/>
  <c r="ED31" i="21"/>
  <c r="IZ13" i="21"/>
  <c r="RH31" i="21"/>
  <c r="LQ13" i="21"/>
  <c r="MG31" i="21"/>
  <c r="PN31" i="21"/>
  <c r="QP31" i="21"/>
  <c r="SS31" i="21"/>
  <c r="TQ31" i="21"/>
  <c r="UM31" i="21"/>
  <c r="VR31" i="21"/>
  <c r="XU31" i="21"/>
  <c r="YM31" i="21"/>
  <c r="ZD31" i="21"/>
  <c r="ZY31" i="21"/>
  <c r="PI18" i="21"/>
  <c r="PH18" i="21" s="1"/>
  <c r="DV19" i="21"/>
  <c r="SV19" i="21"/>
  <c r="EP20" i="21"/>
  <c r="K31" i="21"/>
  <c r="Z31" i="21"/>
  <c r="BU31" i="21"/>
  <c r="CI31" i="21"/>
  <c r="CS31" i="21"/>
  <c r="DY31" i="21"/>
  <c r="EE31" i="21"/>
  <c r="EQ13" i="21"/>
  <c r="FO31" i="21"/>
  <c r="HO31" i="21"/>
  <c r="IA13" i="21"/>
  <c r="GS31" i="21"/>
  <c r="IE31" i="21"/>
  <c r="JA31" i="21"/>
  <c r="JM31" i="21"/>
  <c r="JW31" i="21"/>
  <c r="KM31" i="21"/>
  <c r="KM41" i="21" s="1"/>
  <c r="LI31" i="21"/>
  <c r="FB31" i="21"/>
  <c r="NL31" i="21"/>
  <c r="OH31" i="21"/>
  <c r="OY31" i="21"/>
  <c r="PO31" i="21"/>
  <c r="QE31" i="21"/>
  <c r="QQ31" i="21"/>
  <c r="RA31" i="21"/>
  <c r="SE31" i="21"/>
  <c r="UF31" i="21"/>
  <c r="UN31" i="21"/>
  <c r="WF31" i="21"/>
  <c r="WX13" i="21"/>
  <c r="XV31" i="21"/>
  <c r="YF31" i="21"/>
  <c r="ZE31" i="21"/>
  <c r="ZZ31" i="21"/>
  <c r="AP19" i="21"/>
  <c r="AV20" i="21"/>
  <c r="BA20" i="21"/>
  <c r="AZ20" i="21" s="1"/>
  <c r="ZX20" i="21"/>
  <c r="UB14" i="21"/>
  <c r="YB14" i="21"/>
  <c r="BT21" i="21"/>
  <c r="SV21" i="21"/>
  <c r="YZ21" i="21"/>
  <c r="IB24" i="21"/>
  <c r="HZ24" i="21" s="1"/>
  <c r="MW24" i="21"/>
  <c r="NB24" i="21"/>
  <c r="AQ31" i="21"/>
  <c r="CT31" i="21"/>
  <c r="FP31" i="21"/>
  <c r="IF31" i="21"/>
  <c r="FC31" i="21"/>
  <c r="TK31" i="21"/>
  <c r="VT31" i="21"/>
  <c r="VH52" i="21" s="1"/>
  <c r="VH54" i="21" s="1"/>
  <c r="YG31" i="21"/>
  <c r="AAY31" i="21"/>
  <c r="AG31" i="21"/>
  <c r="BC31" i="21"/>
  <c r="CK31" i="21"/>
  <c r="DK31" i="21"/>
  <c r="ES31" i="21"/>
  <c r="FQ31" i="21"/>
  <c r="GW31" i="21"/>
  <c r="HG31" i="21"/>
  <c r="IG31" i="21"/>
  <c r="JC31" i="21"/>
  <c r="JO31" i="21"/>
  <c r="JY31" i="21"/>
  <c r="RK31" i="21"/>
  <c r="RK41" i="21" s="1"/>
  <c r="LK31" i="21"/>
  <c r="LS31" i="21"/>
  <c r="MB31" i="21"/>
  <c r="MQ31" i="21"/>
  <c r="NQ31" i="21"/>
  <c r="OJ31" i="21"/>
  <c r="PC31" i="21"/>
  <c r="PC41" i="21" s="1"/>
  <c r="PS31" i="21"/>
  <c r="PS41" i="21" s="1"/>
  <c r="QI31" i="21"/>
  <c r="RC31" i="21"/>
  <c r="SI31" i="21"/>
  <c r="SX31" i="21"/>
  <c r="TL31" i="21"/>
  <c r="TZ13" i="21"/>
  <c r="UH31" i="21"/>
  <c r="UP31" i="21"/>
  <c r="VV31" i="21"/>
  <c r="WJ13" i="21"/>
  <c r="WZ31" i="21"/>
  <c r="XL31" i="21"/>
  <c r="YH31" i="21"/>
  <c r="AAC31" i="21"/>
  <c r="BA18" i="21"/>
  <c r="AZ18" i="21" s="1"/>
  <c r="TJ18" i="21"/>
  <c r="XZ18" i="21"/>
  <c r="XX18" i="21" s="1"/>
  <c r="CQ19" i="21"/>
  <c r="CO19" i="21" s="1"/>
  <c r="EH19" i="21"/>
  <c r="RZ20" i="21"/>
  <c r="LZ20" i="21"/>
  <c r="SV20" i="21"/>
  <c r="XZ20" i="21"/>
  <c r="XX20" i="21" s="1"/>
  <c r="RZ21" i="21"/>
  <c r="LB21" i="21"/>
  <c r="PI15" i="21"/>
  <c r="YA15" i="21"/>
  <c r="BA24" i="21"/>
  <c r="AZ24" i="21" s="1"/>
  <c r="AV24" i="21"/>
  <c r="HC24" i="21"/>
  <c r="XZ25" i="21"/>
  <c r="XX25" i="21" s="1"/>
  <c r="IB16" i="21"/>
  <c r="HZ16" i="21" s="1"/>
  <c r="BV31" i="21"/>
  <c r="HF31" i="21"/>
  <c r="KN31" i="21"/>
  <c r="KN41" i="21" s="1"/>
  <c r="OI31" i="21"/>
  <c r="RB31" i="21"/>
  <c r="UO31" i="21"/>
  <c r="WG31" i="21"/>
  <c r="AAB31" i="21"/>
  <c r="ZX22" i="21"/>
  <c r="ZN22" i="21"/>
  <c r="QU28" i="21"/>
  <c r="QN28" i="21"/>
  <c r="AR31" i="21"/>
  <c r="BW31" i="21"/>
  <c r="EI31" i="21"/>
  <c r="HQ31" i="21"/>
  <c r="AJ13" i="21"/>
  <c r="AS31" i="21"/>
  <c r="BD13" i="21"/>
  <c r="BD42" i="21" s="1"/>
  <c r="BX31" i="21"/>
  <c r="CU31" i="21"/>
  <c r="DL31" i="21"/>
  <c r="EJ31" i="21"/>
  <c r="HR31" i="21"/>
  <c r="GJ13" i="21"/>
  <c r="GX31" i="21"/>
  <c r="IT13" i="21"/>
  <c r="JZ31" i="21"/>
  <c r="LC31" i="21"/>
  <c r="MC31" i="21"/>
  <c r="MR31" i="21"/>
  <c r="NB13" i="21"/>
  <c r="NR31" i="21"/>
  <c r="OC31" i="21"/>
  <c r="PT31" i="21"/>
  <c r="PT41" i="21" s="1"/>
  <c r="QJ31" i="21"/>
  <c r="QV13" i="21"/>
  <c r="SJ31" i="21"/>
  <c r="SY31" i="21"/>
  <c r="TM31" i="21"/>
  <c r="UA13" i="21"/>
  <c r="UI31" i="21"/>
  <c r="UQ31" i="21"/>
  <c r="VX31" i="21"/>
  <c r="WK31" i="21"/>
  <c r="XA31" i="21"/>
  <c r="XM31" i="21"/>
  <c r="YI31" i="21"/>
  <c r="ZM13" i="21"/>
  <c r="ZU31" i="21"/>
  <c r="HZ18" i="21"/>
  <c r="OF18" i="21"/>
  <c r="TY18" i="21"/>
  <c r="WD18" i="21"/>
  <c r="LH19" i="21"/>
  <c r="VJ19" i="21"/>
  <c r="NH20" i="21"/>
  <c r="NY20" i="21"/>
  <c r="PI14" i="21"/>
  <c r="PH14" i="21" s="1"/>
  <c r="QU21" i="21"/>
  <c r="QN21" i="21"/>
  <c r="YB21" i="21"/>
  <c r="E22" i="21"/>
  <c r="GV22" i="21"/>
  <c r="HC22" i="21"/>
  <c r="LT23" i="21"/>
  <c r="BT15" i="21"/>
  <c r="ZX15" i="21"/>
  <c r="ZM15" i="21"/>
  <c r="TJ24" i="21"/>
  <c r="UA24" i="21"/>
  <c r="HP31" i="21"/>
  <c r="JN31" i="21"/>
  <c r="LJ31" i="21"/>
  <c r="SW31" i="21"/>
  <c r="XK31" i="21"/>
  <c r="BO31" i="21"/>
  <c r="HI31" i="21"/>
  <c r="RQ31" i="21"/>
  <c r="MD31" i="21"/>
  <c r="OD31" i="21"/>
  <c r="QK31" i="21"/>
  <c r="TN31" i="21"/>
  <c r="ZA31" i="21"/>
  <c r="EO22" i="21"/>
  <c r="EH22" i="21"/>
  <c r="ZF15" i="21"/>
  <c r="CJ31" i="21"/>
  <c r="MA31" i="21"/>
  <c r="SH31" i="21"/>
  <c r="TY13" i="21"/>
  <c r="ZS31" i="21"/>
  <c r="EU31" i="21"/>
  <c r="GY31" i="21"/>
  <c r="JG31" i="21"/>
  <c r="FI31" i="21"/>
  <c r="UB13" i="21"/>
  <c r="QN18" i="21"/>
  <c r="QU18" i="21"/>
  <c r="S31" i="21"/>
  <c r="AW31" i="21"/>
  <c r="BZ31" i="21"/>
  <c r="CY31" i="21"/>
  <c r="EB13" i="21"/>
  <c r="EV31" i="21"/>
  <c r="IV31" i="21"/>
  <c r="JH31" i="21"/>
  <c r="LE31" i="21"/>
  <c r="ME31" i="21"/>
  <c r="ND31" i="21"/>
  <c r="NT31" i="21"/>
  <c r="OP31" i="21"/>
  <c r="QB13" i="21"/>
  <c r="QX31" i="21"/>
  <c r="TA31" i="21"/>
  <c r="TO31" i="21"/>
  <c r="UK31" i="21"/>
  <c r="US31" i="21"/>
  <c r="WB31" i="21"/>
  <c r="WM31" i="21"/>
  <c r="XE31" i="21"/>
  <c r="XR31" i="21"/>
  <c r="YB13" i="21"/>
  <c r="YK31" i="21"/>
  <c r="ZB31" i="21"/>
  <c r="ZW31" i="21"/>
  <c r="AAK13" i="21"/>
  <c r="YA18" i="21"/>
  <c r="XY18" i="21" s="1"/>
  <c r="NH19" i="21"/>
  <c r="OF19" i="21"/>
  <c r="TY19" i="21"/>
  <c r="YB19" i="21"/>
  <c r="SD14" i="21"/>
  <c r="UL14" i="21"/>
  <c r="IB21" i="21"/>
  <c r="HZ21" i="21" s="1"/>
  <c r="BT22" i="21"/>
  <c r="HH23" i="21"/>
  <c r="HC23" i="21"/>
  <c r="RZ23" i="21"/>
  <c r="QU23" i="21"/>
  <c r="QN23" i="21"/>
  <c r="GV26" i="21"/>
  <c r="HC26" i="21"/>
  <c r="VJ14" i="21"/>
  <c r="BF31" i="21"/>
  <c r="BP31" i="21"/>
  <c r="FV31" i="21"/>
  <c r="GL31" i="21"/>
  <c r="HJ31" i="21"/>
  <c r="RR31" i="21"/>
  <c r="RR41" i="21" s="1"/>
  <c r="NI31" i="21"/>
  <c r="OE31" i="21"/>
  <c r="PJ13" i="21"/>
  <c r="QN13" i="21"/>
  <c r="FJ31" i="21"/>
  <c r="H31" i="21"/>
  <c r="AX31" i="21"/>
  <c r="BQ31" i="21"/>
  <c r="CA31" i="21"/>
  <c r="CZ31" i="21"/>
  <c r="EC31" i="21"/>
  <c r="EO13" i="21"/>
  <c r="EW31" i="21"/>
  <c r="FW31" i="21"/>
  <c r="HX31" i="21"/>
  <c r="GM31" i="21"/>
  <c r="HC13" i="21"/>
  <c r="HK31" i="21"/>
  <c r="IW31" i="21"/>
  <c r="JI31" i="21"/>
  <c r="JU13" i="21"/>
  <c r="RG31" i="21"/>
  <c r="LH13" i="21"/>
  <c r="MF31" i="21"/>
  <c r="MW13" i="21"/>
  <c r="NJ31" i="21"/>
  <c r="OF13" i="21"/>
  <c r="OS31" i="21"/>
  <c r="OS41" i="21" s="1"/>
  <c r="QC31" i="21"/>
  <c r="QO31" i="21"/>
  <c r="QY31" i="21"/>
  <c r="FK31" i="21"/>
  <c r="SR31" i="21"/>
  <c r="UD13" i="21"/>
  <c r="UL13" i="21"/>
  <c r="VP31" i="21"/>
  <c r="WD13" i="21"/>
  <c r="XF31" i="21"/>
  <c r="XT13" i="21"/>
  <c r="YC31" i="21"/>
  <c r="YL31" i="21"/>
  <c r="ZC31" i="21"/>
  <c r="ZP13" i="21"/>
  <c r="ZX13" i="21"/>
  <c r="AAP31" i="21"/>
  <c r="E18" i="21"/>
  <c r="EB18" i="21"/>
  <c r="QB18" i="21"/>
  <c r="YB18" i="21"/>
  <c r="NY19" i="21"/>
  <c r="PI19" i="21"/>
  <c r="TJ19" i="21"/>
  <c r="ZM19" i="21"/>
  <c r="CQ14" i="21"/>
  <c r="NZ14" i="21"/>
  <c r="IM14" i="5" s="1"/>
  <c r="BA21" i="21"/>
  <c r="AZ21" i="21" s="1"/>
  <c r="CQ22" i="21"/>
  <c r="CQ26" i="21"/>
  <c r="CO26" i="21" s="1"/>
  <c r="XY24" i="21"/>
  <c r="IB26" i="21"/>
  <c r="DV16" i="21"/>
  <c r="WD16" i="21"/>
  <c r="FH23" i="21"/>
  <c r="CQ15" i="21"/>
  <c r="CO15" i="21" s="1"/>
  <c r="QZ15" i="21"/>
  <c r="UE15" i="21"/>
  <c r="EH24" i="21"/>
  <c r="EP24" i="21"/>
  <c r="GV24" i="21"/>
  <c r="HD24" i="21"/>
  <c r="SV24" i="21"/>
  <c r="LP25" i="21"/>
  <c r="YA25" i="21"/>
  <c r="XY25" i="21" s="1"/>
  <c r="WX26" i="21"/>
  <c r="ZF26" i="21"/>
  <c r="IT16" i="21"/>
  <c r="OF17" i="21"/>
  <c r="NY17" i="21"/>
  <c r="QU17" i="21"/>
  <c r="QN17" i="21"/>
  <c r="AV19" i="21"/>
  <c r="IA20" i="21"/>
  <c r="TJ20" i="21"/>
  <c r="MY22" i="21"/>
  <c r="TJ22" i="21"/>
  <c r="UL22" i="21"/>
  <c r="FT23" i="21"/>
  <c r="LB23" i="21"/>
  <c r="E15" i="21"/>
  <c r="LQ15" i="21"/>
  <c r="QV15" i="21"/>
  <c r="LT24" i="21"/>
  <c r="OB24" i="21"/>
  <c r="OF25" i="21"/>
  <c r="TZ25" i="21"/>
  <c r="KY20" i="5" s="1"/>
  <c r="ZX25" i="21"/>
  <c r="EH26" i="21"/>
  <c r="EO26" i="21"/>
  <c r="ET16" i="21"/>
  <c r="UL16" i="21"/>
  <c r="ZF16" i="21"/>
  <c r="NH17" i="21"/>
  <c r="IB27" i="21"/>
  <c r="HZ27" i="21" s="1"/>
  <c r="TJ21" i="21"/>
  <c r="SV22" i="21"/>
  <c r="IC23" i="21"/>
  <c r="IA23" i="21" s="1"/>
  <c r="SV23" i="21"/>
  <c r="BT24" i="21"/>
  <c r="NH25" i="21"/>
  <c r="QN25" i="21"/>
  <c r="QU25" i="21"/>
  <c r="BN16" i="21"/>
  <c r="RZ16" i="21"/>
  <c r="TJ16" i="21"/>
  <c r="TZ16" i="21"/>
  <c r="KY22" i="5" s="1"/>
  <c r="XZ17" i="21"/>
  <c r="XX17" i="21" s="1"/>
  <c r="YZ28" i="21"/>
  <c r="IA22" i="21"/>
  <c r="HE22" i="21"/>
  <c r="LZ22" i="21"/>
  <c r="ET23" i="21"/>
  <c r="GJ23" i="21"/>
  <c r="NB23" i="21"/>
  <c r="UE23" i="21"/>
  <c r="XZ23" i="21"/>
  <c r="XX23" i="21" s="1"/>
  <c r="LH15" i="21"/>
  <c r="NZ15" i="21"/>
  <c r="IM18" i="5" s="1"/>
  <c r="YB15" i="21"/>
  <c r="LB24" i="21"/>
  <c r="NP24" i="21"/>
  <c r="QH24" i="21"/>
  <c r="WJ24" i="21"/>
  <c r="YZ25" i="21"/>
  <c r="DJ26" i="21"/>
  <c r="LT26" i="21"/>
  <c r="NP26" i="21"/>
  <c r="PI26" i="21"/>
  <c r="XZ26" i="21"/>
  <c r="XX26" i="21" s="1"/>
  <c r="XZ28" i="21"/>
  <c r="XX28" i="21" s="1"/>
  <c r="JJ41" i="21"/>
  <c r="JJ38" i="21"/>
  <c r="UE22" i="21"/>
  <c r="LZ23" i="21"/>
  <c r="YZ23" i="21"/>
  <c r="UL24" i="21"/>
  <c r="LB26" i="21"/>
  <c r="AV16" i="21"/>
  <c r="BA16" i="21"/>
  <c r="AZ16" i="21" s="1"/>
  <c r="AAX31" i="21"/>
  <c r="E20" i="21"/>
  <c r="BA23" i="21"/>
  <c r="AZ23" i="21" s="1"/>
  <c r="BN23" i="21"/>
  <c r="CH15" i="21"/>
  <c r="IB15" i="21"/>
  <c r="HZ15" i="21" s="1"/>
  <c r="SD15" i="21"/>
  <c r="VJ15" i="21"/>
  <c r="QW25" i="21"/>
  <c r="UE16" i="21"/>
  <c r="OM41" i="21"/>
  <c r="OM38" i="21"/>
  <c r="AP33" i="21"/>
  <c r="AR35" i="21"/>
  <c r="AR43" i="21" s="1"/>
  <c r="EE35" i="21"/>
  <c r="EE43" i="21" s="1"/>
  <c r="SV16" i="21"/>
  <c r="DV17" i="21"/>
  <c r="EQ27" i="21"/>
  <c r="ZF27" i="21"/>
  <c r="AV28" i="21"/>
  <c r="BA28" i="21"/>
  <c r="AZ28" i="21" s="1"/>
  <c r="BN28" i="21"/>
  <c r="ET28" i="21"/>
  <c r="SV28" i="21"/>
  <c r="LQ30" i="21"/>
  <c r="NH30" i="21"/>
  <c r="RW38" i="21"/>
  <c r="QH16" i="21"/>
  <c r="JF17" i="21"/>
  <c r="LT17" i="21"/>
  <c r="FH17" i="21"/>
  <c r="SP17" i="21"/>
  <c r="E27" i="21"/>
  <c r="TJ27" i="21"/>
  <c r="UL27" i="21"/>
  <c r="ZX27" i="21"/>
  <c r="CG38" i="21"/>
  <c r="CG41" i="21"/>
  <c r="RM38" i="21"/>
  <c r="ML41" i="21"/>
  <c r="ML38" i="21"/>
  <c r="ML48" i="21" s="1"/>
  <c r="TJ23" i="21"/>
  <c r="QZ24" i="21"/>
  <c r="AJ17" i="21"/>
  <c r="AV17" i="21"/>
  <c r="BA17" i="21"/>
  <c r="AZ17" i="21" s="1"/>
  <c r="BN17" i="21"/>
  <c r="FT17" i="21"/>
  <c r="IT17" i="21"/>
  <c r="YB17" i="21"/>
  <c r="CH27" i="21"/>
  <c r="GV27" i="21"/>
  <c r="JL27" i="21"/>
  <c r="SV27" i="21"/>
  <c r="UE27" i="21"/>
  <c r="DV28" i="21"/>
  <c r="IT28" i="21"/>
  <c r="LH29" i="21"/>
  <c r="LQ29" i="21"/>
  <c r="QZ29" i="21"/>
  <c r="QU29" i="21"/>
  <c r="AY38" i="21"/>
  <c r="AY41" i="21"/>
  <c r="TI38" i="21"/>
  <c r="TI41" i="21"/>
  <c r="XO41" i="21"/>
  <c r="XO38" i="21"/>
  <c r="XO48" i="21" s="1"/>
  <c r="AAS41" i="21"/>
  <c r="AAS38" i="21"/>
  <c r="IC17" i="21"/>
  <c r="PI29" i="21"/>
  <c r="EP30" i="21"/>
  <c r="EH30" i="21"/>
  <c r="NW38" i="21"/>
  <c r="NW41" i="21"/>
  <c r="QL41" i="21"/>
  <c r="QL38" i="21"/>
  <c r="AAI38" i="21"/>
  <c r="AAI41" i="21"/>
  <c r="XE35" i="21"/>
  <c r="XE43" i="21" s="1"/>
  <c r="XD33" i="21"/>
  <c r="TJ26" i="21"/>
  <c r="ZX16" i="21"/>
  <c r="ZP16" i="21"/>
  <c r="YZ17" i="21"/>
  <c r="CQ27" i="21"/>
  <c r="CO27" i="21" s="1"/>
  <c r="HN27" i="21"/>
  <c r="UB27" i="21"/>
  <c r="IB28" i="21"/>
  <c r="HZ28" i="21" s="1"/>
  <c r="YU41" i="21"/>
  <c r="YU38" i="21"/>
  <c r="QH33" i="21"/>
  <c r="QI35" i="21"/>
  <c r="QI43" i="21" s="1"/>
  <c r="WK35" i="21"/>
  <c r="WK43" i="21" s="1"/>
  <c r="WJ33" i="21"/>
  <c r="E16" i="21"/>
  <c r="VJ16" i="21"/>
  <c r="XZ16" i="21"/>
  <c r="XX16" i="21" s="1"/>
  <c r="SV17" i="21"/>
  <c r="ZF17" i="21"/>
  <c r="AP27" i="21"/>
  <c r="CR27" i="21"/>
  <c r="FN27" i="21"/>
  <c r="LQ27" i="21"/>
  <c r="LZ27" i="21"/>
  <c r="WX27" i="21"/>
  <c r="FT28" i="21"/>
  <c r="IC28" i="21"/>
  <c r="IA28" i="21" s="1"/>
  <c r="RZ28" i="21"/>
  <c r="LZ28" i="21"/>
  <c r="XD28" i="21"/>
  <c r="FN29" i="21"/>
  <c r="ID29" i="21"/>
  <c r="UL29" i="21"/>
  <c r="WD29" i="21"/>
  <c r="WX29" i="21"/>
  <c r="XB41" i="21"/>
  <c r="XB38" i="21"/>
  <c r="XB48" i="21" s="1"/>
  <c r="CY35" i="21"/>
  <c r="CY43" i="21" s="1"/>
  <c r="CX33" i="21"/>
  <c r="HP35" i="21"/>
  <c r="HP43" i="21" s="1"/>
  <c r="HN33" i="21"/>
  <c r="IT33" i="21"/>
  <c r="IU35" i="21"/>
  <c r="IU43" i="21" s="1"/>
  <c r="TJ17" i="21"/>
  <c r="ZM29" i="21"/>
  <c r="ZX29" i="21"/>
  <c r="AA38" i="21"/>
  <c r="AA41" i="21"/>
  <c r="EG38" i="21"/>
  <c r="EG41" i="21"/>
  <c r="FY41" i="21"/>
  <c r="FY38" i="21"/>
  <c r="FY39" i="21" s="1"/>
  <c r="KQ38" i="21"/>
  <c r="KQ48" i="21" s="1"/>
  <c r="LM41" i="21"/>
  <c r="LM38" i="21"/>
  <c r="LY38" i="21"/>
  <c r="LY41" i="21"/>
  <c r="TW38" i="21"/>
  <c r="TW41" i="21"/>
  <c r="WI38" i="21"/>
  <c r="WI46" i="21" s="1"/>
  <c r="WI41" i="21"/>
  <c r="FI35" i="21"/>
  <c r="FI43" i="21" s="1"/>
  <c r="FH33" i="21"/>
  <c r="ZO35" i="21"/>
  <c r="ZO43" i="21" s="1"/>
  <c r="ZL33" i="21"/>
  <c r="PI27" i="21"/>
  <c r="PH27" i="21" s="1"/>
  <c r="ZN27" i="21"/>
  <c r="TJ28" i="21"/>
  <c r="QV29" i="21"/>
  <c r="XZ29" i="21"/>
  <c r="XX29" i="21" s="1"/>
  <c r="QN30" i="21"/>
  <c r="QU30" i="21"/>
  <c r="BG41" i="21"/>
  <c r="BG38" i="21"/>
  <c r="CB41" i="21"/>
  <c r="CB38" i="21"/>
  <c r="CM38" i="21"/>
  <c r="CM41" i="21"/>
  <c r="HL41" i="21"/>
  <c r="HL38" i="21"/>
  <c r="NM41" i="21"/>
  <c r="NM38" i="21"/>
  <c r="OU38" i="21"/>
  <c r="YW41" i="21"/>
  <c r="YW38" i="21"/>
  <c r="YW48" i="21" s="1"/>
  <c r="AAV41" i="21"/>
  <c r="AAV38" i="21"/>
  <c r="XY17" i="21"/>
  <c r="CO29" i="21"/>
  <c r="UB29" i="21"/>
  <c r="ZF29" i="21"/>
  <c r="IY38" i="21"/>
  <c r="IY48" i="21" s="1"/>
  <c r="IY41" i="21"/>
  <c r="KC38" i="21"/>
  <c r="KC41" i="21"/>
  <c r="PY38" i="21"/>
  <c r="RE41" i="21"/>
  <c r="RE38" i="21"/>
  <c r="TD41" i="21"/>
  <c r="TD38" i="21"/>
  <c r="UU38" i="21"/>
  <c r="UU41" i="21"/>
  <c r="WN41" i="21"/>
  <c r="WN38" i="21"/>
  <c r="ZK41" i="21"/>
  <c r="ZK38" i="21"/>
  <c r="CR33" i="21"/>
  <c r="CS35" i="21"/>
  <c r="CS43" i="21" s="1"/>
  <c r="FU35" i="21"/>
  <c r="FU43" i="21" s="1"/>
  <c r="FT33" i="21"/>
  <c r="SN38" i="21"/>
  <c r="F287" i="11" s="1"/>
  <c r="IC30" i="21"/>
  <c r="IA30" i="21" s="1"/>
  <c r="GV30" i="21"/>
  <c r="DC38" i="21"/>
  <c r="DC48" i="21" s="1"/>
  <c r="DC41" i="21"/>
  <c r="GN41" i="21"/>
  <c r="GN38" i="21"/>
  <c r="GN48" i="21" s="1"/>
  <c r="LG38" i="21"/>
  <c r="LG41" i="21"/>
  <c r="NG38" i="21"/>
  <c r="NG41" i="21"/>
  <c r="NO41" i="21"/>
  <c r="NO38" i="21"/>
  <c r="PD38" i="21"/>
  <c r="E33" i="21"/>
  <c r="AK35" i="21"/>
  <c r="AK43" i="21" s="1"/>
  <c r="BT33" i="21"/>
  <c r="BU35" i="21"/>
  <c r="BU43" i="21" s="1"/>
  <c r="EU35" i="21"/>
  <c r="EU43" i="21" s="1"/>
  <c r="GS35" i="21"/>
  <c r="GS43" i="21" s="1"/>
  <c r="HK35" i="21"/>
  <c r="HK43" i="21" s="1"/>
  <c r="LT35" i="21"/>
  <c r="LT43" i="21" s="1"/>
  <c r="NE35" i="21"/>
  <c r="NE43" i="21" s="1"/>
  <c r="WB35" i="21"/>
  <c r="WB43" i="21" s="1"/>
  <c r="ZR33" i="21"/>
  <c r="LX38" i="21"/>
  <c r="TT38" i="21"/>
  <c r="AAN38" i="21"/>
  <c r="XJ29" i="21"/>
  <c r="BT30" i="21"/>
  <c r="CO30" i="21"/>
  <c r="IB30" i="21"/>
  <c r="HZ30" i="21" s="1"/>
  <c r="CE38" i="21"/>
  <c r="CE41" i="21"/>
  <c r="MI41" i="21"/>
  <c r="MI38" i="21"/>
  <c r="MI48" i="21" s="1"/>
  <c r="OK41" i="21"/>
  <c r="OK38" i="21"/>
  <c r="FL41" i="21"/>
  <c r="FL38" i="21"/>
  <c r="F388" i="11" s="1"/>
  <c r="F391" i="11" s="1"/>
  <c r="UW41" i="21"/>
  <c r="UW38" i="21"/>
  <c r="WA41" i="21"/>
  <c r="WA38" i="21"/>
  <c r="WA39" i="21" s="1"/>
  <c r="XW38" i="21"/>
  <c r="XW41" i="21"/>
  <c r="IA33" i="21"/>
  <c r="IA35" i="21" s="1"/>
  <c r="IA43" i="21" s="1"/>
  <c r="IC35" i="21"/>
  <c r="IC43" i="21" s="1"/>
  <c r="RK35" i="21"/>
  <c r="RK43" i="21" s="1"/>
  <c r="SZ35" i="21"/>
  <c r="SZ43" i="21" s="1"/>
  <c r="XM35" i="21"/>
  <c r="XM43" i="21" s="1"/>
  <c r="YG35" i="21"/>
  <c r="YG43" i="21" s="1"/>
  <c r="ER35" i="21"/>
  <c r="ER43" i="21" s="1"/>
  <c r="VJ29" i="21"/>
  <c r="TJ30" i="21"/>
  <c r="ZF30" i="21"/>
  <c r="AI38" i="21"/>
  <c r="AI41" i="21"/>
  <c r="CV38" i="21"/>
  <c r="CV48" i="21" s="1"/>
  <c r="CV41" i="21"/>
  <c r="FS38" i="21"/>
  <c r="FS48" i="21" s="1"/>
  <c r="FS41" i="21"/>
  <c r="HU41" i="21"/>
  <c r="HU38" i="21"/>
  <c r="GQ41" i="21"/>
  <c r="HA38" i="21"/>
  <c r="HA41" i="21"/>
  <c r="JE38" i="21"/>
  <c r="JE48" i="21" s="1"/>
  <c r="JE41" i="21"/>
  <c r="FF38" i="21"/>
  <c r="FF41" i="21"/>
  <c r="NU41" i="21"/>
  <c r="NU38" i="21"/>
  <c r="QG38" i="21"/>
  <c r="QG48" i="21" s="1"/>
  <c r="QG41" i="21"/>
  <c r="TG38" i="21"/>
  <c r="TG41" i="21"/>
  <c r="WC41" i="21"/>
  <c r="WC38" i="21"/>
  <c r="WC39" i="21" s="1"/>
  <c r="YR41" i="21"/>
  <c r="YR38" i="21"/>
  <c r="ABA38" i="21"/>
  <c r="ABA41" i="21"/>
  <c r="DV33" i="21"/>
  <c r="GJ33" i="21"/>
  <c r="JF33" i="21"/>
  <c r="JG35" i="21"/>
  <c r="JG43" i="21" s="1"/>
  <c r="LB33" i="21"/>
  <c r="LZ33" i="21"/>
  <c r="MH35" i="21"/>
  <c r="MH43" i="21" s="1"/>
  <c r="SI35" i="21"/>
  <c r="SI43" i="21" s="1"/>
  <c r="SD33" i="21"/>
  <c r="XA35" i="21"/>
  <c r="XA43" i="21" s="1"/>
  <c r="XQ35" i="21"/>
  <c r="XQ43" i="21" s="1"/>
  <c r="XP33" i="21"/>
  <c r="YB34" i="21"/>
  <c r="G41" i="21"/>
  <c r="G38" i="21"/>
  <c r="DB41" i="21"/>
  <c r="DB38" i="21"/>
  <c r="DB48" i="21" s="1"/>
  <c r="EF38" i="21"/>
  <c r="EF41" i="21"/>
  <c r="FR38" i="21"/>
  <c r="FR48" i="21" s="1"/>
  <c r="FR41" i="21"/>
  <c r="GR41" i="21"/>
  <c r="GZ38" i="21"/>
  <c r="GZ41" i="21"/>
  <c r="IX41" i="21"/>
  <c r="IX38" i="21"/>
  <c r="IX48" i="21" s="1"/>
  <c r="KP38" i="21"/>
  <c r="RV38" i="21"/>
  <c r="FG38" i="21"/>
  <c r="FG41" i="21"/>
  <c r="NN41" i="21"/>
  <c r="NN38" i="21"/>
  <c r="NV38" i="21"/>
  <c r="NV41" i="21"/>
  <c r="OL38" i="21"/>
  <c r="OL41" i="21"/>
  <c r="PX38" i="21"/>
  <c r="TH38" i="21"/>
  <c r="TH41" i="21"/>
  <c r="UV38" i="21"/>
  <c r="UV41" i="21"/>
  <c r="XN41" i="21"/>
  <c r="XN38" i="21"/>
  <c r="YV38" i="21"/>
  <c r="YV41" i="21"/>
  <c r="AAR41" i="21"/>
  <c r="AAR38" i="21"/>
  <c r="GT38" i="21"/>
  <c r="TV38" i="21"/>
  <c r="XH38" i="21"/>
  <c r="II41" i="21"/>
  <c r="QS41" i="21"/>
  <c r="E30" i="21"/>
  <c r="AV30" i="21"/>
  <c r="PI30" i="21"/>
  <c r="YA30" i="21"/>
  <c r="XY30" i="21" s="1"/>
  <c r="Q41" i="21"/>
  <c r="AB41" i="21"/>
  <c r="AB38" i="21"/>
  <c r="AT41" i="21"/>
  <c r="AT38" i="21"/>
  <c r="AT48" i="21" s="1"/>
  <c r="BR41" i="21"/>
  <c r="BR38" i="21"/>
  <c r="BR48" i="21" s="1"/>
  <c r="CW41" i="21"/>
  <c r="CW38" i="21"/>
  <c r="CW48" i="21" s="1"/>
  <c r="EX41" i="21"/>
  <c r="EX38" i="21"/>
  <c r="IH41" i="21"/>
  <c r="IH38" i="21"/>
  <c r="MJ41" i="21"/>
  <c r="MJ38" i="21"/>
  <c r="MJ48" i="21" s="1"/>
  <c r="TR41" i="21"/>
  <c r="TR38" i="21"/>
  <c r="UX41" i="21"/>
  <c r="UX38" i="21"/>
  <c r="YX41" i="21"/>
  <c r="YX38" i="21"/>
  <c r="YX48" i="21" s="1"/>
  <c r="AAL41" i="21"/>
  <c r="AAL38" i="21"/>
  <c r="AAT41" i="21"/>
  <c r="AAT38" i="21"/>
  <c r="HB35" i="21"/>
  <c r="HB43" i="21" s="1"/>
  <c r="ID33" i="21"/>
  <c r="QB33" i="21"/>
  <c r="WD33" i="21"/>
  <c r="WD34" i="21"/>
  <c r="M38" i="21"/>
  <c r="KB41" i="21"/>
  <c r="AC41" i="21"/>
  <c r="AC38" i="21"/>
  <c r="AM41" i="21"/>
  <c r="AM38" i="21"/>
  <c r="AU41" i="21"/>
  <c r="AU38" i="21"/>
  <c r="BS41" i="21"/>
  <c r="BS38" i="21"/>
  <c r="BS48" i="21" s="1"/>
  <c r="EY41" i="21"/>
  <c r="EY38" i="21"/>
  <c r="HY41" i="21"/>
  <c r="HY38" i="21"/>
  <c r="JQ41" i="21"/>
  <c r="JQ38" i="21"/>
  <c r="KW38" i="21"/>
  <c r="MK38" i="21"/>
  <c r="MK48" i="21" s="1"/>
  <c r="MK41" i="21"/>
  <c r="SK41" i="21"/>
  <c r="SK38" i="21"/>
  <c r="SK48" i="21" s="1"/>
  <c r="SU41" i="21"/>
  <c r="SU38" i="21"/>
  <c r="SU48" i="21" s="1"/>
  <c r="UY41" i="21"/>
  <c r="UY38" i="21"/>
  <c r="VW41" i="21"/>
  <c r="VW38" i="21"/>
  <c r="VW39" i="21" s="1"/>
  <c r="XI41" i="21"/>
  <c r="XI38" i="21"/>
  <c r="XQ41" i="21"/>
  <c r="YQ41" i="21"/>
  <c r="YQ38" i="21"/>
  <c r="YQ48" i="21" s="1"/>
  <c r="ZG41" i="21"/>
  <c r="ZG38" i="21"/>
  <c r="AAM38" i="21"/>
  <c r="AAM41" i="21"/>
  <c r="AAU38" i="21"/>
  <c r="AAU41" i="21"/>
  <c r="O38" i="21"/>
  <c r="ST38" i="21"/>
  <c r="ST48" i="21" s="1"/>
  <c r="I41" i="21"/>
  <c r="DK35" i="21"/>
  <c r="DK43" i="21" s="1"/>
  <c r="Q38" i="21"/>
  <c r="HT38" i="21"/>
  <c r="HT48" i="21" s="1"/>
  <c r="LL38" i="21"/>
  <c r="WH38" i="21"/>
  <c r="GO41" i="21"/>
  <c r="CC41" i="21"/>
  <c r="CC38" i="21"/>
  <c r="HS41" i="21"/>
  <c r="HS38" i="21"/>
  <c r="HS48" i="21" s="1"/>
  <c r="HM41" i="21"/>
  <c r="HM38" i="21"/>
  <c r="JK41" i="21"/>
  <c r="JK38" i="21"/>
  <c r="KS38" i="21"/>
  <c r="MM38" i="21"/>
  <c r="MM41" i="21"/>
  <c r="PE38" i="21"/>
  <c r="QM41" i="21"/>
  <c r="QM38" i="21"/>
  <c r="FM41" i="21"/>
  <c r="FM38" i="21"/>
  <c r="SO41" i="21"/>
  <c r="SO38" i="21"/>
  <c r="TE41" i="21"/>
  <c r="TE38" i="21"/>
  <c r="TU41" i="21"/>
  <c r="TU38" i="21"/>
  <c r="VQ41" i="21"/>
  <c r="VQ38" i="21"/>
  <c r="VY41" i="21"/>
  <c r="VY38" i="21"/>
  <c r="VY39" i="21" s="1"/>
  <c r="WO41" i="21"/>
  <c r="WO38" i="21"/>
  <c r="XC41" i="21"/>
  <c r="XC38" i="21"/>
  <c r="XC48" i="21" s="1"/>
  <c r="XS41" i="21"/>
  <c r="XS38" i="21"/>
  <c r="YS41" i="21"/>
  <c r="YS38" i="21"/>
  <c r="YS48" i="21" s="1"/>
  <c r="ZI41" i="21"/>
  <c r="ZI38" i="21"/>
  <c r="AAO41" i="21"/>
  <c r="AAO38" i="21"/>
  <c r="AAW41" i="21"/>
  <c r="AAW38" i="21"/>
  <c r="NH33" i="21"/>
  <c r="SV33" i="21"/>
  <c r="YB33" i="21"/>
  <c r="CL38" i="21"/>
  <c r="QR38" i="21"/>
  <c r="TF38" i="21"/>
  <c r="AAH38" i="21"/>
  <c r="GU41" i="21"/>
  <c r="TS41" i="21"/>
  <c r="AAE41" i="21"/>
  <c r="U41" i="21"/>
  <c r="U38" i="21"/>
  <c r="CD41" i="21"/>
  <c r="CD38" i="21"/>
  <c r="FX41" i="21"/>
  <c r="FX38" i="21"/>
  <c r="FX39" i="21" s="1"/>
  <c r="F67" i="11" s="1"/>
  <c r="JD38" i="21"/>
  <c r="JD48" i="21" s="1"/>
  <c r="JD41" i="21"/>
  <c r="RL38" i="21"/>
  <c r="LF38" i="21"/>
  <c r="LF41" i="21"/>
  <c r="QF41" i="21"/>
  <c r="QF38" i="21"/>
  <c r="QF48" i="21" s="1"/>
  <c r="UT41" i="21"/>
  <c r="UT38" i="21"/>
  <c r="ZJ41" i="21"/>
  <c r="ZJ38" i="21"/>
  <c r="AH38" i="21"/>
  <c r="EL38" i="21"/>
  <c r="KT38" i="21"/>
  <c r="OT38" i="21"/>
  <c r="YO38" i="21"/>
  <c r="YO48" i="21" s="1"/>
  <c r="TH39" i="21" l="1"/>
  <c r="TI39" i="21"/>
  <c r="PH19" i="21"/>
  <c r="PH17" i="21"/>
  <c r="PH15" i="21"/>
  <c r="PH20" i="21"/>
  <c r="PH29" i="21"/>
  <c r="PH28" i="21"/>
  <c r="PH26" i="21"/>
  <c r="PH25" i="21"/>
  <c r="PH21" i="21"/>
  <c r="PH13" i="21"/>
  <c r="PH24" i="21"/>
  <c r="PH16" i="21"/>
  <c r="RZ42" i="21"/>
  <c r="RZ31" i="21"/>
  <c r="RZ38" i="21" s="1"/>
  <c r="KK39" i="21"/>
  <c r="KK48" i="21" s="1"/>
  <c r="KP48" i="21"/>
  <c r="LF39" i="21"/>
  <c r="LG39" i="21"/>
  <c r="FF48" i="21"/>
  <c r="F257" i="11"/>
  <c r="FG48" i="21"/>
  <c r="F260" i="11"/>
  <c r="C8" i="15"/>
  <c r="F290" i="11"/>
  <c r="C13" i="15"/>
  <c r="ABB38" i="21"/>
  <c r="WP26" i="21"/>
  <c r="F392" i="11"/>
  <c r="C19" i="15"/>
  <c r="WP29" i="21"/>
  <c r="SN48" i="21"/>
  <c r="WP27" i="21"/>
  <c r="WP30" i="21"/>
  <c r="WP23" i="21"/>
  <c r="WP34" i="21"/>
  <c r="SO48" i="21"/>
  <c r="WP22" i="21"/>
  <c r="WP24" i="21"/>
  <c r="WP18" i="21"/>
  <c r="WP28" i="21"/>
  <c r="WP13" i="21"/>
  <c r="WP25" i="21"/>
  <c r="WP16" i="21"/>
  <c r="WP14" i="21"/>
  <c r="WP20" i="21"/>
  <c r="WP33" i="21"/>
  <c r="WP19" i="21"/>
  <c r="WP21" i="21"/>
  <c r="WP17" i="21"/>
  <c r="WP15" i="21"/>
  <c r="ZR35" i="21"/>
  <c r="ZR43" i="21" s="1"/>
  <c r="AK31" i="21"/>
  <c r="AK41" i="21" s="1"/>
  <c r="Q26" i="19"/>
  <c r="S26" i="19"/>
  <c r="EQ42" i="21"/>
  <c r="YA42" i="21"/>
  <c r="CO13" i="21"/>
  <c r="CQ42" i="21"/>
  <c r="PM42" i="21"/>
  <c r="HE42" i="21"/>
  <c r="RL48" i="21"/>
  <c r="IC42" i="21"/>
  <c r="SA42" i="21"/>
  <c r="QW42" i="21"/>
  <c r="AAK42" i="21"/>
  <c r="XY13" i="21"/>
  <c r="BB31" i="21"/>
  <c r="BB38" i="21" s="1"/>
  <c r="JU42" i="21"/>
  <c r="MY42" i="21"/>
  <c r="AAJ42" i="21"/>
  <c r="LQ42" i="21"/>
  <c r="UD42" i="21"/>
  <c r="ZO31" i="21"/>
  <c r="ZO41" i="21" s="1"/>
  <c r="OB42" i="21"/>
  <c r="UE42" i="21"/>
  <c r="MT38" i="21"/>
  <c r="EO42" i="21"/>
  <c r="XT42" i="21"/>
  <c r="QB42" i="21"/>
  <c r="XJ42" i="21"/>
  <c r="MH18" i="21"/>
  <c r="UL42" i="21"/>
  <c r="YB42" i="21"/>
  <c r="WX42" i="21"/>
  <c r="ET42" i="21"/>
  <c r="OA42" i="21"/>
  <c r="AV42" i="21"/>
  <c r="PJ42" i="21"/>
  <c r="SB42" i="21"/>
  <c r="AJ42" i="21"/>
  <c r="IZ42" i="21"/>
  <c r="MN42" i="21"/>
  <c r="EH42" i="21"/>
  <c r="QV42" i="21"/>
  <c r="MW42" i="21"/>
  <c r="ZM42" i="21"/>
  <c r="UA42" i="21"/>
  <c r="QN42" i="21"/>
  <c r="VJ42" i="21"/>
  <c r="NP42" i="21"/>
  <c r="ON42" i="21"/>
  <c r="BT42" i="21"/>
  <c r="OF42" i="21"/>
  <c r="RF42" i="21"/>
  <c r="WJ42" i="21"/>
  <c r="TJ42" i="21"/>
  <c r="LZ42" i="21"/>
  <c r="FN42" i="21"/>
  <c r="PI42" i="21"/>
  <c r="DV42" i="21"/>
  <c r="BN42" i="21"/>
  <c r="JT42" i="21"/>
  <c r="MP42" i="21"/>
  <c r="SD42" i="21"/>
  <c r="NZ42" i="21"/>
  <c r="QU42" i="21"/>
  <c r="AP42" i="21"/>
  <c r="CX42" i="21"/>
  <c r="YT42" i="21"/>
  <c r="AZ13" i="21"/>
  <c r="AZ42" i="21" s="1"/>
  <c r="BA42" i="21"/>
  <c r="EZ42" i="21"/>
  <c r="JF42" i="21"/>
  <c r="LO42" i="21"/>
  <c r="EP42" i="21"/>
  <c r="GV42" i="21"/>
  <c r="WD42" i="21"/>
  <c r="YY42" i="21"/>
  <c r="CR42" i="21"/>
  <c r="ID42" i="21"/>
  <c r="ZQ42" i="21"/>
  <c r="JX42" i="21"/>
  <c r="E42" i="21"/>
  <c r="AAF42" i="21"/>
  <c r="ZX42" i="21"/>
  <c r="UB42" i="21"/>
  <c r="NB42" i="21"/>
  <c r="GJ42" i="21"/>
  <c r="KY10" i="5"/>
  <c r="TZ42" i="21"/>
  <c r="J42" i="21"/>
  <c r="LT42" i="21"/>
  <c r="YZ42" i="21"/>
  <c r="FH42" i="21"/>
  <c r="NH42" i="21"/>
  <c r="XD42" i="21"/>
  <c r="JS42" i="21"/>
  <c r="ZN42" i="21"/>
  <c r="IT42" i="21"/>
  <c r="ZP42" i="21"/>
  <c r="LH42" i="21"/>
  <c r="HC42" i="21"/>
  <c r="EB42" i="21"/>
  <c r="TY42" i="21"/>
  <c r="JL42" i="21"/>
  <c r="NY42" i="21"/>
  <c r="LB42" i="21"/>
  <c r="CP13" i="21"/>
  <c r="CN13" i="21" s="1"/>
  <c r="CH42" i="21"/>
  <c r="PR42" i="21"/>
  <c r="HD42" i="21"/>
  <c r="QZ42" i="21"/>
  <c r="QH42" i="21"/>
  <c r="OX42" i="21"/>
  <c r="HH42" i="21"/>
  <c r="HN42" i="21"/>
  <c r="ZF42" i="21"/>
  <c r="UC42" i="21"/>
  <c r="MX42" i="21"/>
  <c r="LP42" i="21"/>
  <c r="DJ42" i="21"/>
  <c r="IB13" i="21"/>
  <c r="IB31" i="21" s="1"/>
  <c r="IB38" i="21" s="1"/>
  <c r="HV42" i="21"/>
  <c r="HV41" i="21" s="1"/>
  <c r="TH48" i="21"/>
  <c r="TI48" i="21"/>
  <c r="AT40" i="16"/>
  <c r="GU39" i="21"/>
  <c r="GU48" i="21" s="1"/>
  <c r="LG48" i="21"/>
  <c r="MU38" i="21"/>
  <c r="NF31" i="21"/>
  <c r="NF41" i="21" s="1"/>
  <c r="MO41" i="21"/>
  <c r="NO39" i="21"/>
  <c r="NO48" i="21" s="1"/>
  <c r="GR38" i="21"/>
  <c r="ZT28" i="21"/>
  <c r="ZR28" i="21" s="1"/>
  <c r="MZ23" i="21"/>
  <c r="MH24" i="21"/>
  <c r="MH21" i="21"/>
  <c r="MH16" i="21"/>
  <c r="MH25" i="21"/>
  <c r="MH15" i="21"/>
  <c r="LF48" i="21"/>
  <c r="XY15" i="21"/>
  <c r="NM39" i="21"/>
  <c r="NM48" i="21" s="1"/>
  <c r="ABC38" i="21"/>
  <c r="AAJ31" i="21"/>
  <c r="MO38" i="21"/>
  <c r="EQ35" i="21"/>
  <c r="EQ43" i="21" s="1"/>
  <c r="KP39" i="21"/>
  <c r="CO14" i="21"/>
  <c r="G39" i="21"/>
  <c r="JJ39" i="21"/>
  <c r="JJ48" i="21" s="1"/>
  <c r="FX48" i="21"/>
  <c r="WO48" i="21"/>
  <c r="OT39" i="21"/>
  <c r="ZF22" i="21"/>
  <c r="QW31" i="21"/>
  <c r="QW38" i="21" s="1"/>
  <c r="IH48" i="21"/>
  <c r="IH39" i="21"/>
  <c r="F422" i="11" s="1"/>
  <c r="F71" i="11"/>
  <c r="FY48" i="21"/>
  <c r="C34" i="15"/>
  <c r="QL39" i="21"/>
  <c r="HE31" i="21"/>
  <c r="HE38" i="21" s="1"/>
  <c r="CQ31" i="21"/>
  <c r="YA31" i="21"/>
  <c r="II48" i="21"/>
  <c r="II39" i="21"/>
  <c r="E52" i="21"/>
  <c r="JK39" i="21"/>
  <c r="JK48" i="21" s="1"/>
  <c r="EN18" i="21"/>
  <c r="NX13" i="21"/>
  <c r="XI46" i="21"/>
  <c r="XH46" i="21" s="1"/>
  <c r="XH48" i="21" s="1"/>
  <c r="NX14" i="21"/>
  <c r="MV29" i="21"/>
  <c r="ZT25" i="21"/>
  <c r="ZR25" i="21" s="1"/>
  <c r="NX27" i="21"/>
  <c r="AAD20" i="21"/>
  <c r="NX15" i="21"/>
  <c r="RF43" i="21"/>
  <c r="MN31" i="21"/>
  <c r="MH26" i="21"/>
  <c r="MH28" i="21"/>
  <c r="WX35" i="21"/>
  <c r="WX43" i="21" s="1"/>
  <c r="MH27" i="21"/>
  <c r="AAD22" i="21"/>
  <c r="ZT22" i="21"/>
  <c r="ZR22" i="21" s="1"/>
  <c r="LN17" i="21"/>
  <c r="EN15" i="21"/>
  <c r="JR29" i="21"/>
  <c r="HB20" i="21"/>
  <c r="QT19" i="21"/>
  <c r="NX29" i="21"/>
  <c r="MV17" i="21"/>
  <c r="EN28" i="21"/>
  <c r="AP35" i="21"/>
  <c r="AP43" i="21" s="1"/>
  <c r="EN14" i="21"/>
  <c r="EN22" i="21"/>
  <c r="LN18" i="21"/>
  <c r="QT28" i="21"/>
  <c r="YN15" i="21"/>
  <c r="WQ15" i="21" s="1"/>
  <c r="YN17" i="21"/>
  <c r="WQ17" i="21" s="1"/>
  <c r="NX28" i="21"/>
  <c r="AJ35" i="21"/>
  <c r="AJ43" i="21" s="1"/>
  <c r="YN20" i="21"/>
  <c r="WQ20" i="21" s="1"/>
  <c r="MV22" i="21"/>
  <c r="VJ35" i="21"/>
  <c r="VJ43" i="21" s="1"/>
  <c r="QT24" i="21"/>
  <c r="JR20" i="21"/>
  <c r="HB15" i="21"/>
  <c r="QT18" i="21"/>
  <c r="YN18" i="21"/>
  <c r="WQ18" i="21" s="1"/>
  <c r="MV20" i="21"/>
  <c r="JR24" i="21"/>
  <c r="JR23" i="21"/>
  <c r="QT23" i="21"/>
  <c r="EN25" i="21"/>
  <c r="JR16" i="21"/>
  <c r="MV18" i="21"/>
  <c r="JR22" i="21"/>
  <c r="LN20" i="21"/>
  <c r="LN29" i="21"/>
  <c r="MV23" i="21"/>
  <c r="EN16" i="21"/>
  <c r="QT13" i="21"/>
  <c r="EN30" i="21"/>
  <c r="MV27" i="21"/>
  <c r="EN27" i="21"/>
  <c r="JR18" i="21"/>
  <c r="JR14" i="21"/>
  <c r="EG39" i="21"/>
  <c r="EG48" i="21" s="1"/>
  <c r="NX26" i="21"/>
  <c r="HB30" i="21"/>
  <c r="FH35" i="21"/>
  <c r="FH43" i="21" s="1"/>
  <c r="CN17" i="21"/>
  <c r="LN16" i="21"/>
  <c r="CE39" i="21"/>
  <c r="CE48" i="21" s="1"/>
  <c r="OB31" i="21"/>
  <c r="HB21" i="21"/>
  <c r="YN19" i="21"/>
  <c r="WQ19" i="21" s="1"/>
  <c r="HB23" i="21"/>
  <c r="EN24" i="21"/>
  <c r="LN21" i="21"/>
  <c r="HB29" i="21"/>
  <c r="HB19" i="21"/>
  <c r="NX20" i="21"/>
  <c r="ZL35" i="21"/>
  <c r="ZL43" i="21" s="1"/>
  <c r="QT26" i="21"/>
  <c r="ZL23" i="21"/>
  <c r="ZL17" i="21"/>
  <c r="LN15" i="21"/>
  <c r="TX15" i="21"/>
  <c r="NX16" i="21"/>
  <c r="TX30" i="21"/>
  <c r="JF35" i="21"/>
  <c r="JF43" i="21" s="1"/>
  <c r="EN17" i="21"/>
  <c r="LN14" i="21"/>
  <c r="JR17" i="21"/>
  <c r="QT27" i="21"/>
  <c r="ZL20" i="21"/>
  <c r="ZL18" i="21"/>
  <c r="BT35" i="21"/>
  <c r="BT43" i="21" s="1"/>
  <c r="NX21" i="21"/>
  <c r="QT16" i="21"/>
  <c r="JR26" i="21"/>
  <c r="LN28" i="21"/>
  <c r="QT25" i="21"/>
  <c r="NX19" i="21"/>
  <c r="QT21" i="21"/>
  <c r="EN29" i="21"/>
  <c r="LN30" i="21"/>
  <c r="QT30" i="21"/>
  <c r="JR30" i="21"/>
  <c r="YN16" i="21"/>
  <c r="WQ16" i="21" s="1"/>
  <c r="HB18" i="21"/>
  <c r="QH35" i="21"/>
  <c r="QH43" i="21" s="1"/>
  <c r="MV26" i="21"/>
  <c r="NX22" i="21"/>
  <c r="JR25" i="21"/>
  <c r="HB17" i="21"/>
  <c r="NX18" i="21"/>
  <c r="NX24" i="21"/>
  <c r="MV14" i="21"/>
  <c r="JR13" i="21"/>
  <c r="MV15" i="21"/>
  <c r="NX25" i="21"/>
  <c r="TX23" i="21"/>
  <c r="CR35" i="21"/>
  <c r="CR43" i="21" s="1"/>
  <c r="HB26" i="21"/>
  <c r="LN27" i="21"/>
  <c r="TX18" i="21"/>
  <c r="JR27" i="21"/>
  <c r="QT15" i="21"/>
  <c r="ZL26" i="21"/>
  <c r="JR28" i="21"/>
  <c r="ZL30" i="21"/>
  <c r="TX14" i="21"/>
  <c r="YN28" i="21"/>
  <c r="WQ28" i="21" s="1"/>
  <c r="YN22" i="21"/>
  <c r="LN22" i="21"/>
  <c r="JR19" i="21"/>
  <c r="CN16" i="21"/>
  <c r="EN20" i="21"/>
  <c r="LN13" i="21"/>
  <c r="MV24" i="21"/>
  <c r="HB22" i="21"/>
  <c r="TX26" i="21"/>
  <c r="TX29" i="21"/>
  <c r="QT17" i="21"/>
  <c r="MV30" i="21"/>
  <c r="HB14" i="21"/>
  <c r="LZ35" i="21"/>
  <c r="LZ43" i="21" s="1"/>
  <c r="NX17" i="21"/>
  <c r="TX17" i="21"/>
  <c r="R35" i="21"/>
  <c r="R43" i="21" s="1"/>
  <c r="NX23" i="21"/>
  <c r="LN19" i="21"/>
  <c r="TX22" i="21"/>
  <c r="EN19" i="21"/>
  <c r="MV16" i="21"/>
  <c r="UC31" i="21"/>
  <c r="MV19" i="21"/>
  <c r="DJ35" i="21"/>
  <c r="DJ43" i="21" s="1"/>
  <c r="YN25" i="21"/>
  <c r="WQ25" i="21" s="1"/>
  <c r="XD35" i="21"/>
  <c r="XD43" i="21" s="1"/>
  <c r="XJ35" i="21"/>
  <c r="XJ43" i="21" s="1"/>
  <c r="FT35" i="21"/>
  <c r="FT43" i="21" s="1"/>
  <c r="WJ35" i="21"/>
  <c r="WJ43" i="21" s="1"/>
  <c r="LN25" i="21"/>
  <c r="ZQ31" i="21"/>
  <c r="ZQ38" i="21" s="1"/>
  <c r="DJ31" i="21"/>
  <c r="TX24" i="21"/>
  <c r="ZL25" i="21"/>
  <c r="ID35" i="21"/>
  <c r="ID43" i="21" s="1"/>
  <c r="IT35" i="21"/>
  <c r="IT43" i="21" s="1"/>
  <c r="BN35" i="21"/>
  <c r="BN43" i="21" s="1"/>
  <c r="TX21" i="21"/>
  <c r="MV28" i="21"/>
  <c r="JR21" i="21"/>
  <c r="SV35" i="21"/>
  <c r="SV43" i="21" s="1"/>
  <c r="HD31" i="21"/>
  <c r="ZL15" i="21"/>
  <c r="YT31" i="21"/>
  <c r="YN13" i="21"/>
  <c r="WQ13" i="21" s="1"/>
  <c r="TX28" i="21"/>
  <c r="ZL28" i="21"/>
  <c r="LN26" i="21"/>
  <c r="TX19" i="21"/>
  <c r="LN24" i="21"/>
  <c r="TX20" i="21"/>
  <c r="YN27" i="21"/>
  <c r="WQ27" i="21" s="1"/>
  <c r="CX35" i="21"/>
  <c r="CX43" i="21" s="1"/>
  <c r="ZL14" i="21"/>
  <c r="EN23" i="21"/>
  <c r="YN26" i="21"/>
  <c r="WQ26" i="21" s="1"/>
  <c r="GP35" i="21"/>
  <c r="GP43" i="21" s="1"/>
  <c r="YN21" i="21"/>
  <c r="YN30" i="21"/>
  <c r="WQ30" i="21" s="1"/>
  <c r="EB35" i="21"/>
  <c r="EB43" i="21" s="1"/>
  <c r="YN24" i="21"/>
  <c r="WQ24" i="21" s="1"/>
  <c r="HB28" i="21"/>
  <c r="ZL29" i="21"/>
  <c r="QH31" i="21"/>
  <c r="LN23" i="21"/>
  <c r="SP35" i="21"/>
  <c r="SP43" i="21" s="1"/>
  <c r="YN29" i="21"/>
  <c r="WQ29" i="21" s="1"/>
  <c r="YN34" i="21"/>
  <c r="WQ34" i="21" s="1"/>
  <c r="YN23" i="21"/>
  <c r="YN14" i="21"/>
  <c r="WQ14" i="21" s="1"/>
  <c r="ZL19" i="21"/>
  <c r="HH31" i="21"/>
  <c r="CX31" i="21"/>
  <c r="AP31" i="21"/>
  <c r="JS31" i="21"/>
  <c r="JS38" i="21" s="1"/>
  <c r="TX16" i="21"/>
  <c r="MP31" i="21"/>
  <c r="MP38" i="21" s="1"/>
  <c r="MV21" i="21"/>
  <c r="NX30" i="21"/>
  <c r="CH31" i="21"/>
  <c r="CH38" i="21" s="1"/>
  <c r="NZ31" i="21"/>
  <c r="NZ38" i="21" s="1"/>
  <c r="ID31" i="21"/>
  <c r="MV25" i="21"/>
  <c r="JR15" i="21"/>
  <c r="FN31" i="21"/>
  <c r="EN21" i="21"/>
  <c r="JX31" i="21"/>
  <c r="BN31" i="21"/>
  <c r="OA31" i="21"/>
  <c r="ZL24" i="21"/>
  <c r="J35" i="21"/>
  <c r="J43" i="21" s="1"/>
  <c r="EN26" i="21"/>
  <c r="NH31" i="21"/>
  <c r="LT31" i="21"/>
  <c r="TX27" i="21"/>
  <c r="ZL21" i="21"/>
  <c r="HN31" i="21"/>
  <c r="QT29" i="21"/>
  <c r="JL31" i="21"/>
  <c r="PR31" i="21"/>
  <c r="NP31" i="21"/>
  <c r="FH31" i="21"/>
  <c r="VJ31" i="21"/>
  <c r="YZ31" i="21"/>
  <c r="YZ38" i="21" s="1"/>
  <c r="QT22" i="21"/>
  <c r="GQ38" i="21"/>
  <c r="ET35" i="21"/>
  <c r="ET43" i="21" s="1"/>
  <c r="LO31" i="21"/>
  <c r="LO38" i="21" s="1"/>
  <c r="GV31" i="21"/>
  <c r="LZ31" i="21"/>
  <c r="CR31" i="21"/>
  <c r="SD31" i="21"/>
  <c r="HB24" i="21"/>
  <c r="SD35" i="21"/>
  <c r="SD43" i="21" s="1"/>
  <c r="XJ31" i="21"/>
  <c r="ZL16" i="21"/>
  <c r="CN28" i="21"/>
  <c r="JF31" i="21"/>
  <c r="ET31" i="21"/>
  <c r="EH31" i="21"/>
  <c r="ZL22" i="21"/>
  <c r="LB31" i="21"/>
  <c r="HB27" i="21"/>
  <c r="HB16" i="21"/>
  <c r="HB25" i="21"/>
  <c r="CP21" i="21"/>
  <c r="CN21" i="21" s="1"/>
  <c r="NH35" i="21"/>
  <c r="NH43" i="21" s="1"/>
  <c r="XQ38" i="21"/>
  <c r="DV31" i="21"/>
  <c r="QT14" i="21"/>
  <c r="QT20" i="21"/>
  <c r="AV31" i="21"/>
  <c r="ZL27" i="21"/>
  <c r="JT31" i="21"/>
  <c r="TF48" i="21"/>
  <c r="TF39" i="21"/>
  <c r="QM48" i="21"/>
  <c r="QM39" i="21"/>
  <c r="NJ41" i="21"/>
  <c r="NJ38" i="21"/>
  <c r="RG38" i="21"/>
  <c r="RG41" i="21"/>
  <c r="EW38" i="21"/>
  <c r="EW41" i="21"/>
  <c r="OE41" i="21"/>
  <c r="OE38" i="21"/>
  <c r="FV41" i="21"/>
  <c r="FV38" i="21"/>
  <c r="FV39" i="21" s="1"/>
  <c r="US41" i="21"/>
  <c r="US38" i="21"/>
  <c r="QJ41" i="21"/>
  <c r="QJ38" i="21"/>
  <c r="DL41" i="21"/>
  <c r="DL38" i="21"/>
  <c r="WF41" i="21"/>
  <c r="WF38" i="21"/>
  <c r="UF41" i="21"/>
  <c r="UF38" i="21"/>
  <c r="QE41" i="21"/>
  <c r="QE38" i="21"/>
  <c r="EQ31" i="21"/>
  <c r="K41" i="21"/>
  <c r="K38" i="21"/>
  <c r="YM41" i="21"/>
  <c r="YM38" i="21"/>
  <c r="ED41" i="21"/>
  <c r="ED38" i="21"/>
  <c r="OG38" i="21"/>
  <c r="OG41" i="21"/>
  <c r="XP41" i="21"/>
  <c r="H41" i="21"/>
  <c r="H38" i="21"/>
  <c r="RR38" i="21"/>
  <c r="WM41" i="21"/>
  <c r="WM38" i="21"/>
  <c r="VI53" i="21" s="1"/>
  <c r="VI54" i="21" s="1"/>
  <c r="AAD15" i="21"/>
  <c r="ZT15" i="21"/>
  <c r="ZR15" i="21" s="1"/>
  <c r="UA31" i="21"/>
  <c r="IT31" i="21"/>
  <c r="BW38" i="21"/>
  <c r="BW41" i="21"/>
  <c r="WZ41" i="21"/>
  <c r="WZ38" i="21"/>
  <c r="SX41" i="21"/>
  <c r="SX38" i="21"/>
  <c r="PS38" i="21"/>
  <c r="LS38" i="21"/>
  <c r="LS41" i="21"/>
  <c r="JY41" i="21"/>
  <c r="JY38" i="21"/>
  <c r="HG38" i="21"/>
  <c r="HG41" i="21"/>
  <c r="DK38" i="21"/>
  <c r="DK41" i="21"/>
  <c r="BC41" i="21"/>
  <c r="BC38" i="21"/>
  <c r="YG41" i="21"/>
  <c r="YG38" i="21"/>
  <c r="AQ38" i="21"/>
  <c r="AQ41" i="21"/>
  <c r="OT48" i="21"/>
  <c r="WD35" i="21"/>
  <c r="WD43" i="21" s="1"/>
  <c r="GT39" i="21"/>
  <c r="GT48" i="21" s="1"/>
  <c r="ZT30" i="21"/>
  <c r="ZR30" i="21" s="1"/>
  <c r="AAD30" i="21"/>
  <c r="EN35" i="21"/>
  <c r="EN43" i="21" s="1"/>
  <c r="EO35" i="21"/>
  <c r="EO43" i="21" s="1"/>
  <c r="WI48" i="21"/>
  <c r="WH46" i="21"/>
  <c r="WH48" i="21" s="1"/>
  <c r="RM48" i="21"/>
  <c r="RM39" i="21"/>
  <c r="ZF23" i="21"/>
  <c r="CO22" i="21"/>
  <c r="ZX31" i="21"/>
  <c r="XT31" i="21"/>
  <c r="XZ13" i="21"/>
  <c r="XZ42" i="21" s="1"/>
  <c r="SR41" i="21"/>
  <c r="SR38" i="21"/>
  <c r="QC41" i="21"/>
  <c r="LP31" i="21"/>
  <c r="HC31" i="21"/>
  <c r="HB13" i="21"/>
  <c r="AL41" i="21"/>
  <c r="AL38" i="21"/>
  <c r="YK41" i="21"/>
  <c r="YK38" i="21"/>
  <c r="ND41" i="21"/>
  <c r="ND38" i="21"/>
  <c r="JH41" i="21"/>
  <c r="JH38" i="21"/>
  <c r="EB31" i="21"/>
  <c r="EU38" i="21"/>
  <c r="EU41" i="21"/>
  <c r="ZS38" i="21"/>
  <c r="ZS41" i="21"/>
  <c r="XD31" i="21"/>
  <c r="OD41" i="21"/>
  <c r="OD38" i="21"/>
  <c r="HP38" i="21"/>
  <c r="HP41" i="21"/>
  <c r="XM41" i="21"/>
  <c r="XM38" i="21"/>
  <c r="TM41" i="21"/>
  <c r="TM38" i="21"/>
  <c r="FD41" i="21"/>
  <c r="LC41" i="21"/>
  <c r="GX38" i="21"/>
  <c r="GX41" i="21"/>
  <c r="OI41" i="21"/>
  <c r="OI38" i="21"/>
  <c r="HF41" i="21"/>
  <c r="HF38" i="21"/>
  <c r="UP41" i="21"/>
  <c r="UP38" i="21"/>
  <c r="ZE38" i="21"/>
  <c r="ZE41" i="21"/>
  <c r="JW38" i="21"/>
  <c r="JW41" i="21"/>
  <c r="GS38" i="21"/>
  <c r="GS41" i="21"/>
  <c r="EE38" i="21"/>
  <c r="EE41" i="21"/>
  <c r="BU38" i="21"/>
  <c r="BU41" i="21"/>
  <c r="UM38" i="21"/>
  <c r="UM41" i="21"/>
  <c r="PN41" i="21"/>
  <c r="PN38" i="21"/>
  <c r="UR41" i="21"/>
  <c r="UR38" i="21"/>
  <c r="MS41" i="21"/>
  <c r="MS38" i="21"/>
  <c r="HV38" i="21"/>
  <c r="E31" i="21"/>
  <c r="AW41" i="21"/>
  <c r="AW38" i="21"/>
  <c r="TG48" i="21"/>
  <c r="TG39" i="21"/>
  <c r="JU31" i="21"/>
  <c r="UK41" i="21"/>
  <c r="UK38" i="21"/>
  <c r="UB31" i="21"/>
  <c r="CJ41" i="21"/>
  <c r="CJ38" i="21"/>
  <c r="PT38" i="21"/>
  <c r="WJ31" i="21"/>
  <c r="NA38" i="21"/>
  <c r="NA41" i="21"/>
  <c r="LI41" i="21"/>
  <c r="LI38" i="21"/>
  <c r="WY38" i="21"/>
  <c r="WY41" i="21"/>
  <c r="AAD24" i="21"/>
  <c r="ZT24" i="21"/>
  <c r="ZR24" i="21" s="1"/>
  <c r="ZT26" i="21"/>
  <c r="ZR26" i="21" s="1"/>
  <c r="AAD26" i="21"/>
  <c r="ZC41" i="21"/>
  <c r="ZC38" i="21"/>
  <c r="UL31" i="21"/>
  <c r="FK41" i="21"/>
  <c r="FK38" i="21"/>
  <c r="PM31" i="21"/>
  <c r="LH31" i="21"/>
  <c r="JI41" i="21"/>
  <c r="JI38" i="21"/>
  <c r="EC38" i="21"/>
  <c r="EC41" i="21"/>
  <c r="CA41" i="21"/>
  <c r="CA38" i="21"/>
  <c r="AX41" i="21"/>
  <c r="AX38" i="21"/>
  <c r="ZW41" i="21"/>
  <c r="ZW38" i="21"/>
  <c r="YB31" i="21"/>
  <c r="ME41" i="21"/>
  <c r="ME38" i="21"/>
  <c r="IV41" i="21"/>
  <c r="IV38" i="21"/>
  <c r="FI41" i="21"/>
  <c r="FI38" i="21"/>
  <c r="E388" i="11" s="1"/>
  <c r="TY31" i="21"/>
  <c r="TX13" i="21"/>
  <c r="MD41" i="21"/>
  <c r="MD38" i="21"/>
  <c r="XK41" i="21"/>
  <c r="XK38" i="21"/>
  <c r="XA38" i="21"/>
  <c r="XA41" i="21"/>
  <c r="SY38" i="21"/>
  <c r="SY41" i="21"/>
  <c r="NB31" i="21"/>
  <c r="GJ31" i="21"/>
  <c r="WG41" i="21"/>
  <c r="WG38" i="21"/>
  <c r="YH41" i="21"/>
  <c r="YH38" i="21"/>
  <c r="VV41" i="21"/>
  <c r="VV38" i="21"/>
  <c r="VL53" i="21" s="1"/>
  <c r="VL54" i="21" s="1"/>
  <c r="UH41" i="21"/>
  <c r="UH38" i="21"/>
  <c r="AG38" i="21"/>
  <c r="AG41" i="21"/>
  <c r="YF41" i="21"/>
  <c r="YF38" i="21"/>
  <c r="JM41" i="21"/>
  <c r="JM38" i="21"/>
  <c r="DY41" i="21"/>
  <c r="DY38" i="21"/>
  <c r="TQ41" i="21"/>
  <c r="TQ38" i="21"/>
  <c r="NY31" i="21"/>
  <c r="ZV41" i="21"/>
  <c r="ZV38" i="21"/>
  <c r="SZ41" i="21"/>
  <c r="SZ38" i="21"/>
  <c r="LD41" i="21"/>
  <c r="LD38" i="21"/>
  <c r="DM41" i="21"/>
  <c r="DM38" i="21"/>
  <c r="YE38" i="21"/>
  <c r="YE41" i="21"/>
  <c r="UE31" i="21"/>
  <c r="QZ31" i="21"/>
  <c r="KQ39" i="21"/>
  <c r="NN39" i="21"/>
  <c r="NN48" i="21" s="1"/>
  <c r="GM38" i="21"/>
  <c r="GM41" i="21"/>
  <c r="NI41" i="21"/>
  <c r="NI38" i="21"/>
  <c r="WB38" i="21"/>
  <c r="WB41" i="21"/>
  <c r="HQ41" i="21"/>
  <c r="HQ38" i="21"/>
  <c r="PC38" i="21"/>
  <c r="JO38" i="21"/>
  <c r="JO41" i="21"/>
  <c r="VT41" i="21"/>
  <c r="VT38" i="21"/>
  <c r="SE38" i="21"/>
  <c r="SE41" i="21"/>
  <c r="RH41" i="21"/>
  <c r="RH38" i="21"/>
  <c r="JV41" i="21"/>
  <c r="JV38" i="21"/>
  <c r="OO41" i="21"/>
  <c r="OO38" i="21"/>
  <c r="ZT18" i="21"/>
  <c r="AAD18" i="21"/>
  <c r="XP35" i="21"/>
  <c r="XP43" i="21" s="1"/>
  <c r="AAX41" i="21"/>
  <c r="AAX38" i="21"/>
  <c r="AAT39" i="21" s="1"/>
  <c r="AAT47" i="21" s="1"/>
  <c r="OS38" i="21"/>
  <c r="MW31" i="21"/>
  <c r="MV13" i="21"/>
  <c r="HX41" i="21"/>
  <c r="HX38" i="21"/>
  <c r="FJ41" i="21"/>
  <c r="FJ38" i="21"/>
  <c r="LU41" i="21"/>
  <c r="LU38" i="21"/>
  <c r="HJ41" i="21"/>
  <c r="HJ38" i="21"/>
  <c r="BP38" i="21"/>
  <c r="BP41" i="21"/>
  <c r="XR41" i="21"/>
  <c r="XR38" i="21"/>
  <c r="TO41" i="21"/>
  <c r="TO38" i="21"/>
  <c r="QB31" i="21"/>
  <c r="BZ41" i="21"/>
  <c r="BZ38" i="21"/>
  <c r="SH41" i="21"/>
  <c r="SH38" i="21"/>
  <c r="E287" i="11" s="1"/>
  <c r="ZU38" i="21"/>
  <c r="ZU41" i="21"/>
  <c r="UQ41" i="21"/>
  <c r="UQ38" i="21"/>
  <c r="ON31" i="21"/>
  <c r="MR41" i="21"/>
  <c r="MR38" i="21"/>
  <c r="HR41" i="21"/>
  <c r="HR38" i="21"/>
  <c r="CU38" i="21"/>
  <c r="CU41" i="21"/>
  <c r="BD31" i="21"/>
  <c r="EI41" i="21"/>
  <c r="EI38" i="21"/>
  <c r="RC41" i="21"/>
  <c r="RC38" i="21"/>
  <c r="OJ38" i="21"/>
  <c r="OJ41" i="21"/>
  <c r="MQ38" i="21"/>
  <c r="MQ41" i="21"/>
  <c r="JC38" i="21"/>
  <c r="JC41" i="21"/>
  <c r="FQ38" i="21"/>
  <c r="FQ41" i="21"/>
  <c r="CK41" i="21"/>
  <c r="CK38" i="21"/>
  <c r="TK41" i="21"/>
  <c r="TK38" i="21"/>
  <c r="FP41" i="21"/>
  <c r="FP38" i="21"/>
  <c r="RA41" i="21"/>
  <c r="RA38" i="21"/>
  <c r="OY38" i="21"/>
  <c r="OY41" i="21"/>
  <c r="FB41" i="21"/>
  <c r="SC41" i="21"/>
  <c r="HO41" i="21"/>
  <c r="ZY41" i="21"/>
  <c r="ZY38" i="21"/>
  <c r="IZ31" i="21"/>
  <c r="TC41" i="21"/>
  <c r="TC38" i="21"/>
  <c r="MX31" i="21"/>
  <c r="GP41" i="21"/>
  <c r="ZN31" i="21"/>
  <c r="UJ41" i="21"/>
  <c r="UJ38" i="21"/>
  <c r="NC41" i="21"/>
  <c r="NC38" i="21"/>
  <c r="EK38" i="21"/>
  <c r="EK41" i="21"/>
  <c r="UG41" i="21"/>
  <c r="UG38" i="21"/>
  <c r="JB41" i="21"/>
  <c r="JB38" i="21"/>
  <c r="BA31" i="21"/>
  <c r="OU48" i="21"/>
  <c r="OU39" i="21"/>
  <c r="AAD27" i="21"/>
  <c r="ZT27" i="21"/>
  <c r="ZR27" i="21" s="1"/>
  <c r="XF41" i="21"/>
  <c r="XF38" i="21"/>
  <c r="CY41" i="21"/>
  <c r="CY38" i="21"/>
  <c r="MA38" i="21"/>
  <c r="MA41" i="21"/>
  <c r="SI38" i="21"/>
  <c r="SI41" i="21"/>
  <c r="GW38" i="21"/>
  <c r="GW41" i="21"/>
  <c r="IF41" i="21"/>
  <c r="IF38" i="21"/>
  <c r="IF39" i="21" s="1"/>
  <c r="NL41" i="21"/>
  <c r="NL38" i="21"/>
  <c r="XU38" i="21"/>
  <c r="XU41" i="21"/>
  <c r="DA41" i="21"/>
  <c r="DA38" i="21"/>
  <c r="NK41" i="21"/>
  <c r="NK38" i="21"/>
  <c r="VZ41" i="21"/>
  <c r="VZ38" i="21"/>
  <c r="YV39" i="21"/>
  <c r="YV48" i="21" s="1"/>
  <c r="EF39" i="21"/>
  <c r="EF48" i="21" s="1"/>
  <c r="YR39" i="21"/>
  <c r="YR48" i="21" s="1"/>
  <c r="IA17" i="21"/>
  <c r="IA42" i="21" s="1"/>
  <c r="CP27" i="21"/>
  <c r="CN27" i="21" s="1"/>
  <c r="CP15" i="21"/>
  <c r="CN15" i="21" s="1"/>
  <c r="AAD16" i="21"/>
  <c r="ZT16" i="21"/>
  <c r="ZR16" i="21" s="1"/>
  <c r="HZ26" i="21"/>
  <c r="YL41" i="21"/>
  <c r="YL38" i="21"/>
  <c r="WD31" i="21"/>
  <c r="QY38" i="21"/>
  <c r="QY41" i="21"/>
  <c r="MF41" i="21"/>
  <c r="MF38" i="21"/>
  <c r="IW41" i="21"/>
  <c r="IW38" i="21"/>
  <c r="BQ38" i="21"/>
  <c r="BQ41" i="21"/>
  <c r="OP41" i="21"/>
  <c r="OP38" i="21"/>
  <c r="LE41" i="21"/>
  <c r="LE38" i="21"/>
  <c r="HW38" i="21"/>
  <c r="HW41" i="21"/>
  <c r="PI31" i="21"/>
  <c r="JG38" i="21"/>
  <c r="JG41" i="21"/>
  <c r="RQ38" i="21"/>
  <c r="RQ41" i="21"/>
  <c r="BO38" i="21"/>
  <c r="BO41" i="21"/>
  <c r="LJ41" i="21"/>
  <c r="LJ38" i="21"/>
  <c r="WK38" i="21"/>
  <c r="WK41" i="21"/>
  <c r="SJ41" i="21"/>
  <c r="SJ38" i="21"/>
  <c r="OC41" i="21"/>
  <c r="OC38" i="21"/>
  <c r="JZ41" i="21"/>
  <c r="JZ38" i="21"/>
  <c r="AS38" i="21"/>
  <c r="AS41" i="21"/>
  <c r="AR38" i="21"/>
  <c r="AR41" i="21"/>
  <c r="UO38" i="21"/>
  <c r="UO41" i="21"/>
  <c r="BV41" i="21"/>
  <c r="BV38" i="21"/>
  <c r="TZ31" i="21"/>
  <c r="XV41" i="21"/>
  <c r="XV38" i="21"/>
  <c r="JA41" i="21"/>
  <c r="CS41" i="21"/>
  <c r="CS38" i="21"/>
  <c r="VR41" i="21"/>
  <c r="VR38" i="21"/>
  <c r="SS38" i="21"/>
  <c r="SS41" i="21"/>
  <c r="MG41" i="21"/>
  <c r="MG38" i="21"/>
  <c r="YJ41" i="21"/>
  <c r="YJ38" i="21"/>
  <c r="PW38" i="21"/>
  <c r="KA41" i="21"/>
  <c r="KA38" i="21"/>
  <c r="XG38" i="21"/>
  <c r="XG41" i="21"/>
  <c r="QU31" i="21"/>
  <c r="ZP31" i="21"/>
  <c r="NE41" i="21"/>
  <c r="NE38" i="21"/>
  <c r="EO31" i="21"/>
  <c r="EN13" i="21"/>
  <c r="QX41" i="21"/>
  <c r="QX38" i="21"/>
  <c r="S41" i="21"/>
  <c r="S38" i="21"/>
  <c r="LK41" i="21"/>
  <c r="LK38" i="21"/>
  <c r="PO41" i="21"/>
  <c r="PO38" i="21"/>
  <c r="GK41" i="21"/>
  <c r="LR41" i="21"/>
  <c r="LR38" i="21"/>
  <c r="YB35" i="21"/>
  <c r="YB43" i="21" s="1"/>
  <c r="XS39" i="21"/>
  <c r="XS48" i="21" s="1"/>
  <c r="YU39" i="21"/>
  <c r="YU48" i="21" s="1"/>
  <c r="AAD14" i="21"/>
  <c r="ZT14" i="21"/>
  <c r="VP41" i="21"/>
  <c r="VP38" i="21"/>
  <c r="OF31" i="21"/>
  <c r="FW41" i="21"/>
  <c r="FW38" i="21"/>
  <c r="QN31" i="21"/>
  <c r="GL41" i="21"/>
  <c r="GL38" i="21"/>
  <c r="XE38" i="21"/>
  <c r="XE41" i="21"/>
  <c r="TA38" i="21"/>
  <c r="TA41" i="21"/>
  <c r="BH41" i="21"/>
  <c r="TN41" i="21"/>
  <c r="TN38" i="21"/>
  <c r="ZM31" i="21"/>
  <c r="ZL13" i="21"/>
  <c r="UI38" i="21"/>
  <c r="UI41" i="21"/>
  <c r="MC41" i="21"/>
  <c r="MC38" i="21"/>
  <c r="EJ41" i="21"/>
  <c r="EJ38" i="21"/>
  <c r="BX38" i="21"/>
  <c r="BX41" i="21"/>
  <c r="AAC41" i="21"/>
  <c r="AAC38" i="21"/>
  <c r="XL41" i="21"/>
  <c r="XL38" i="21"/>
  <c r="TL41" i="21"/>
  <c r="TL38" i="21"/>
  <c r="QI38" i="21"/>
  <c r="QI41" i="21"/>
  <c r="NQ41" i="21"/>
  <c r="NQ38" i="21"/>
  <c r="MB41" i="21"/>
  <c r="MB38" i="21"/>
  <c r="RK38" i="21"/>
  <c r="IG38" i="21"/>
  <c r="IG41" i="21"/>
  <c r="ES41" i="21"/>
  <c r="ES38" i="21"/>
  <c r="AAY41" i="21"/>
  <c r="AAY38" i="21"/>
  <c r="AAU39" i="21" s="1"/>
  <c r="AAU47" i="21" s="1"/>
  <c r="FC41" i="21"/>
  <c r="FC38" i="21"/>
  <c r="CT41" i="21"/>
  <c r="CT38" i="21"/>
  <c r="ZF21" i="21"/>
  <c r="UN41" i="21"/>
  <c r="UN38" i="21"/>
  <c r="QQ41" i="21"/>
  <c r="QQ38" i="21"/>
  <c r="OH41" i="21"/>
  <c r="OH38" i="21"/>
  <c r="FO41" i="21"/>
  <c r="Z38" i="21"/>
  <c r="Z41" i="21"/>
  <c r="ZD41" i="21"/>
  <c r="ZD38" i="21"/>
  <c r="V41" i="21"/>
  <c r="QD41" i="21"/>
  <c r="QD38" i="21"/>
  <c r="LW41" i="21"/>
  <c r="LW38" i="21"/>
  <c r="EP31" i="21"/>
  <c r="BY38" i="21"/>
  <c r="BY41" i="21"/>
  <c r="ER41" i="21"/>
  <c r="ER38" i="21"/>
  <c r="IC31" i="21"/>
  <c r="TE39" i="21"/>
  <c r="TE48" i="21" s="1"/>
  <c r="AAK31" i="21"/>
  <c r="YY31" i="21"/>
  <c r="QL48" i="21"/>
  <c r="O39" i="21"/>
  <c r="E35" i="21"/>
  <c r="RL39" i="21"/>
  <c r="CD39" i="21"/>
  <c r="CD48" i="21" s="1"/>
  <c r="E53" i="21"/>
  <c r="HU39" i="21"/>
  <c r="HU48" i="21" s="1"/>
  <c r="YY35" i="21"/>
  <c r="YY43" i="21" s="1"/>
  <c r="YN33" i="21"/>
  <c r="WQ33" i="21" s="1"/>
  <c r="TD39" i="21"/>
  <c r="TD48" i="21" s="1"/>
  <c r="AAD29" i="21"/>
  <c r="ZT29" i="21"/>
  <c r="ZR29" i="21" s="1"/>
  <c r="AAD17" i="21"/>
  <c r="ZT17" i="21"/>
  <c r="ZR17" i="21" s="1"/>
  <c r="ZH31" i="21"/>
  <c r="AAP41" i="21"/>
  <c r="AAP38" i="21"/>
  <c r="AAL39" i="21" s="1"/>
  <c r="AAL47" i="21" s="1"/>
  <c r="YC41" i="21"/>
  <c r="YC38" i="21"/>
  <c r="QO41" i="21"/>
  <c r="QO38" i="21"/>
  <c r="LV41" i="21"/>
  <c r="LV38" i="21"/>
  <c r="HK41" i="21"/>
  <c r="HK38" i="21"/>
  <c r="CZ41" i="21"/>
  <c r="CZ38" i="21"/>
  <c r="BF41" i="21"/>
  <c r="BF38" i="21"/>
  <c r="ZB41" i="21"/>
  <c r="ZB38" i="21"/>
  <c r="NT41" i="21"/>
  <c r="NT38" i="21"/>
  <c r="EV38" i="21"/>
  <c r="EV41" i="21"/>
  <c r="GY38" i="21"/>
  <c r="GY41" i="21"/>
  <c r="ZA41" i="21"/>
  <c r="ZA38" i="21"/>
  <c r="QK41" i="21"/>
  <c r="QK38" i="21"/>
  <c r="HI38" i="21"/>
  <c r="HI41" i="21"/>
  <c r="SW41" i="21"/>
  <c r="SW38" i="21"/>
  <c r="JN41" i="21"/>
  <c r="JN38" i="21"/>
  <c r="YI41" i="21"/>
  <c r="YI38" i="21"/>
  <c r="VX38" i="21"/>
  <c r="VX41" i="21"/>
  <c r="QV31" i="21"/>
  <c r="NR41" i="21"/>
  <c r="NR38" i="21"/>
  <c r="AJ31" i="21"/>
  <c r="AAB41" i="21"/>
  <c r="AAB38" i="21"/>
  <c r="RB41" i="21"/>
  <c r="RB38" i="21"/>
  <c r="KN38" i="21"/>
  <c r="KN39" i="21" s="1"/>
  <c r="AD41" i="21"/>
  <c r="ZZ41" i="21"/>
  <c r="ZZ38" i="21"/>
  <c r="WX31" i="21"/>
  <c r="KM38" i="21"/>
  <c r="IE38" i="21"/>
  <c r="IE39" i="21" s="1"/>
  <c r="E422" i="11" s="1"/>
  <c r="IE41" i="21"/>
  <c r="CI41" i="21"/>
  <c r="CI38" i="21"/>
  <c r="QP41" i="21"/>
  <c r="QP38" i="21"/>
  <c r="LQ31" i="21"/>
  <c r="WL41" i="21"/>
  <c r="WL38" i="21"/>
  <c r="NS41" i="21"/>
  <c r="NS38" i="21"/>
  <c r="IU41" i="21"/>
  <c r="IU38" i="21"/>
  <c r="BE41" i="21"/>
  <c r="BE38" i="21"/>
  <c r="AAQ41" i="21"/>
  <c r="AAQ38" i="21"/>
  <c r="AAM39" i="21" s="1"/>
  <c r="AAM47" i="21" s="1"/>
  <c r="WE38" i="21"/>
  <c r="WE41" i="21"/>
  <c r="BT31" i="21"/>
  <c r="F291" i="11" l="1"/>
  <c r="I11" i="8"/>
  <c r="G11" i="8" s="1"/>
  <c r="TA39" i="21"/>
  <c r="RZ41" i="21"/>
  <c r="BB41" i="21"/>
  <c r="VR39" i="21"/>
  <c r="YA41" i="21"/>
  <c r="F261" i="11"/>
  <c r="I6" i="8"/>
  <c r="F395" i="11"/>
  <c r="I7" i="6" s="1"/>
  <c r="G7" i="6" s="1"/>
  <c r="I14" i="8"/>
  <c r="G14" i="8" s="1"/>
  <c r="AK38" i="21"/>
  <c r="LD39" i="21"/>
  <c r="E260" i="11"/>
  <c r="H6" i="8" s="1"/>
  <c r="B8" i="15"/>
  <c r="F258" i="11"/>
  <c r="E290" i="11"/>
  <c r="B13" i="15"/>
  <c r="WQ22" i="21"/>
  <c r="SA41" i="21"/>
  <c r="F311" i="11"/>
  <c r="E392" i="11"/>
  <c r="H14" i="8" s="1"/>
  <c r="B19" i="15"/>
  <c r="G312" i="11"/>
  <c r="I312" i="11" s="1"/>
  <c r="E315" i="11"/>
  <c r="G315" i="11" s="1"/>
  <c r="I315" i="11" s="1"/>
  <c r="WQ21" i="21"/>
  <c r="F315" i="11"/>
  <c r="H312" i="11"/>
  <c r="WQ23" i="21"/>
  <c r="CQ41" i="21"/>
  <c r="QW41" i="21"/>
  <c r="XY31" i="21"/>
  <c r="AAJ41" i="21"/>
  <c r="P26" i="19"/>
  <c r="R26" i="19"/>
  <c r="CO31" i="21"/>
  <c r="CO38" i="21" s="1"/>
  <c r="KM39" i="21"/>
  <c r="XY42" i="21"/>
  <c r="CO42" i="21"/>
  <c r="CQ38" i="21"/>
  <c r="AZ31" i="21"/>
  <c r="AZ38" i="21" s="1"/>
  <c r="ZO38" i="21"/>
  <c r="ID38" i="21"/>
  <c r="MH42" i="21"/>
  <c r="CN42" i="21"/>
  <c r="AAD42" i="21"/>
  <c r="MO39" i="21"/>
  <c r="MO48" i="21" s="1"/>
  <c r="TX42" i="21"/>
  <c r="CR38" i="21"/>
  <c r="HB42" i="21"/>
  <c r="MV42" i="21"/>
  <c r="ZL42" i="21"/>
  <c r="LN42" i="21"/>
  <c r="QT42" i="21"/>
  <c r="JR42" i="21"/>
  <c r="PH42" i="21"/>
  <c r="NX42" i="21"/>
  <c r="EN42" i="21"/>
  <c r="IB42" i="21"/>
  <c r="IB41" i="21" s="1"/>
  <c r="HZ13" i="21"/>
  <c r="HZ42" i="21" s="1"/>
  <c r="ZT42" i="21"/>
  <c r="WQ42" i="21"/>
  <c r="YN42" i="21"/>
  <c r="WP42" i="21"/>
  <c r="CP42" i="21"/>
  <c r="OB41" i="21"/>
  <c r="AAD28" i="21"/>
  <c r="NF38" i="21"/>
  <c r="AAJ38" i="21"/>
  <c r="GR39" i="21"/>
  <c r="MY23" i="21"/>
  <c r="MY31" i="21" s="1"/>
  <c r="MY38" i="21" s="1"/>
  <c r="MZ31" i="21"/>
  <c r="HE41" i="21"/>
  <c r="YA38" i="21"/>
  <c r="E54" i="21"/>
  <c r="E425" i="11"/>
  <c r="B23" i="15"/>
  <c r="XR39" i="21"/>
  <c r="F425" i="11"/>
  <c r="C23" i="15"/>
  <c r="JI39" i="21"/>
  <c r="IA31" i="21"/>
  <c r="IA38" i="21" s="1"/>
  <c r="NZ41" i="21"/>
  <c r="GP38" i="21"/>
  <c r="YT41" i="21"/>
  <c r="CH41" i="21"/>
  <c r="ZT20" i="21"/>
  <c r="ZR20" i="21" s="1"/>
  <c r="XI48" i="21"/>
  <c r="FH41" i="21"/>
  <c r="MH31" i="21"/>
  <c r="MN41" i="21"/>
  <c r="MN38" i="21"/>
  <c r="MN39" i="21" s="1"/>
  <c r="MN48" i="21" s="1"/>
  <c r="WQ35" i="21"/>
  <c r="OB38" i="21"/>
  <c r="JX41" i="21"/>
  <c r="HD41" i="21"/>
  <c r="VJ38" i="21"/>
  <c r="OA41" i="21"/>
  <c r="AP38" i="21"/>
  <c r="BN41" i="21"/>
  <c r="VJ41" i="21"/>
  <c r="LZ41" i="21"/>
  <c r="HN41" i="21"/>
  <c r="XJ41" i="21"/>
  <c r="E71" i="11"/>
  <c r="B34" i="15"/>
  <c r="ZQ41" i="21"/>
  <c r="EH41" i="21"/>
  <c r="PR41" i="21"/>
  <c r="LT41" i="21"/>
  <c r="JF38" i="21"/>
  <c r="NH41" i="21"/>
  <c r="CX41" i="21"/>
  <c r="JT41" i="21"/>
  <c r="HH41" i="21"/>
  <c r="QH41" i="21"/>
  <c r="BX39" i="21"/>
  <c r="HD38" i="21"/>
  <c r="UC41" i="21"/>
  <c r="ID41" i="21"/>
  <c r="JS41" i="21"/>
  <c r="JR31" i="21"/>
  <c r="DJ38" i="21"/>
  <c r="NX31" i="21"/>
  <c r="LN31" i="21"/>
  <c r="CX38" i="21"/>
  <c r="AV41" i="21"/>
  <c r="JT38" i="21"/>
  <c r="SY39" i="21"/>
  <c r="NP41" i="21"/>
  <c r="UC38" i="21"/>
  <c r="JF41" i="21"/>
  <c r="AP41" i="21"/>
  <c r="AAF31" i="21"/>
  <c r="AAF38" i="21" s="1"/>
  <c r="BN38" i="21"/>
  <c r="ET41" i="21"/>
  <c r="FH38" i="21"/>
  <c r="LO41" i="21"/>
  <c r="DJ41" i="21"/>
  <c r="HH38" i="21"/>
  <c r="JX38" i="21"/>
  <c r="YT38" i="21"/>
  <c r="YI39" i="21"/>
  <c r="SD41" i="21"/>
  <c r="RH39" i="21"/>
  <c r="NP38" i="21"/>
  <c r="JG39" i="21"/>
  <c r="XJ38" i="21"/>
  <c r="FN41" i="21"/>
  <c r="WP35" i="21"/>
  <c r="WP43" i="21" s="1"/>
  <c r="QT31" i="21"/>
  <c r="QT38" i="21" s="1"/>
  <c r="WP31" i="21"/>
  <c r="JL41" i="21"/>
  <c r="GV41" i="21"/>
  <c r="MP41" i="21"/>
  <c r="CR41" i="21"/>
  <c r="MG39" i="21"/>
  <c r="LB41" i="21"/>
  <c r="QH38" i="21"/>
  <c r="SW39" i="21"/>
  <c r="XQ39" i="21"/>
  <c r="OA38" i="21"/>
  <c r="YN31" i="21"/>
  <c r="EH38" i="21"/>
  <c r="LT38" i="21"/>
  <c r="DV41" i="21"/>
  <c r="YZ41" i="21"/>
  <c r="XP38" i="21"/>
  <c r="SD38" i="21"/>
  <c r="NH38" i="21"/>
  <c r="GQ39" i="21"/>
  <c r="SX39" i="21"/>
  <c r="ZF31" i="21"/>
  <c r="ZF41" i="21" s="1"/>
  <c r="YJ39" i="21"/>
  <c r="NJ39" i="21"/>
  <c r="ET38" i="21"/>
  <c r="YN35" i="21"/>
  <c r="YN43" i="21" s="1"/>
  <c r="LZ38" i="21"/>
  <c r="MF39" i="21"/>
  <c r="GV38" i="21"/>
  <c r="PR38" i="21"/>
  <c r="AV38" i="21"/>
  <c r="NI39" i="21"/>
  <c r="YM39" i="21"/>
  <c r="JL38" i="21"/>
  <c r="JH39" i="21"/>
  <c r="ZH41" i="21"/>
  <c r="ZH38" i="21"/>
  <c r="NK39" i="21"/>
  <c r="BA38" i="21"/>
  <c r="BA41" i="21"/>
  <c r="WJ41" i="21"/>
  <c r="WJ38" i="21"/>
  <c r="UB41" i="21"/>
  <c r="UB38" i="21"/>
  <c r="JU38" i="21"/>
  <c r="JU41" i="21"/>
  <c r="XZ31" i="21"/>
  <c r="E50" i="21"/>
  <c r="E43" i="21"/>
  <c r="ZR14" i="21"/>
  <c r="ZR42" i="21" s="1"/>
  <c r="MX41" i="21"/>
  <c r="MX38" i="21"/>
  <c r="MV31" i="21"/>
  <c r="NY41" i="21"/>
  <c r="NY38" i="21"/>
  <c r="NB41" i="21"/>
  <c r="NB38" i="21"/>
  <c r="EC39" i="21"/>
  <c r="E51" i="21"/>
  <c r="E41" i="21"/>
  <c r="E38" i="21"/>
  <c r="E39" i="21" s="1"/>
  <c r="LP41" i="21"/>
  <c r="LP38" i="21"/>
  <c r="XX13" i="21"/>
  <c r="XX42" i="21" s="1"/>
  <c r="AAD23" i="21"/>
  <c r="ZT23" i="21"/>
  <c r="ZR23" i="21" s="1"/>
  <c r="IT41" i="21"/>
  <c r="IT38" i="21"/>
  <c r="QV41" i="21"/>
  <c r="QV38" i="21"/>
  <c r="AJ38" i="21"/>
  <c r="AJ41" i="21"/>
  <c r="ZP41" i="21"/>
  <c r="ZP38" i="21"/>
  <c r="QZ41" i="21"/>
  <c r="QZ38" i="21"/>
  <c r="XT41" i="21"/>
  <c r="XT38" i="21"/>
  <c r="WP52" i="21" s="1"/>
  <c r="UL41" i="21"/>
  <c r="UL38" i="21"/>
  <c r="EZ41" i="21"/>
  <c r="XD41" i="21"/>
  <c r="XD38" i="21"/>
  <c r="UA41" i="21"/>
  <c r="UA38" i="21"/>
  <c r="WD41" i="21"/>
  <c r="WD38" i="21"/>
  <c r="EB41" i="21"/>
  <c r="EB38" i="21"/>
  <c r="SB41" i="21"/>
  <c r="IC41" i="21"/>
  <c r="IC38" i="21"/>
  <c r="QI39" i="21"/>
  <c r="ZN41" i="21"/>
  <c r="ZN38" i="21"/>
  <c r="ZR18" i="21"/>
  <c r="HQ39" i="21"/>
  <c r="YF39" i="21"/>
  <c r="LH41" i="21"/>
  <c r="LH38" i="21"/>
  <c r="ZX41" i="21"/>
  <c r="ZX38" i="21"/>
  <c r="ED39" i="21"/>
  <c r="EQ41" i="21"/>
  <c r="EQ38" i="21"/>
  <c r="RG39" i="21"/>
  <c r="PI38" i="21"/>
  <c r="PI41" i="21"/>
  <c r="ZL31" i="21"/>
  <c r="QN41" i="21"/>
  <c r="QN38" i="21"/>
  <c r="OF41" i="21"/>
  <c r="OF38" i="21"/>
  <c r="EN31" i="21"/>
  <c r="QU41" i="21"/>
  <c r="QU38" i="21"/>
  <c r="RF41" i="21"/>
  <c r="QB41" i="21"/>
  <c r="UE41" i="21"/>
  <c r="UE38" i="21"/>
  <c r="SZ39" i="21"/>
  <c r="YH39" i="21"/>
  <c r="GJ41" i="21"/>
  <c r="CP31" i="21"/>
  <c r="MW38" i="21"/>
  <c r="MW41" i="21"/>
  <c r="BT41" i="21"/>
  <c r="BT38" i="21"/>
  <c r="ZM38" i="21"/>
  <c r="ZM41" i="21"/>
  <c r="EO38" i="21"/>
  <c r="EO41" i="21"/>
  <c r="TZ41" i="21"/>
  <c r="TZ38" i="21"/>
  <c r="IZ41" i="21"/>
  <c r="OO39" i="21"/>
  <c r="YB41" i="21"/>
  <c r="YB38" i="21"/>
  <c r="PM38" i="21"/>
  <c r="PM41" i="21"/>
  <c r="HB31" i="21"/>
  <c r="BW39" i="21"/>
  <c r="WX41" i="21"/>
  <c r="WX38" i="21"/>
  <c r="TY38" i="21"/>
  <c r="TY41" i="21"/>
  <c r="CN31" i="21"/>
  <c r="AAK38" i="21"/>
  <c r="AAK41" i="21"/>
  <c r="LQ41" i="21"/>
  <c r="LQ38" i="21"/>
  <c r="YY41" i="21"/>
  <c r="YY38" i="21"/>
  <c r="EP41" i="21"/>
  <c r="EP38" i="21"/>
  <c r="AAD21" i="21"/>
  <c r="ZT21" i="21"/>
  <c r="ZR21" i="21" s="1"/>
  <c r="BD41" i="21"/>
  <c r="BD38" i="21"/>
  <c r="ON41" i="21"/>
  <c r="ON38" i="21"/>
  <c r="HC41" i="21"/>
  <c r="HC38" i="21"/>
  <c r="QJ39" i="21"/>
  <c r="E291" i="11" l="1"/>
  <c r="H11" i="8"/>
  <c r="I6" i="6"/>
  <c r="G6" i="6" s="1"/>
  <c r="H260" i="11"/>
  <c r="E261" i="11"/>
  <c r="H261" i="11" s="1"/>
  <c r="G260" i="11"/>
  <c r="I260" i="11" s="1"/>
  <c r="XY41" i="21"/>
  <c r="CO41" i="21"/>
  <c r="XY38" i="21"/>
  <c r="H315" i="11"/>
  <c r="AZ41" i="21"/>
  <c r="HZ31" i="21"/>
  <c r="HZ41" i="21" s="1"/>
  <c r="MY41" i="21"/>
  <c r="MZ41" i="21"/>
  <c r="MZ38" i="21"/>
  <c r="IA41" i="21"/>
  <c r="NX41" i="21"/>
  <c r="JF39" i="21"/>
  <c r="JR41" i="21"/>
  <c r="JR38" i="21"/>
  <c r="MH41" i="21"/>
  <c r="MH38" i="21"/>
  <c r="LN41" i="21"/>
  <c r="YN38" i="21"/>
  <c r="AAF41" i="21"/>
  <c r="NX38" i="21"/>
  <c r="LN38" i="21"/>
  <c r="YT39" i="21"/>
  <c r="YT48" i="21" s="1"/>
  <c r="QT41" i="21"/>
  <c r="YN41" i="21"/>
  <c r="WP50" i="21"/>
  <c r="WP38" i="21"/>
  <c r="WQ31" i="21"/>
  <c r="WQ38" i="21" s="1"/>
  <c r="WQ39" i="21" s="1"/>
  <c r="XP39" i="21"/>
  <c r="ZF38" i="21"/>
  <c r="WQ52" i="21" s="1"/>
  <c r="AAD31" i="21"/>
  <c r="AAD41" i="21" s="1"/>
  <c r="CN38" i="21"/>
  <c r="CN41" i="21"/>
  <c r="ZL38" i="21"/>
  <c r="ZL41" i="21"/>
  <c r="E55" i="21"/>
  <c r="XZ41" i="21"/>
  <c r="XZ38" i="21"/>
  <c r="WP53" i="21" s="1"/>
  <c r="WP51" i="21"/>
  <c r="WP41" i="21"/>
  <c r="YY39" i="21"/>
  <c r="YY48" i="21" s="1"/>
  <c r="HB41" i="21"/>
  <c r="HB38" i="21"/>
  <c r="CP41" i="21"/>
  <c r="CP38" i="21"/>
  <c r="EN38" i="21"/>
  <c r="EN41" i="21"/>
  <c r="ZT31" i="21"/>
  <c r="MV41" i="21"/>
  <c r="MV38" i="21"/>
  <c r="ZR31" i="21"/>
  <c r="XX31" i="21"/>
  <c r="G261" i="11" l="1"/>
  <c r="I261" i="11" s="1"/>
  <c r="HZ38" i="21"/>
  <c r="AAD38" i="21"/>
  <c r="WQ53" i="21" s="1"/>
  <c r="WQ50" i="21"/>
  <c r="WQ43" i="21"/>
  <c r="WQ51" i="21"/>
  <c r="WQ41" i="21"/>
  <c r="XX41" i="21"/>
  <c r="XX38" i="21"/>
  <c r="WP54" i="21" s="1"/>
  <c r="WP55" i="21" s="1"/>
  <c r="ZR41" i="21"/>
  <c r="ZR38" i="21"/>
  <c r="WQ54" i="21" s="1"/>
  <c r="ZT41" i="21"/>
  <c r="ZT38" i="21"/>
  <c r="WQ55" i="21" l="1"/>
  <c r="CB26" i="19"/>
  <c r="BX26" i="19"/>
  <c r="BI36" i="20" s="1"/>
  <c r="BP26" i="19"/>
  <c r="BL26" i="19"/>
  <c r="BE36" i="20" s="1"/>
  <c r="BJ26" i="19"/>
  <c r="BF26" i="19"/>
  <c r="BF27" i="19" s="1"/>
  <c r="BC26" i="19"/>
  <c r="AY26" i="19"/>
  <c r="AS36" i="20" s="1"/>
  <c r="AW26" i="19"/>
  <c r="AS26" i="19"/>
  <c r="AQ36" i="20" s="1"/>
  <c r="AQ26" i="19"/>
  <c r="AM26" i="19"/>
  <c r="AM36" i="20" s="1"/>
  <c r="AK26" i="19"/>
  <c r="AG26" i="19"/>
  <c r="AK36" i="20" s="1"/>
  <c r="AE26" i="19"/>
  <c r="AA26" i="19"/>
  <c r="AI36" i="20" s="1"/>
  <c r="U26" i="19"/>
  <c r="Y26" i="19" s="1"/>
  <c r="VG30" i="21"/>
  <c r="AW28" i="17" s="1"/>
  <c r="VG29" i="21"/>
  <c r="AW27" i="17" s="1"/>
  <c r="VG28" i="21"/>
  <c r="AW26" i="17" s="1"/>
  <c r="VG27" i="21"/>
  <c r="AW25" i="17" s="1"/>
  <c r="VG17" i="21"/>
  <c r="AW24" i="17" s="1"/>
  <c r="VG16" i="21"/>
  <c r="AW23" i="17" s="1"/>
  <c r="VG26" i="21"/>
  <c r="AW22" i="17" s="1"/>
  <c r="VG24" i="21"/>
  <c r="AW20" i="17" s="1"/>
  <c r="VG15" i="21"/>
  <c r="AW19" i="17" s="1"/>
  <c r="VG23" i="21"/>
  <c r="AW18" i="17" s="1"/>
  <c r="VG22" i="21"/>
  <c r="AW17" i="17" s="1"/>
  <c r="VG21" i="21"/>
  <c r="AW16" i="17" s="1"/>
  <c r="VG14" i="21"/>
  <c r="AW15" i="17" s="1"/>
  <c r="VG20" i="21"/>
  <c r="AW14" i="17" s="1"/>
  <c r="VG19" i="21"/>
  <c r="AW13" i="17" s="1"/>
  <c r="VG18" i="21"/>
  <c r="AW12" i="17" s="1"/>
  <c r="BZ8" i="19"/>
  <c r="BN8" i="19"/>
  <c r="BE8" i="19"/>
  <c r="C8" i="19" s="1"/>
  <c r="BA8" i="19"/>
  <c r="AU8" i="19"/>
  <c r="AO8" i="19"/>
  <c r="AI8" i="19"/>
  <c r="AC8" i="19"/>
  <c r="Y8" i="19"/>
  <c r="G8" i="19" s="1"/>
  <c r="K8" i="19"/>
  <c r="AO31" i="18"/>
  <c r="AM31" i="18"/>
  <c r="AK31" i="18"/>
  <c r="AG31" i="18"/>
  <c r="AE31" i="18"/>
  <c r="AC31" i="18"/>
  <c r="AA31" i="18"/>
  <c r="Y31" i="18"/>
  <c r="W31" i="18"/>
  <c r="S31" i="18"/>
  <c r="Q31" i="18"/>
  <c r="O31" i="18"/>
  <c r="M31" i="18"/>
  <c r="K31" i="18"/>
  <c r="I31" i="18"/>
  <c r="G31" i="18"/>
  <c r="E31" i="18"/>
  <c r="AO28" i="18"/>
  <c r="AM28" i="18"/>
  <c r="AK28" i="18"/>
  <c r="AG28" i="18"/>
  <c r="AE28" i="18"/>
  <c r="AC28" i="18"/>
  <c r="AA28" i="18"/>
  <c r="Y28" i="18"/>
  <c r="W28" i="18"/>
  <c r="Q28" i="18"/>
  <c r="O28" i="18"/>
  <c r="M28" i="18"/>
  <c r="K28" i="18"/>
  <c r="I28" i="18"/>
  <c r="G28" i="18"/>
  <c r="E28" i="18"/>
  <c r="C27" i="18"/>
  <c r="VO33" i="21" s="1"/>
  <c r="C26" i="18"/>
  <c r="VO34" i="21" s="1"/>
  <c r="VL34" i="21" s="1"/>
  <c r="VK34" i="21" s="1"/>
  <c r="C25" i="18"/>
  <c r="VO30" i="21" s="1"/>
  <c r="VL30" i="21" s="1"/>
  <c r="C24" i="18"/>
  <c r="VO29" i="21" s="1"/>
  <c r="VL29" i="21" s="1"/>
  <c r="C23" i="18"/>
  <c r="VO28" i="21" s="1"/>
  <c r="VL28" i="21" s="1"/>
  <c r="C22" i="18"/>
  <c r="VO27" i="21" s="1"/>
  <c r="VL27" i="21" s="1"/>
  <c r="VO16" i="21"/>
  <c r="VL16" i="21" s="1"/>
  <c r="C21" i="18"/>
  <c r="VO26" i="21" s="1"/>
  <c r="VL26" i="21" s="1"/>
  <c r="C19" i="18"/>
  <c r="VO24" i="21" s="1"/>
  <c r="VL24" i="21" s="1"/>
  <c r="VO15" i="21"/>
  <c r="VL15" i="21" s="1"/>
  <c r="C18" i="18"/>
  <c r="VO23" i="21" s="1"/>
  <c r="VL23" i="21" s="1"/>
  <c r="C17" i="18"/>
  <c r="VO22" i="21" s="1"/>
  <c r="VL22" i="21" s="1"/>
  <c r="C16" i="18"/>
  <c r="VO21" i="21" s="1"/>
  <c r="VL21" i="21" s="1"/>
  <c r="C15" i="18"/>
  <c r="VO20" i="21" s="1"/>
  <c r="VL20" i="21" s="1"/>
  <c r="C14" i="18"/>
  <c r="VO19" i="21" s="1"/>
  <c r="VL19" i="21" s="1"/>
  <c r="C13" i="18"/>
  <c r="VO18" i="21" s="1"/>
  <c r="VL18" i="21" s="1"/>
  <c r="VO13" i="21"/>
  <c r="G76" i="17"/>
  <c r="K76" i="17"/>
  <c r="I76" i="17"/>
  <c r="E76" i="17"/>
  <c r="M75" i="17"/>
  <c r="G75" i="17" s="1"/>
  <c r="K75" i="17"/>
  <c r="I75" i="17"/>
  <c r="E75" i="17"/>
  <c r="AK66" i="17"/>
  <c r="L66" i="17"/>
  <c r="AK65" i="17"/>
  <c r="L65" i="17"/>
  <c r="L64" i="17"/>
  <c r="AK62" i="17"/>
  <c r="L62" i="17"/>
  <c r="AK61" i="17"/>
  <c r="L61" i="17"/>
  <c r="AK58" i="17"/>
  <c r="L58" i="17"/>
  <c r="AK57" i="17"/>
  <c r="AK56" i="17"/>
  <c r="AK55" i="17"/>
  <c r="L55" i="17"/>
  <c r="AK54" i="17"/>
  <c r="L54" i="17"/>
  <c r="AK53" i="17"/>
  <c r="L53" i="17"/>
  <c r="AK52" i="17"/>
  <c r="L52" i="17"/>
  <c r="AK51" i="17"/>
  <c r="L51" i="17"/>
  <c r="AK50" i="17"/>
  <c r="L50" i="17"/>
  <c r="AK48" i="17"/>
  <c r="L48" i="17"/>
  <c r="AK47" i="17"/>
  <c r="L47" i="17"/>
  <c r="AK46" i="17"/>
  <c r="L46" i="17"/>
  <c r="AK45" i="17"/>
  <c r="AK44" i="17"/>
  <c r="L44" i="17"/>
  <c r="AY33" i="17"/>
  <c r="AY41" i="17" s="1"/>
  <c r="AX33" i="17"/>
  <c r="AX41" i="17" s="1"/>
  <c r="AW33" i="17"/>
  <c r="AW41" i="17" s="1"/>
  <c r="AV33" i="17"/>
  <c r="AV41" i="17" s="1"/>
  <c r="AU33" i="17"/>
  <c r="AU41" i="17" s="1"/>
  <c r="AT33" i="17"/>
  <c r="AT41" i="17" s="1"/>
  <c r="AS33" i="17"/>
  <c r="AS41" i="17" s="1"/>
  <c r="AR33" i="17"/>
  <c r="AR41" i="17" s="1"/>
  <c r="AQ33" i="17"/>
  <c r="AQ41" i="17" s="1"/>
  <c r="AP33" i="17"/>
  <c r="AP41" i="17" s="1"/>
  <c r="AO33" i="17"/>
  <c r="AO41" i="17" s="1"/>
  <c r="AN33" i="17"/>
  <c r="AN41" i="17" s="1"/>
  <c r="AM33" i="17"/>
  <c r="AM41" i="17" s="1"/>
  <c r="AL33" i="17"/>
  <c r="AL41" i="17" s="1"/>
  <c r="AK33" i="17"/>
  <c r="AK41" i="17" s="1"/>
  <c r="Z33" i="17"/>
  <c r="Z41" i="17" s="1"/>
  <c r="Y33" i="17"/>
  <c r="Y41" i="17" s="1"/>
  <c r="X33" i="17"/>
  <c r="W33" i="17"/>
  <c r="W41" i="17" s="1"/>
  <c r="V33" i="17"/>
  <c r="V41" i="17" s="1"/>
  <c r="U33" i="17"/>
  <c r="U41" i="17" s="1"/>
  <c r="T33" i="17"/>
  <c r="T41" i="17" s="1"/>
  <c r="S33" i="17"/>
  <c r="R33" i="17"/>
  <c r="R41" i="17" s="1"/>
  <c r="Q33" i="17"/>
  <c r="Q41" i="17" s="1"/>
  <c r="P33" i="17"/>
  <c r="P41" i="17" s="1"/>
  <c r="O33" i="17"/>
  <c r="O41" i="17" s="1"/>
  <c r="N33" i="17"/>
  <c r="N41" i="17" s="1"/>
  <c r="M33" i="17"/>
  <c r="M41" i="17" s="1"/>
  <c r="L33" i="17"/>
  <c r="L41" i="17" s="1"/>
  <c r="AE32" i="17"/>
  <c r="AB32" i="17"/>
  <c r="F32" i="17"/>
  <c r="AE31" i="17"/>
  <c r="AB31" i="17"/>
  <c r="F31" i="17"/>
  <c r="AX29" i="17"/>
  <c r="Y29" i="17"/>
  <c r="AY28" i="17"/>
  <c r="AV28" i="17"/>
  <c r="AO28" i="17"/>
  <c r="AL28" i="17"/>
  <c r="AE28" i="17"/>
  <c r="AB28" i="17"/>
  <c r="Z28" i="17"/>
  <c r="P28" i="17"/>
  <c r="O28" i="17"/>
  <c r="F28" i="17"/>
  <c r="AY27" i="17"/>
  <c r="AV27" i="17"/>
  <c r="AO27" i="17"/>
  <c r="AL27" i="17"/>
  <c r="AE27" i="17"/>
  <c r="AB27" i="17"/>
  <c r="Z27" i="17"/>
  <c r="P27" i="17"/>
  <c r="O27" i="17"/>
  <c r="F27" i="17"/>
  <c r="AY26" i="17"/>
  <c r="AV26" i="17"/>
  <c r="AO26" i="17"/>
  <c r="AL26" i="17"/>
  <c r="AE26" i="17"/>
  <c r="AB26" i="17"/>
  <c r="Z26" i="17"/>
  <c r="P26" i="17"/>
  <c r="O26" i="17"/>
  <c r="F26" i="17"/>
  <c r="AY25" i="17"/>
  <c r="AV25" i="17"/>
  <c r="AO25" i="17"/>
  <c r="AL25" i="17"/>
  <c r="AE25" i="17"/>
  <c r="AB25" i="17"/>
  <c r="Z25" i="17"/>
  <c r="P25" i="17"/>
  <c r="O25" i="17"/>
  <c r="F25" i="17"/>
  <c r="AY24" i="17"/>
  <c r="AV24" i="17"/>
  <c r="AO24" i="17"/>
  <c r="AN24" i="17"/>
  <c r="AL24" i="17"/>
  <c r="AE24" i="17"/>
  <c r="AB24" i="17"/>
  <c r="Z24" i="17"/>
  <c r="P24" i="17"/>
  <c r="O24" i="17"/>
  <c r="F24" i="17"/>
  <c r="AY23" i="17"/>
  <c r="AV23" i="17"/>
  <c r="AO23" i="17"/>
  <c r="AL23" i="17"/>
  <c r="AE23" i="17"/>
  <c r="AB23" i="17"/>
  <c r="Z23" i="17"/>
  <c r="P23" i="17"/>
  <c r="O23" i="17"/>
  <c r="F23" i="17"/>
  <c r="AY22" i="17"/>
  <c r="AV22" i="17"/>
  <c r="AO22" i="17"/>
  <c r="AL22" i="17"/>
  <c r="AE22" i="17"/>
  <c r="AB22" i="17"/>
  <c r="Z22" i="17"/>
  <c r="P22" i="17"/>
  <c r="O22" i="17"/>
  <c r="F22" i="17"/>
  <c r="AY21" i="17"/>
  <c r="AV21" i="17"/>
  <c r="AO21" i="17"/>
  <c r="AL21" i="17"/>
  <c r="AE21" i="17"/>
  <c r="AB21" i="17"/>
  <c r="Z21" i="17"/>
  <c r="P21" i="17"/>
  <c r="O21" i="17"/>
  <c r="F21" i="17"/>
  <c r="AY20" i="17"/>
  <c r="AV20" i="17"/>
  <c r="AO20" i="17"/>
  <c r="AL20" i="17"/>
  <c r="AE20" i="17"/>
  <c r="AB20" i="17"/>
  <c r="Z20" i="17"/>
  <c r="P20" i="17"/>
  <c r="O20" i="17"/>
  <c r="F20" i="17"/>
  <c r="AY19" i="17"/>
  <c r="AV19" i="17"/>
  <c r="AO19" i="17"/>
  <c r="AN19" i="17"/>
  <c r="AL19" i="17"/>
  <c r="AE19" i="17"/>
  <c r="AB19" i="17"/>
  <c r="Z19" i="17"/>
  <c r="P19" i="17"/>
  <c r="O19" i="17"/>
  <c r="F19" i="17"/>
  <c r="AY18" i="17"/>
  <c r="AV18" i="17"/>
  <c r="AO18" i="17"/>
  <c r="AL18" i="17"/>
  <c r="AE18" i="17"/>
  <c r="AB18" i="17"/>
  <c r="Z18" i="17"/>
  <c r="P18" i="17"/>
  <c r="O18" i="17"/>
  <c r="F18" i="17"/>
  <c r="AY17" i="17"/>
  <c r="AV17" i="17"/>
  <c r="AO17" i="17"/>
  <c r="AL17" i="17"/>
  <c r="AE17" i="17"/>
  <c r="AB17" i="17"/>
  <c r="Z17" i="17"/>
  <c r="P17" i="17"/>
  <c r="O17" i="17"/>
  <c r="F17" i="17"/>
  <c r="AY16" i="17"/>
  <c r="AV16" i="17"/>
  <c r="AO16" i="17"/>
  <c r="AL16" i="17"/>
  <c r="AE16" i="17"/>
  <c r="AB16" i="17"/>
  <c r="Z16" i="17"/>
  <c r="P16" i="17"/>
  <c r="O16" i="17"/>
  <c r="F16" i="17"/>
  <c r="AY15" i="17"/>
  <c r="AV15" i="17"/>
  <c r="AO15" i="17"/>
  <c r="AN15" i="17"/>
  <c r="AL15" i="17"/>
  <c r="AE15" i="17"/>
  <c r="AB15" i="17"/>
  <c r="Z15" i="17"/>
  <c r="P15" i="17"/>
  <c r="O15" i="17"/>
  <c r="F15" i="17"/>
  <c r="AY14" i="17"/>
  <c r="AV14" i="17"/>
  <c r="AO14" i="17"/>
  <c r="AL14" i="17"/>
  <c r="AE14" i="17"/>
  <c r="AB14" i="17"/>
  <c r="Z14" i="17"/>
  <c r="P14" i="17"/>
  <c r="O14" i="17"/>
  <c r="F14" i="17"/>
  <c r="AY13" i="17"/>
  <c r="AV13" i="17"/>
  <c r="AO13" i="17"/>
  <c r="AL13" i="17"/>
  <c r="AE13" i="17"/>
  <c r="AB13" i="17"/>
  <c r="Z13" i="17"/>
  <c r="P13" i="17"/>
  <c r="O13" i="17"/>
  <c r="F13" i="17"/>
  <c r="AY12" i="17"/>
  <c r="AV12" i="17"/>
  <c r="AO12" i="17"/>
  <c r="AL12" i="17"/>
  <c r="AE12" i="17"/>
  <c r="AB12" i="17"/>
  <c r="Z12" i="17"/>
  <c r="P12" i="17"/>
  <c r="O12" i="17"/>
  <c r="F12" i="17"/>
  <c r="AY11" i="17"/>
  <c r="AV11" i="17"/>
  <c r="AO11" i="17"/>
  <c r="AN11" i="17"/>
  <c r="AL11" i="17"/>
  <c r="AE11" i="17"/>
  <c r="AB11" i="17"/>
  <c r="Z11" i="17"/>
  <c r="P11" i="17"/>
  <c r="O11" i="17"/>
  <c r="F11" i="17"/>
  <c r="E3" i="17"/>
  <c r="F2" i="19" s="1"/>
  <c r="G2" i="20" s="1"/>
  <c r="DK32" i="16"/>
  <c r="DJ32" i="16"/>
  <c r="DI32" i="16"/>
  <c r="DH32" i="16"/>
  <c r="DG32" i="16"/>
  <c r="DF32" i="16"/>
  <c r="DA32" i="16"/>
  <c r="CZ32" i="16"/>
  <c r="CY32" i="16"/>
  <c r="CX32" i="16"/>
  <c r="CW32" i="16"/>
  <c r="CV32" i="16"/>
  <c r="CU32" i="16"/>
  <c r="CT32" i="16"/>
  <c r="CS32" i="16"/>
  <c r="CR32" i="16"/>
  <c r="CQ32" i="16"/>
  <c r="CP32" i="16"/>
  <c r="CO32" i="16"/>
  <c r="CN32" i="16"/>
  <c r="CK32" i="16"/>
  <c r="LQ31" i="5" s="1"/>
  <c r="LR31" i="5" s="1"/>
  <c r="CJ32" i="16"/>
  <c r="LM31" i="5" s="1"/>
  <c r="LN31" i="5" s="1"/>
  <c r="CI32" i="16"/>
  <c r="LI31" i="5" s="1"/>
  <c r="CH32" i="16"/>
  <c r="LE31" i="5" s="1"/>
  <c r="CG32" i="16"/>
  <c r="LA31" i="5" s="1"/>
  <c r="LB31" i="5" s="1"/>
  <c r="CF32" i="16"/>
  <c r="KW31" i="5" s="1"/>
  <c r="KX31" i="5" s="1"/>
  <c r="CE32" i="16"/>
  <c r="KS31" i="5" s="1"/>
  <c r="KT31" i="5" s="1"/>
  <c r="CD32" i="16"/>
  <c r="KO31" i="5" s="1"/>
  <c r="KP31" i="5" s="1"/>
  <c r="KK31" i="5"/>
  <c r="KL31" i="5" s="1"/>
  <c r="KG31" i="5"/>
  <c r="KH31" i="5" s="1"/>
  <c r="AI32" i="16"/>
  <c r="DQ31" i="5" s="1"/>
  <c r="DR31" i="5" s="1"/>
  <c r="AH32" i="16"/>
  <c r="DM31" i="5" s="1"/>
  <c r="BW32" i="16"/>
  <c r="JM31" i="5" s="1"/>
  <c r="JN31" i="5" s="1"/>
  <c r="BV32" i="16"/>
  <c r="JI31" i="5" s="1"/>
  <c r="JJ31" i="5" s="1"/>
  <c r="BU32" i="16"/>
  <c r="JE31" i="5" s="1"/>
  <c r="JF31" i="5" s="1"/>
  <c r="BT32" i="16"/>
  <c r="JA31" i="5" s="1"/>
  <c r="JB31" i="5" s="1"/>
  <c r="BQ32" i="16"/>
  <c r="IW31" i="5" s="1"/>
  <c r="IX31" i="5" s="1"/>
  <c r="BP32" i="16"/>
  <c r="IS31" i="5" s="1"/>
  <c r="IT31" i="5" s="1"/>
  <c r="BO32" i="16"/>
  <c r="IO31" i="5" s="1"/>
  <c r="IP31" i="5" s="1"/>
  <c r="BN32" i="16"/>
  <c r="IK31" i="5" s="1"/>
  <c r="IL31" i="5" s="1"/>
  <c r="AG32" i="16"/>
  <c r="DI31" i="5" s="1"/>
  <c r="DJ31" i="5" s="1"/>
  <c r="AF32" i="16"/>
  <c r="DE31" i="5" s="1"/>
  <c r="DF31" i="5" s="1"/>
  <c r="BM32" i="16"/>
  <c r="IG31" i="5" s="1"/>
  <c r="IH31" i="5" s="1"/>
  <c r="BL32" i="16"/>
  <c r="IC31" i="5" s="1"/>
  <c r="ID31" i="5" s="1"/>
  <c r="BK32" i="16"/>
  <c r="HY31" i="5" s="1"/>
  <c r="HZ31" i="5" s="1"/>
  <c r="BJ32" i="16"/>
  <c r="HU31" i="5" s="1"/>
  <c r="HV31" i="5" s="1"/>
  <c r="BI32" i="16"/>
  <c r="HQ31" i="5" s="1"/>
  <c r="HR31" i="5" s="1"/>
  <c r="BH32" i="16"/>
  <c r="HM31" i="5" s="1"/>
  <c r="HN31" i="5" s="1"/>
  <c r="BG32" i="16"/>
  <c r="HI31" i="5" s="1"/>
  <c r="HJ31" i="5" s="1"/>
  <c r="BF32" i="16"/>
  <c r="HE31" i="5" s="1"/>
  <c r="HF31" i="5" s="1"/>
  <c r="BE32" i="16"/>
  <c r="HA31" i="5" s="1"/>
  <c r="HB31" i="5" s="1"/>
  <c r="BD32" i="16"/>
  <c r="GW31" i="5" s="1"/>
  <c r="GX31" i="5" s="1"/>
  <c r="BY32" i="16"/>
  <c r="JU31" i="5" s="1"/>
  <c r="JW31" i="5" s="1"/>
  <c r="BX32" i="16"/>
  <c r="JQ31" i="5" s="1"/>
  <c r="JS31" i="5" s="1"/>
  <c r="BA32" i="16"/>
  <c r="GK31" i="5" s="1"/>
  <c r="GL31" i="5" s="1"/>
  <c r="AZ32" i="16"/>
  <c r="GG31" i="5" s="1"/>
  <c r="GH31" i="5" s="1"/>
  <c r="AY32" i="16"/>
  <c r="GC31" i="5" s="1"/>
  <c r="GD31" i="5" s="1"/>
  <c r="AX32" i="16"/>
  <c r="FY31" i="5" s="1"/>
  <c r="FZ31" i="5" s="1"/>
  <c r="AW32" i="16"/>
  <c r="FU31" i="5" s="1"/>
  <c r="FV31" i="5" s="1"/>
  <c r="AV32" i="16"/>
  <c r="FQ31" i="5" s="1"/>
  <c r="FR31" i="5" s="1"/>
  <c r="FM31" i="5"/>
  <c r="FN31" i="5" s="1"/>
  <c r="FI31" i="5"/>
  <c r="FJ31" i="5" s="1"/>
  <c r="AQ32" i="16"/>
  <c r="EW31" i="5" s="1"/>
  <c r="AP32" i="16"/>
  <c r="ES31" i="5" s="1"/>
  <c r="AO32" i="16"/>
  <c r="EO31" i="5" s="1"/>
  <c r="EP31" i="5" s="1"/>
  <c r="AN32" i="16"/>
  <c r="EK31" i="5" s="1"/>
  <c r="EL31" i="5" s="1"/>
  <c r="AS32" i="16"/>
  <c r="FE31" i="5" s="1"/>
  <c r="FF31" i="5" s="1"/>
  <c r="AR32" i="16"/>
  <c r="FA31" i="5" s="1"/>
  <c r="FB31" i="5" s="1"/>
  <c r="AK32" i="16"/>
  <c r="DY31" i="5" s="1"/>
  <c r="DZ31" i="5" s="1"/>
  <c r="AJ32" i="16"/>
  <c r="DU31" i="5" s="1"/>
  <c r="DV31" i="5" s="1"/>
  <c r="AE32" i="16"/>
  <c r="DA31" i="5" s="1"/>
  <c r="DB31" i="5" s="1"/>
  <c r="AD32" i="16"/>
  <c r="CW31" i="5" s="1"/>
  <c r="CX31" i="5" s="1"/>
  <c r="Y32" i="16"/>
  <c r="CC31" i="5" s="1"/>
  <c r="CD31" i="5" s="1"/>
  <c r="X32" i="16"/>
  <c r="BY31" i="5" s="1"/>
  <c r="BZ31" i="5" s="1"/>
  <c r="AC32" i="16"/>
  <c r="CS31" i="5" s="1"/>
  <c r="CT31" i="5" s="1"/>
  <c r="AB32" i="16"/>
  <c r="CO31" i="5" s="1"/>
  <c r="CP31" i="5" s="1"/>
  <c r="U32" i="16"/>
  <c r="T32" i="16"/>
  <c r="S32" i="16"/>
  <c r="R32" i="16"/>
  <c r="Q32" i="16"/>
  <c r="AW31" i="5" s="1"/>
  <c r="AX31" i="5" s="1"/>
  <c r="P32" i="16"/>
  <c r="AS31" i="5" s="1"/>
  <c r="AT31" i="5" s="1"/>
  <c r="O32" i="16"/>
  <c r="AO31" i="5" s="1"/>
  <c r="N32" i="16"/>
  <c r="AK31" i="5" s="1"/>
  <c r="AG31" i="5"/>
  <c r="AH31" i="5" s="1"/>
  <c r="AC31" i="5"/>
  <c r="AD31" i="5" s="1"/>
  <c r="DK31" i="16"/>
  <c r="DJ31" i="16"/>
  <c r="DI31" i="16"/>
  <c r="DH31" i="16"/>
  <c r="DG31" i="16"/>
  <c r="DF31" i="16"/>
  <c r="DA31" i="16"/>
  <c r="CZ31" i="16"/>
  <c r="CY31" i="16"/>
  <c r="CX31" i="16"/>
  <c r="CW31" i="16"/>
  <c r="CV31" i="16"/>
  <c r="CU31" i="16"/>
  <c r="CT31" i="16"/>
  <c r="CS31" i="16"/>
  <c r="CR31" i="16"/>
  <c r="CQ31" i="16"/>
  <c r="CP31" i="16"/>
  <c r="CO31" i="16"/>
  <c r="CN31" i="16"/>
  <c r="CK31" i="16"/>
  <c r="LQ30" i="5" s="1"/>
  <c r="CJ31" i="16"/>
  <c r="LM30" i="5" s="1"/>
  <c r="CI31" i="16"/>
  <c r="LI30" i="5" s="1"/>
  <c r="CH31" i="16"/>
  <c r="LE30" i="5" s="1"/>
  <c r="CG31" i="16"/>
  <c r="LA30" i="5" s="1"/>
  <c r="LB30" i="5" s="1"/>
  <c r="CF31" i="16"/>
  <c r="KW30" i="5" s="1"/>
  <c r="CE31" i="16"/>
  <c r="KS30" i="5" s="1"/>
  <c r="CD31" i="16"/>
  <c r="KK30" i="5"/>
  <c r="KL30" i="5" s="1"/>
  <c r="KG30" i="5"/>
  <c r="AI31" i="16"/>
  <c r="DQ30" i="5" s="1"/>
  <c r="AH31" i="16"/>
  <c r="DM30" i="5" s="1"/>
  <c r="DN30" i="5" s="1"/>
  <c r="BW31" i="16"/>
  <c r="JM30" i="5" s="1"/>
  <c r="JN30" i="5" s="1"/>
  <c r="BV31" i="16"/>
  <c r="JI30" i="5" s="1"/>
  <c r="JJ30" i="5" s="1"/>
  <c r="BU31" i="16"/>
  <c r="JE30" i="5" s="1"/>
  <c r="JF30" i="5" s="1"/>
  <c r="BT31" i="16"/>
  <c r="BQ31" i="16"/>
  <c r="IW30" i="5" s="1"/>
  <c r="BP31" i="16"/>
  <c r="IS30" i="5" s="1"/>
  <c r="IT30" i="5" s="1"/>
  <c r="BO31" i="16"/>
  <c r="IO30" i="5" s="1"/>
  <c r="IP30" i="5" s="1"/>
  <c r="BN31" i="16"/>
  <c r="IK30" i="5" s="1"/>
  <c r="AG31" i="16"/>
  <c r="DI30" i="5" s="1"/>
  <c r="AF31" i="16"/>
  <c r="DE30" i="5" s="1"/>
  <c r="DF30" i="5" s="1"/>
  <c r="BM31" i="16"/>
  <c r="IG30" i="5" s="1"/>
  <c r="BL31" i="16"/>
  <c r="BK31" i="16"/>
  <c r="HY30" i="5" s="1"/>
  <c r="BJ31" i="16"/>
  <c r="HU30" i="5" s="1"/>
  <c r="HV30" i="5" s="1"/>
  <c r="BI31" i="16"/>
  <c r="HQ30" i="5" s="1"/>
  <c r="HR30" i="5" s="1"/>
  <c r="BH31" i="16"/>
  <c r="HM30" i="5" s="1"/>
  <c r="BG31" i="16"/>
  <c r="HI30" i="5" s="1"/>
  <c r="BF31" i="16"/>
  <c r="HE30" i="5" s="1"/>
  <c r="BE31" i="16"/>
  <c r="HA30" i="5" s="1"/>
  <c r="HB30" i="5" s="1"/>
  <c r="BD31" i="16"/>
  <c r="BY31" i="16"/>
  <c r="JU30" i="5" s="1"/>
  <c r="BX31" i="16"/>
  <c r="JQ30" i="5" s="1"/>
  <c r="BA31" i="16"/>
  <c r="AZ31" i="16"/>
  <c r="GG30" i="5" s="1"/>
  <c r="AY31" i="16"/>
  <c r="GC30" i="5" s="1"/>
  <c r="AX31" i="16"/>
  <c r="FY30" i="5" s="1"/>
  <c r="AW31" i="16"/>
  <c r="FU30" i="5" s="1"/>
  <c r="AV31" i="16"/>
  <c r="FM30" i="5"/>
  <c r="FN30" i="5" s="1"/>
  <c r="FI30" i="5"/>
  <c r="FJ30" i="5" s="1"/>
  <c r="AQ31" i="16"/>
  <c r="EW30" i="5" s="1"/>
  <c r="AP31" i="16"/>
  <c r="ES30" i="5" s="1"/>
  <c r="AO31" i="16"/>
  <c r="EO30" i="5" s="1"/>
  <c r="AN31" i="16"/>
  <c r="EK30" i="5" s="1"/>
  <c r="AS31" i="16"/>
  <c r="FE30" i="5" s="1"/>
  <c r="FF30" i="5" s="1"/>
  <c r="AR31" i="16"/>
  <c r="EG30" i="5"/>
  <c r="AK31" i="16"/>
  <c r="DY30" i="5" s="1"/>
  <c r="AJ31" i="16"/>
  <c r="DU30" i="5" s="1"/>
  <c r="AE31" i="16"/>
  <c r="DA30" i="5" s="1"/>
  <c r="AD31" i="16"/>
  <c r="CW30" i="5" s="1"/>
  <c r="Y31" i="16"/>
  <c r="CC30" i="5" s="1"/>
  <c r="X31" i="16"/>
  <c r="AC31" i="16"/>
  <c r="CS30" i="5" s="1"/>
  <c r="AB31" i="16"/>
  <c r="CO30" i="5" s="1"/>
  <c r="CP30" i="5" s="1"/>
  <c r="U31" i="16"/>
  <c r="T31" i="16"/>
  <c r="S31" i="16"/>
  <c r="R31" i="16"/>
  <c r="Q31" i="16"/>
  <c r="AW30" i="5" s="1"/>
  <c r="P31" i="16"/>
  <c r="AS30" i="5" s="1"/>
  <c r="O31" i="16"/>
  <c r="N31" i="16"/>
  <c r="AK30" i="5" s="1"/>
  <c r="AC30" i="5"/>
  <c r="DK28" i="16"/>
  <c r="DJ28" i="16"/>
  <c r="DI28" i="16"/>
  <c r="DH28" i="16"/>
  <c r="DG28" i="16"/>
  <c r="DF28" i="16"/>
  <c r="DA28" i="16"/>
  <c r="CZ28" i="16"/>
  <c r="CY28" i="16"/>
  <c r="CX28" i="16"/>
  <c r="CW28" i="16"/>
  <c r="CV28" i="16"/>
  <c r="CU28" i="16"/>
  <c r="CT28" i="16"/>
  <c r="CS28" i="16"/>
  <c r="CR28" i="16"/>
  <c r="CQ28" i="16"/>
  <c r="CP28" i="16"/>
  <c r="CN28" i="16"/>
  <c r="CK28" i="16"/>
  <c r="LQ27" i="5" s="1"/>
  <c r="CJ28" i="16"/>
  <c r="LM27" i="5" s="1"/>
  <c r="CI28" i="16"/>
  <c r="LI27" i="5" s="1"/>
  <c r="CH28" i="16"/>
  <c r="LE27" i="5" s="1"/>
  <c r="CG28" i="16"/>
  <c r="LA27" i="5" s="1"/>
  <c r="CF28" i="16"/>
  <c r="KW27" i="5" s="1"/>
  <c r="CE28" i="16"/>
  <c r="KS27" i="5" s="1"/>
  <c r="KT27" i="5" s="1"/>
  <c r="CD28" i="16"/>
  <c r="KO27" i="5" s="1"/>
  <c r="KP27" i="5" s="1"/>
  <c r="KK27" i="5"/>
  <c r="KL27" i="5" s="1"/>
  <c r="KG27" i="5"/>
  <c r="KH27" i="5" s="1"/>
  <c r="AI28" i="16"/>
  <c r="DQ27" i="5" s="1"/>
  <c r="DR27" i="5" s="1"/>
  <c r="AH28" i="16"/>
  <c r="DM27" i="5" s="1"/>
  <c r="DN27" i="5" s="1"/>
  <c r="BW28" i="16"/>
  <c r="JM27" i="5" s="1"/>
  <c r="BV28" i="16"/>
  <c r="JI27" i="5" s="1"/>
  <c r="BU28" i="16"/>
  <c r="JE27" i="5" s="1"/>
  <c r="JF27" i="5" s="1"/>
  <c r="BT28" i="16"/>
  <c r="JA27" i="5" s="1"/>
  <c r="JB27" i="5" s="1"/>
  <c r="BQ28" i="16"/>
  <c r="IW27" i="5" s="1"/>
  <c r="BO28" i="16"/>
  <c r="IO27" i="5" s="1"/>
  <c r="BN28" i="16"/>
  <c r="IK27" i="5" s="1"/>
  <c r="AG28" i="16"/>
  <c r="DI27" i="5" s="1"/>
  <c r="DJ27" i="5" s="1"/>
  <c r="AF28" i="16"/>
  <c r="DE27" i="5" s="1"/>
  <c r="DF27" i="5" s="1"/>
  <c r="BM28" i="16"/>
  <c r="IG27" i="5" s="1"/>
  <c r="BL28" i="16"/>
  <c r="IC27" i="5" s="1"/>
  <c r="BK28" i="16"/>
  <c r="HY27" i="5" s="1"/>
  <c r="HZ27" i="5" s="1"/>
  <c r="BJ28" i="16"/>
  <c r="HU27" i="5" s="1"/>
  <c r="HV27" i="5" s="1"/>
  <c r="BI28" i="16"/>
  <c r="HQ27" i="5" s="1"/>
  <c r="HR27" i="5" s="1"/>
  <c r="BH28" i="16"/>
  <c r="HM27" i="5" s="1"/>
  <c r="HN27" i="5" s="1"/>
  <c r="BG28" i="16"/>
  <c r="HI27" i="5" s="1"/>
  <c r="BF28" i="16"/>
  <c r="HE27" i="5" s="1"/>
  <c r="BE28" i="16"/>
  <c r="HA27" i="5" s="1"/>
  <c r="HB27" i="5" s="1"/>
  <c r="BD28" i="16"/>
  <c r="GW27" i="5" s="1"/>
  <c r="GX27" i="5" s="1"/>
  <c r="BY28" i="16"/>
  <c r="JU27" i="5" s="1"/>
  <c r="JW27" i="5" s="1"/>
  <c r="BX28" i="16"/>
  <c r="JQ27" i="5" s="1"/>
  <c r="JS27" i="5" s="1"/>
  <c r="BA28" i="16"/>
  <c r="GK27" i="5" s="1"/>
  <c r="AZ28" i="16"/>
  <c r="GG27" i="5" s="1"/>
  <c r="AY28" i="16"/>
  <c r="GC27" i="5" s="1"/>
  <c r="AX28" i="16"/>
  <c r="FY27" i="5" s="1"/>
  <c r="AW28" i="16"/>
  <c r="FU27" i="5" s="1"/>
  <c r="FV27" i="5" s="1"/>
  <c r="AV28" i="16"/>
  <c r="FQ27" i="5" s="1"/>
  <c r="AQ28" i="16"/>
  <c r="EW27" i="5" s="1"/>
  <c r="EZ27" i="5" s="1"/>
  <c r="AP28" i="16"/>
  <c r="ES27" i="5" s="1"/>
  <c r="EV27" i="5" s="1"/>
  <c r="AO28" i="16"/>
  <c r="EO27" i="5" s="1"/>
  <c r="EP27" i="5" s="1"/>
  <c r="AN28" i="16"/>
  <c r="EK27" i="5" s="1"/>
  <c r="EL27" i="5" s="1"/>
  <c r="AS28" i="16"/>
  <c r="FE27" i="5" s="1"/>
  <c r="FF27" i="5" s="1"/>
  <c r="AR28" i="16"/>
  <c r="FA27" i="5" s="1"/>
  <c r="FB27" i="5" s="1"/>
  <c r="EC27" i="5"/>
  <c r="ED27" i="5" s="1"/>
  <c r="AK28" i="16"/>
  <c r="DY27" i="5" s="1"/>
  <c r="DZ27" i="5" s="1"/>
  <c r="AJ28" i="16"/>
  <c r="DU27" i="5" s="1"/>
  <c r="DV27" i="5" s="1"/>
  <c r="AE28" i="16"/>
  <c r="DA27" i="5" s="1"/>
  <c r="AD28" i="16"/>
  <c r="CW27" i="5" s="1"/>
  <c r="Y28" i="16"/>
  <c r="CC27" i="5" s="1"/>
  <c r="CD27" i="5" s="1"/>
  <c r="X28" i="16"/>
  <c r="BY27" i="5" s="1"/>
  <c r="BZ27" i="5" s="1"/>
  <c r="AC28" i="16"/>
  <c r="CS27" i="5" s="1"/>
  <c r="CT27" i="5" s="1"/>
  <c r="AB28" i="16"/>
  <c r="CO27" i="5" s="1"/>
  <c r="CP27" i="5" s="1"/>
  <c r="U28" i="16"/>
  <c r="T28" i="16"/>
  <c r="S28" i="16"/>
  <c r="R28" i="16"/>
  <c r="Q28" i="16"/>
  <c r="AW27" i="5" s="1"/>
  <c r="P28" i="16"/>
  <c r="AS27" i="5" s="1"/>
  <c r="O28" i="16"/>
  <c r="AO27" i="5" s="1"/>
  <c r="N28" i="16"/>
  <c r="AK27" i="5" s="1"/>
  <c r="AC27" i="5"/>
  <c r="AD27" i="5" s="1"/>
  <c r="DK27" i="16"/>
  <c r="DJ27" i="16"/>
  <c r="DI27" i="16"/>
  <c r="DH27" i="16"/>
  <c r="DG27" i="16"/>
  <c r="DF27" i="16"/>
  <c r="DA27" i="16"/>
  <c r="CZ27" i="16"/>
  <c r="CY27" i="16"/>
  <c r="CX27" i="16"/>
  <c r="CW27" i="16"/>
  <c r="CV27" i="16"/>
  <c r="CU27" i="16"/>
  <c r="CT27" i="16"/>
  <c r="CS27" i="16"/>
  <c r="CR27" i="16"/>
  <c r="CQ27" i="16"/>
  <c r="CP27" i="16"/>
  <c r="CN27" i="16"/>
  <c r="CK27" i="16"/>
  <c r="LQ26" i="5" s="1"/>
  <c r="CJ27" i="16"/>
  <c r="LM26" i="5" s="1"/>
  <c r="CI27" i="16"/>
  <c r="LI26" i="5" s="1"/>
  <c r="CH27" i="16"/>
  <c r="LE26" i="5" s="1"/>
  <c r="CG27" i="16"/>
  <c r="LA26" i="5" s="1"/>
  <c r="CF27" i="16"/>
  <c r="KW26" i="5" s="1"/>
  <c r="CE27" i="16"/>
  <c r="KS26" i="5" s="1"/>
  <c r="KT26" i="5" s="1"/>
  <c r="CD27" i="16"/>
  <c r="KO26" i="5" s="1"/>
  <c r="KP26" i="5" s="1"/>
  <c r="KK26" i="5"/>
  <c r="KL26" i="5" s="1"/>
  <c r="KG26" i="5"/>
  <c r="KH26" i="5" s="1"/>
  <c r="AI27" i="16"/>
  <c r="DQ26" i="5" s="1"/>
  <c r="DR26" i="5" s="1"/>
  <c r="AH27" i="16"/>
  <c r="DM26" i="5" s="1"/>
  <c r="DN26" i="5" s="1"/>
  <c r="BW27" i="16"/>
  <c r="JM26" i="5" s="1"/>
  <c r="BV27" i="16"/>
  <c r="JI26" i="5" s="1"/>
  <c r="BU27" i="16"/>
  <c r="JE26" i="5" s="1"/>
  <c r="JF26" i="5" s="1"/>
  <c r="BT27" i="16"/>
  <c r="JA26" i="5" s="1"/>
  <c r="JB26" i="5" s="1"/>
  <c r="BQ27" i="16"/>
  <c r="IW26" i="5" s="1"/>
  <c r="BP27" i="16"/>
  <c r="IS26" i="5" s="1"/>
  <c r="BO27" i="16"/>
  <c r="IO26" i="5" s="1"/>
  <c r="BN27" i="16"/>
  <c r="IK26" i="5" s="1"/>
  <c r="AG27" i="16"/>
  <c r="DI26" i="5" s="1"/>
  <c r="DJ26" i="5" s="1"/>
  <c r="AF27" i="16"/>
  <c r="DE26" i="5" s="1"/>
  <c r="DF26" i="5" s="1"/>
  <c r="BM27" i="16"/>
  <c r="IG26" i="5" s="1"/>
  <c r="BL27" i="16"/>
  <c r="IC26" i="5" s="1"/>
  <c r="BK27" i="16"/>
  <c r="HY26" i="5" s="1"/>
  <c r="HZ26" i="5" s="1"/>
  <c r="BJ27" i="16"/>
  <c r="HU26" i="5" s="1"/>
  <c r="HV26" i="5" s="1"/>
  <c r="BI27" i="16"/>
  <c r="HQ26" i="5" s="1"/>
  <c r="HR26" i="5" s="1"/>
  <c r="BH27" i="16"/>
  <c r="HM26" i="5" s="1"/>
  <c r="HN26" i="5" s="1"/>
  <c r="BG27" i="16"/>
  <c r="HI26" i="5" s="1"/>
  <c r="BF27" i="16"/>
  <c r="HE26" i="5" s="1"/>
  <c r="BE27" i="16"/>
  <c r="HA26" i="5" s="1"/>
  <c r="HB26" i="5" s="1"/>
  <c r="BD27" i="16"/>
  <c r="GW26" i="5" s="1"/>
  <c r="GX26" i="5" s="1"/>
  <c r="BY27" i="16"/>
  <c r="JU26" i="5" s="1"/>
  <c r="JW26" i="5" s="1"/>
  <c r="BX27" i="16"/>
  <c r="JQ26" i="5" s="1"/>
  <c r="JS26" i="5" s="1"/>
  <c r="BA27" i="16"/>
  <c r="GK26" i="5" s="1"/>
  <c r="AZ27" i="16"/>
  <c r="GG26" i="5" s="1"/>
  <c r="AY27" i="16"/>
  <c r="GC26" i="5" s="1"/>
  <c r="AX27" i="16"/>
  <c r="FY26" i="5" s="1"/>
  <c r="AW27" i="16"/>
  <c r="FU26" i="5" s="1"/>
  <c r="FV26" i="5" s="1"/>
  <c r="AV27" i="16"/>
  <c r="FQ26" i="5" s="1"/>
  <c r="AQ27" i="16"/>
  <c r="EW26" i="5" s="1"/>
  <c r="EZ26" i="5" s="1"/>
  <c r="AP27" i="16"/>
  <c r="ES26" i="5" s="1"/>
  <c r="EV26" i="5" s="1"/>
  <c r="AO27" i="16"/>
  <c r="EO26" i="5" s="1"/>
  <c r="EP26" i="5" s="1"/>
  <c r="AN27" i="16"/>
  <c r="EK26" i="5" s="1"/>
  <c r="EL26" i="5" s="1"/>
  <c r="AS27" i="16"/>
  <c r="FE26" i="5" s="1"/>
  <c r="FF26" i="5" s="1"/>
  <c r="AR27" i="16"/>
  <c r="FA26" i="5" s="1"/>
  <c r="FB26" i="5" s="1"/>
  <c r="EC26" i="5"/>
  <c r="ED26" i="5" s="1"/>
  <c r="AK27" i="16"/>
  <c r="DY26" i="5" s="1"/>
  <c r="DZ26" i="5" s="1"/>
  <c r="AJ27" i="16"/>
  <c r="DU26" i="5" s="1"/>
  <c r="DV26" i="5" s="1"/>
  <c r="AE27" i="16"/>
  <c r="DA26" i="5" s="1"/>
  <c r="AD27" i="16"/>
  <c r="CW26" i="5" s="1"/>
  <c r="Y27" i="16"/>
  <c r="CC26" i="5" s="1"/>
  <c r="CD26" i="5" s="1"/>
  <c r="X27" i="16"/>
  <c r="BY26" i="5" s="1"/>
  <c r="BZ26" i="5" s="1"/>
  <c r="AC27" i="16"/>
  <c r="CS26" i="5" s="1"/>
  <c r="CT26" i="5" s="1"/>
  <c r="AB27" i="16"/>
  <c r="CO26" i="5" s="1"/>
  <c r="CP26" i="5" s="1"/>
  <c r="U27" i="16"/>
  <c r="T27" i="16"/>
  <c r="S27" i="16"/>
  <c r="R27" i="16"/>
  <c r="Q27" i="16"/>
  <c r="AW26" i="5" s="1"/>
  <c r="P27" i="16"/>
  <c r="AS26" i="5" s="1"/>
  <c r="O27" i="16"/>
  <c r="AO26" i="5" s="1"/>
  <c r="N27" i="16"/>
  <c r="AK26" i="5" s="1"/>
  <c r="AG26" i="5"/>
  <c r="AH26" i="5" s="1"/>
  <c r="AC26" i="5"/>
  <c r="AD26" i="5" s="1"/>
  <c r="DK26" i="16"/>
  <c r="DJ26" i="16"/>
  <c r="DI26" i="16"/>
  <c r="DH26" i="16"/>
  <c r="DG26" i="16"/>
  <c r="DF26" i="16"/>
  <c r="DA26" i="16"/>
  <c r="CZ26" i="16"/>
  <c r="CY26" i="16"/>
  <c r="CX26" i="16"/>
  <c r="CW26" i="16"/>
  <c r="CV26" i="16"/>
  <c r="CU26" i="16"/>
  <c r="CT26" i="16"/>
  <c r="CS26" i="16"/>
  <c r="CR26" i="16"/>
  <c r="CQ26" i="16"/>
  <c r="CP26" i="16"/>
  <c r="CN26" i="16"/>
  <c r="CK26" i="16"/>
  <c r="LQ25" i="5" s="1"/>
  <c r="CJ26" i="16"/>
  <c r="LM25" i="5" s="1"/>
  <c r="CI26" i="16"/>
  <c r="LI25" i="5" s="1"/>
  <c r="CH26" i="16"/>
  <c r="LE25" i="5" s="1"/>
  <c r="CG26" i="16"/>
  <c r="LA25" i="5" s="1"/>
  <c r="CF26" i="16"/>
  <c r="KW25" i="5" s="1"/>
  <c r="CE26" i="16"/>
  <c r="KS25" i="5" s="1"/>
  <c r="KT25" i="5" s="1"/>
  <c r="CD26" i="16"/>
  <c r="KO25" i="5" s="1"/>
  <c r="KP25" i="5" s="1"/>
  <c r="KK25" i="5"/>
  <c r="KL25" i="5" s="1"/>
  <c r="KG25" i="5"/>
  <c r="KH25" i="5" s="1"/>
  <c r="AI26" i="16"/>
  <c r="DQ25" i="5" s="1"/>
  <c r="DR25" i="5" s="1"/>
  <c r="AH26" i="16"/>
  <c r="DM25" i="5" s="1"/>
  <c r="DN25" i="5" s="1"/>
  <c r="BW26" i="16"/>
  <c r="JM25" i="5" s="1"/>
  <c r="BV26" i="16"/>
  <c r="JI25" i="5" s="1"/>
  <c r="BU26" i="16"/>
  <c r="JE25" i="5" s="1"/>
  <c r="JF25" i="5" s="1"/>
  <c r="BT26" i="16"/>
  <c r="JA25" i="5" s="1"/>
  <c r="JB25" i="5" s="1"/>
  <c r="BQ26" i="16"/>
  <c r="IW25" i="5" s="1"/>
  <c r="BP26" i="16"/>
  <c r="IS25" i="5" s="1"/>
  <c r="BO26" i="16"/>
  <c r="IO25" i="5" s="1"/>
  <c r="BN26" i="16"/>
  <c r="IK25" i="5" s="1"/>
  <c r="AG26" i="16"/>
  <c r="DI25" i="5" s="1"/>
  <c r="DJ25" i="5" s="1"/>
  <c r="AF26" i="16"/>
  <c r="DE25" i="5" s="1"/>
  <c r="DF25" i="5" s="1"/>
  <c r="BM26" i="16"/>
  <c r="BL26" i="16"/>
  <c r="IC25" i="5" s="1"/>
  <c r="BK26" i="16"/>
  <c r="HY25" i="5" s="1"/>
  <c r="HZ25" i="5" s="1"/>
  <c r="BJ26" i="16"/>
  <c r="HU25" i="5" s="1"/>
  <c r="HV25" i="5" s="1"/>
  <c r="BI26" i="16"/>
  <c r="HQ25" i="5" s="1"/>
  <c r="HR25" i="5" s="1"/>
  <c r="BH26" i="16"/>
  <c r="HM25" i="5" s="1"/>
  <c r="HN25" i="5" s="1"/>
  <c r="BG26" i="16"/>
  <c r="HI25" i="5" s="1"/>
  <c r="BF26" i="16"/>
  <c r="HE25" i="5" s="1"/>
  <c r="BE26" i="16"/>
  <c r="HA25" i="5" s="1"/>
  <c r="HB25" i="5" s="1"/>
  <c r="BD26" i="16"/>
  <c r="GW25" i="5" s="1"/>
  <c r="GX25" i="5" s="1"/>
  <c r="BY26" i="16"/>
  <c r="JU25" i="5" s="1"/>
  <c r="JW25" i="5" s="1"/>
  <c r="BX26" i="16"/>
  <c r="JQ25" i="5" s="1"/>
  <c r="JS25" i="5" s="1"/>
  <c r="BA26" i="16"/>
  <c r="GK25" i="5" s="1"/>
  <c r="AZ26" i="16"/>
  <c r="GG25" i="5" s="1"/>
  <c r="AY26" i="16"/>
  <c r="GC25" i="5" s="1"/>
  <c r="AX26" i="16"/>
  <c r="FY25" i="5" s="1"/>
  <c r="AW26" i="16"/>
  <c r="FU25" i="5" s="1"/>
  <c r="FV25" i="5" s="1"/>
  <c r="AV26" i="16"/>
  <c r="FQ25" i="5" s="1"/>
  <c r="AQ26" i="16"/>
  <c r="EW25" i="5" s="1"/>
  <c r="EZ25" i="5" s="1"/>
  <c r="AP26" i="16"/>
  <c r="ES25" i="5" s="1"/>
  <c r="EV25" i="5" s="1"/>
  <c r="AO26" i="16"/>
  <c r="EO25" i="5" s="1"/>
  <c r="EP25" i="5" s="1"/>
  <c r="AN26" i="16"/>
  <c r="EK25" i="5" s="1"/>
  <c r="EL25" i="5" s="1"/>
  <c r="AS26" i="16"/>
  <c r="FE25" i="5" s="1"/>
  <c r="FF25" i="5" s="1"/>
  <c r="AR26" i="16"/>
  <c r="FA25" i="5" s="1"/>
  <c r="FB25" i="5" s="1"/>
  <c r="EG25" i="5"/>
  <c r="EH25" i="5" s="1"/>
  <c r="EC25" i="5"/>
  <c r="ED25" i="5" s="1"/>
  <c r="AK26" i="16"/>
  <c r="DY25" i="5" s="1"/>
  <c r="DZ25" i="5" s="1"/>
  <c r="AJ26" i="16"/>
  <c r="DU25" i="5" s="1"/>
  <c r="DV25" i="5" s="1"/>
  <c r="AE26" i="16"/>
  <c r="DA25" i="5" s="1"/>
  <c r="AD26" i="16"/>
  <c r="CW25" i="5" s="1"/>
  <c r="Y26" i="16"/>
  <c r="CC25" i="5" s="1"/>
  <c r="CD25" i="5" s="1"/>
  <c r="X26" i="16"/>
  <c r="BY25" i="5" s="1"/>
  <c r="BZ25" i="5" s="1"/>
  <c r="AC26" i="16"/>
  <c r="CS25" i="5" s="1"/>
  <c r="CT25" i="5" s="1"/>
  <c r="AB26" i="16"/>
  <c r="CO25" i="5" s="1"/>
  <c r="CP25" i="5" s="1"/>
  <c r="U26" i="16"/>
  <c r="T26" i="16"/>
  <c r="S26" i="16"/>
  <c r="R26" i="16"/>
  <c r="Q26" i="16"/>
  <c r="AW25" i="5" s="1"/>
  <c r="P26" i="16"/>
  <c r="AS25" i="5" s="1"/>
  <c r="O26" i="16"/>
  <c r="AO25" i="5" s="1"/>
  <c r="N26" i="16"/>
  <c r="AK25" i="5" s="1"/>
  <c r="AG25" i="5"/>
  <c r="AH25" i="5" s="1"/>
  <c r="AC25" i="5"/>
  <c r="AD25" i="5" s="1"/>
  <c r="DK25" i="16"/>
  <c r="DJ25" i="16"/>
  <c r="DI25" i="16"/>
  <c r="DH25" i="16"/>
  <c r="DG25" i="16"/>
  <c r="DF25" i="16"/>
  <c r="DA25" i="16"/>
  <c r="CZ25" i="16"/>
  <c r="CY25" i="16"/>
  <c r="CX25" i="16"/>
  <c r="CW25" i="16"/>
  <c r="CV25" i="16"/>
  <c r="CU25" i="16"/>
  <c r="CT25" i="16"/>
  <c r="CS25" i="16"/>
  <c r="CR25" i="16"/>
  <c r="CQ25" i="16"/>
  <c r="CP25" i="16"/>
  <c r="CN25" i="16"/>
  <c r="CK25" i="16"/>
  <c r="LQ24" i="5" s="1"/>
  <c r="CJ25" i="16"/>
  <c r="LM24" i="5" s="1"/>
  <c r="CI25" i="16"/>
  <c r="LI24" i="5" s="1"/>
  <c r="CH25" i="16"/>
  <c r="LE24" i="5" s="1"/>
  <c r="CG25" i="16"/>
  <c r="LA24" i="5" s="1"/>
  <c r="CF25" i="16"/>
  <c r="KW24" i="5" s="1"/>
  <c r="CE25" i="16"/>
  <c r="KS24" i="5" s="1"/>
  <c r="KT24" i="5" s="1"/>
  <c r="CD25" i="16"/>
  <c r="KO24" i="5" s="1"/>
  <c r="KP24" i="5" s="1"/>
  <c r="KK24" i="5"/>
  <c r="KL24" i="5" s="1"/>
  <c r="KG24" i="5"/>
  <c r="KH24" i="5" s="1"/>
  <c r="AI25" i="16"/>
  <c r="DQ24" i="5" s="1"/>
  <c r="DR24" i="5" s="1"/>
  <c r="AH25" i="16"/>
  <c r="DM24" i="5" s="1"/>
  <c r="DN24" i="5" s="1"/>
  <c r="BW25" i="16"/>
  <c r="JM24" i="5" s="1"/>
  <c r="BV25" i="16"/>
  <c r="JI24" i="5" s="1"/>
  <c r="BU25" i="16"/>
  <c r="JE24" i="5" s="1"/>
  <c r="JF24" i="5" s="1"/>
  <c r="BT25" i="16"/>
  <c r="JA24" i="5" s="1"/>
  <c r="JB24" i="5" s="1"/>
  <c r="BQ25" i="16"/>
  <c r="IW24" i="5" s="1"/>
  <c r="BP25" i="16"/>
  <c r="IS24" i="5" s="1"/>
  <c r="BO25" i="16"/>
  <c r="IO24" i="5" s="1"/>
  <c r="BN25" i="16"/>
  <c r="IK24" i="5" s="1"/>
  <c r="AG25" i="16"/>
  <c r="DI24" i="5" s="1"/>
  <c r="DJ24" i="5" s="1"/>
  <c r="AF25" i="16"/>
  <c r="DE24" i="5" s="1"/>
  <c r="DF24" i="5" s="1"/>
  <c r="BM25" i="16"/>
  <c r="BL25" i="16"/>
  <c r="IC24" i="5" s="1"/>
  <c r="BK25" i="16"/>
  <c r="HY24" i="5" s="1"/>
  <c r="HZ24" i="5" s="1"/>
  <c r="BJ25" i="16"/>
  <c r="HU24" i="5" s="1"/>
  <c r="HV24" i="5" s="1"/>
  <c r="BI25" i="16"/>
  <c r="HQ24" i="5" s="1"/>
  <c r="HR24" i="5" s="1"/>
  <c r="BH25" i="16"/>
  <c r="HM24" i="5" s="1"/>
  <c r="HN24" i="5" s="1"/>
  <c r="BG25" i="16"/>
  <c r="HI24" i="5" s="1"/>
  <c r="BF25" i="16"/>
  <c r="HE24" i="5" s="1"/>
  <c r="BE25" i="16"/>
  <c r="HA24" i="5" s="1"/>
  <c r="HB24" i="5" s="1"/>
  <c r="BD25" i="16"/>
  <c r="GW24" i="5" s="1"/>
  <c r="GX24" i="5" s="1"/>
  <c r="BY25" i="16"/>
  <c r="JU24" i="5" s="1"/>
  <c r="JW24" i="5" s="1"/>
  <c r="BX25" i="16"/>
  <c r="JQ24" i="5" s="1"/>
  <c r="JS24" i="5" s="1"/>
  <c r="BA25" i="16"/>
  <c r="GK24" i="5" s="1"/>
  <c r="AZ25" i="16"/>
  <c r="GG24" i="5" s="1"/>
  <c r="AY25" i="16"/>
  <c r="GC24" i="5" s="1"/>
  <c r="AX25" i="16"/>
  <c r="FY24" i="5" s="1"/>
  <c r="AW25" i="16"/>
  <c r="FU24" i="5" s="1"/>
  <c r="AV25" i="16"/>
  <c r="FQ24" i="5" s="1"/>
  <c r="AQ25" i="16"/>
  <c r="EW24" i="5" s="1"/>
  <c r="EZ24" i="5" s="1"/>
  <c r="AP25" i="16"/>
  <c r="ES24" i="5" s="1"/>
  <c r="EV24" i="5" s="1"/>
  <c r="AO25" i="16"/>
  <c r="EO24" i="5" s="1"/>
  <c r="EP24" i="5" s="1"/>
  <c r="AN25" i="16"/>
  <c r="EK24" i="5" s="1"/>
  <c r="EL24" i="5" s="1"/>
  <c r="AS25" i="16"/>
  <c r="FE24" i="5" s="1"/>
  <c r="FF24" i="5" s="1"/>
  <c r="AR25" i="16"/>
  <c r="FA24" i="5" s="1"/>
  <c r="FB24" i="5" s="1"/>
  <c r="EG24" i="5"/>
  <c r="EH24" i="5" s="1"/>
  <c r="EC24" i="5"/>
  <c r="ED24" i="5" s="1"/>
  <c r="AK25" i="16"/>
  <c r="DY24" i="5" s="1"/>
  <c r="DZ24" i="5" s="1"/>
  <c r="AJ25" i="16"/>
  <c r="DU24" i="5" s="1"/>
  <c r="DV24" i="5" s="1"/>
  <c r="AE25" i="16"/>
  <c r="DA24" i="5" s="1"/>
  <c r="AD25" i="16"/>
  <c r="CW24" i="5" s="1"/>
  <c r="Y25" i="16"/>
  <c r="CC24" i="5" s="1"/>
  <c r="CD24" i="5" s="1"/>
  <c r="X25" i="16"/>
  <c r="BY24" i="5" s="1"/>
  <c r="BZ24" i="5" s="1"/>
  <c r="AC25" i="16"/>
  <c r="CS24" i="5" s="1"/>
  <c r="CT24" i="5" s="1"/>
  <c r="AB25" i="16"/>
  <c r="CO24" i="5" s="1"/>
  <c r="CP24" i="5" s="1"/>
  <c r="U25" i="16"/>
  <c r="T25" i="16"/>
  <c r="S25" i="16"/>
  <c r="R25" i="16"/>
  <c r="Q25" i="16"/>
  <c r="AW24" i="5" s="1"/>
  <c r="P25" i="16"/>
  <c r="AS24" i="5" s="1"/>
  <c r="O25" i="16"/>
  <c r="AO24" i="5" s="1"/>
  <c r="N25" i="16"/>
  <c r="AK24" i="5" s="1"/>
  <c r="AC24" i="5"/>
  <c r="AD24" i="5" s="1"/>
  <c r="DK24" i="16"/>
  <c r="DJ24" i="16"/>
  <c r="DI24" i="16"/>
  <c r="DH24" i="16"/>
  <c r="DG24" i="16"/>
  <c r="DF24" i="16"/>
  <c r="DA24" i="16"/>
  <c r="CZ24" i="16"/>
  <c r="CY24" i="16"/>
  <c r="CX24" i="16"/>
  <c r="CW24" i="16"/>
  <c r="CV24" i="16"/>
  <c r="CU24" i="16"/>
  <c r="CT24" i="16"/>
  <c r="CS24" i="16"/>
  <c r="CR24" i="16"/>
  <c r="CQ24" i="16"/>
  <c r="CP24" i="16"/>
  <c r="CN24" i="16"/>
  <c r="CK24" i="16"/>
  <c r="LQ23" i="5" s="1"/>
  <c r="CJ24" i="16"/>
  <c r="LM23" i="5" s="1"/>
  <c r="CI24" i="16"/>
  <c r="LI23" i="5" s="1"/>
  <c r="CH24" i="16"/>
  <c r="LE23" i="5" s="1"/>
  <c r="CG24" i="16"/>
  <c r="LA23" i="5" s="1"/>
  <c r="CF24" i="16"/>
  <c r="KW23" i="5" s="1"/>
  <c r="CE24" i="16"/>
  <c r="KS23" i="5" s="1"/>
  <c r="KT23" i="5" s="1"/>
  <c r="CD24" i="16"/>
  <c r="KO23" i="5" s="1"/>
  <c r="KP23" i="5" s="1"/>
  <c r="KK23" i="5"/>
  <c r="KL23" i="5" s="1"/>
  <c r="KG23" i="5"/>
  <c r="KH23" i="5" s="1"/>
  <c r="AI24" i="16"/>
  <c r="DQ23" i="5" s="1"/>
  <c r="DR23" i="5" s="1"/>
  <c r="AH24" i="16"/>
  <c r="DM23" i="5" s="1"/>
  <c r="DN23" i="5" s="1"/>
  <c r="BW24" i="16"/>
  <c r="JM23" i="5" s="1"/>
  <c r="BV24" i="16"/>
  <c r="JI23" i="5" s="1"/>
  <c r="BU24" i="16"/>
  <c r="JE23" i="5" s="1"/>
  <c r="JF23" i="5" s="1"/>
  <c r="BT24" i="16"/>
  <c r="JA23" i="5" s="1"/>
  <c r="JB23" i="5" s="1"/>
  <c r="BQ24" i="16"/>
  <c r="BP24" i="16"/>
  <c r="IS23" i="5" s="1"/>
  <c r="BO24" i="16"/>
  <c r="IO23" i="5" s="1"/>
  <c r="BN24" i="16"/>
  <c r="IK23" i="5" s="1"/>
  <c r="AG24" i="16"/>
  <c r="DI23" i="5" s="1"/>
  <c r="DJ23" i="5" s="1"/>
  <c r="AF24" i="16"/>
  <c r="DE23" i="5" s="1"/>
  <c r="DF23" i="5" s="1"/>
  <c r="BM24" i="16"/>
  <c r="BL24" i="16"/>
  <c r="IC23" i="5" s="1"/>
  <c r="BK24" i="16"/>
  <c r="HY23" i="5" s="1"/>
  <c r="HZ23" i="5" s="1"/>
  <c r="BJ24" i="16"/>
  <c r="HU23" i="5" s="1"/>
  <c r="HV23" i="5" s="1"/>
  <c r="BI24" i="16"/>
  <c r="HQ23" i="5" s="1"/>
  <c r="HR23" i="5" s="1"/>
  <c r="BH24" i="16"/>
  <c r="HM23" i="5" s="1"/>
  <c r="HN23" i="5" s="1"/>
  <c r="BG24" i="16"/>
  <c r="HI23" i="5" s="1"/>
  <c r="BF24" i="16"/>
  <c r="HE23" i="5" s="1"/>
  <c r="BE24" i="16"/>
  <c r="HA23" i="5" s="1"/>
  <c r="HB23" i="5" s="1"/>
  <c r="BD24" i="16"/>
  <c r="GW23" i="5" s="1"/>
  <c r="GX23" i="5" s="1"/>
  <c r="BY24" i="16"/>
  <c r="JU23" i="5" s="1"/>
  <c r="JW23" i="5" s="1"/>
  <c r="BX24" i="16"/>
  <c r="JQ23" i="5" s="1"/>
  <c r="JS23" i="5" s="1"/>
  <c r="BA24" i="16"/>
  <c r="GK23" i="5" s="1"/>
  <c r="AZ24" i="16"/>
  <c r="GG23" i="5" s="1"/>
  <c r="AY24" i="16"/>
  <c r="GC23" i="5" s="1"/>
  <c r="AX24" i="16"/>
  <c r="FY23" i="5" s="1"/>
  <c r="AW24" i="16"/>
  <c r="FU23" i="5" s="1"/>
  <c r="AV24" i="16"/>
  <c r="FQ23" i="5" s="1"/>
  <c r="AQ24" i="16"/>
  <c r="EW23" i="5" s="1"/>
  <c r="EZ23" i="5" s="1"/>
  <c r="AP24" i="16"/>
  <c r="ES23" i="5" s="1"/>
  <c r="EV23" i="5" s="1"/>
  <c r="AO24" i="16"/>
  <c r="EO23" i="5" s="1"/>
  <c r="EP23" i="5" s="1"/>
  <c r="AN24" i="16"/>
  <c r="EK23" i="5" s="1"/>
  <c r="EL23" i="5" s="1"/>
  <c r="AS24" i="16"/>
  <c r="FE23" i="5" s="1"/>
  <c r="FF23" i="5" s="1"/>
  <c r="AR24" i="16"/>
  <c r="FA23" i="5" s="1"/>
  <c r="FB23" i="5" s="1"/>
  <c r="EG23" i="5"/>
  <c r="EH23" i="5" s="1"/>
  <c r="EC23" i="5"/>
  <c r="ED23" i="5" s="1"/>
  <c r="AK24" i="16"/>
  <c r="DY23" i="5" s="1"/>
  <c r="DZ23" i="5" s="1"/>
  <c r="AJ24" i="16"/>
  <c r="DU23" i="5" s="1"/>
  <c r="DV23" i="5" s="1"/>
  <c r="AE24" i="16"/>
  <c r="DA23" i="5" s="1"/>
  <c r="AD24" i="16"/>
  <c r="CW23" i="5" s="1"/>
  <c r="Y24" i="16"/>
  <c r="CC23" i="5" s="1"/>
  <c r="CD23" i="5" s="1"/>
  <c r="X24" i="16"/>
  <c r="BY23" i="5" s="1"/>
  <c r="BZ23" i="5" s="1"/>
  <c r="AC24" i="16"/>
  <c r="CS23" i="5" s="1"/>
  <c r="CT23" i="5" s="1"/>
  <c r="AB24" i="16"/>
  <c r="CO23" i="5" s="1"/>
  <c r="CP23" i="5" s="1"/>
  <c r="U24" i="16"/>
  <c r="T24" i="16"/>
  <c r="S24" i="16"/>
  <c r="R24" i="16"/>
  <c r="Q24" i="16"/>
  <c r="AW23" i="5" s="1"/>
  <c r="P24" i="16"/>
  <c r="AS23" i="5" s="1"/>
  <c r="O24" i="16"/>
  <c r="AO23" i="5" s="1"/>
  <c r="N24" i="16"/>
  <c r="AK23" i="5" s="1"/>
  <c r="AG23" i="5"/>
  <c r="AH23" i="5" s="1"/>
  <c r="AC23" i="5"/>
  <c r="AD23" i="5" s="1"/>
  <c r="DK23" i="16"/>
  <c r="DJ23" i="16"/>
  <c r="DI23" i="16"/>
  <c r="DH23" i="16"/>
  <c r="DG23" i="16"/>
  <c r="DF23" i="16"/>
  <c r="DA23" i="16"/>
  <c r="CZ23" i="16"/>
  <c r="CY23" i="16"/>
  <c r="CX23" i="16"/>
  <c r="CW23" i="16"/>
  <c r="CV23" i="16"/>
  <c r="CU23" i="16"/>
  <c r="CT23" i="16"/>
  <c r="CS23" i="16"/>
  <c r="CR23" i="16"/>
  <c r="CQ23" i="16"/>
  <c r="CP23" i="16"/>
  <c r="CN23" i="16"/>
  <c r="CK23" i="16"/>
  <c r="LQ22" i="5" s="1"/>
  <c r="CJ23" i="16"/>
  <c r="LM22" i="5" s="1"/>
  <c r="CI23" i="16"/>
  <c r="LI22" i="5" s="1"/>
  <c r="CH23" i="16"/>
  <c r="LE22" i="5" s="1"/>
  <c r="CG23" i="16"/>
  <c r="LA22" i="5" s="1"/>
  <c r="CF23" i="16"/>
  <c r="KW22" i="5" s="1"/>
  <c r="CE23" i="16"/>
  <c r="KS22" i="5" s="1"/>
  <c r="KT22" i="5" s="1"/>
  <c r="CD23" i="16"/>
  <c r="KO22" i="5" s="1"/>
  <c r="KP22" i="5" s="1"/>
  <c r="KK22" i="5"/>
  <c r="KL22" i="5" s="1"/>
  <c r="KG22" i="5"/>
  <c r="KH22" i="5" s="1"/>
  <c r="AI23" i="16"/>
  <c r="DQ22" i="5" s="1"/>
  <c r="DR22" i="5" s="1"/>
  <c r="AH23" i="16"/>
  <c r="DM22" i="5" s="1"/>
  <c r="DN22" i="5" s="1"/>
  <c r="BW23" i="16"/>
  <c r="JM22" i="5" s="1"/>
  <c r="BV23" i="16"/>
  <c r="JI22" i="5" s="1"/>
  <c r="BU23" i="16"/>
  <c r="JE22" i="5" s="1"/>
  <c r="JF22" i="5" s="1"/>
  <c r="BT23" i="16"/>
  <c r="JA22" i="5" s="1"/>
  <c r="JB22" i="5" s="1"/>
  <c r="BQ23" i="16"/>
  <c r="IW22" i="5" s="1"/>
  <c r="BP23" i="16"/>
  <c r="IS22" i="5" s="1"/>
  <c r="BO23" i="16"/>
  <c r="IO22" i="5" s="1"/>
  <c r="BN23" i="16"/>
  <c r="IK22" i="5" s="1"/>
  <c r="AG23" i="16"/>
  <c r="DI22" i="5" s="1"/>
  <c r="DJ22" i="5" s="1"/>
  <c r="AF23" i="16"/>
  <c r="DE22" i="5" s="1"/>
  <c r="DF22" i="5" s="1"/>
  <c r="BM23" i="16"/>
  <c r="IG22" i="5" s="1"/>
  <c r="BL23" i="16"/>
  <c r="IC22" i="5" s="1"/>
  <c r="BK23" i="16"/>
  <c r="HY22" i="5" s="1"/>
  <c r="HZ22" i="5" s="1"/>
  <c r="BJ23" i="16"/>
  <c r="HU22" i="5" s="1"/>
  <c r="HV22" i="5" s="1"/>
  <c r="BI23" i="16"/>
  <c r="HQ22" i="5" s="1"/>
  <c r="HR22" i="5" s="1"/>
  <c r="BH23" i="16"/>
  <c r="HM22" i="5" s="1"/>
  <c r="HN22" i="5" s="1"/>
  <c r="BG23" i="16"/>
  <c r="HI22" i="5" s="1"/>
  <c r="BF23" i="16"/>
  <c r="HE22" i="5" s="1"/>
  <c r="BE23" i="16"/>
  <c r="HA22" i="5" s="1"/>
  <c r="HB22" i="5" s="1"/>
  <c r="BD23" i="16"/>
  <c r="GW22" i="5" s="1"/>
  <c r="GX22" i="5" s="1"/>
  <c r="BY23" i="16"/>
  <c r="JU22" i="5" s="1"/>
  <c r="JW22" i="5" s="1"/>
  <c r="BX23" i="16"/>
  <c r="JQ22" i="5" s="1"/>
  <c r="JS22" i="5" s="1"/>
  <c r="BA23" i="16"/>
  <c r="GK22" i="5" s="1"/>
  <c r="AZ23" i="16"/>
  <c r="GG22" i="5" s="1"/>
  <c r="AY23" i="16"/>
  <c r="GC22" i="5" s="1"/>
  <c r="AX23" i="16"/>
  <c r="FY22" i="5" s="1"/>
  <c r="AW23" i="16"/>
  <c r="FU22" i="5" s="1"/>
  <c r="AV23" i="16"/>
  <c r="FQ22" i="5" s="1"/>
  <c r="AQ23" i="16"/>
  <c r="EW22" i="5" s="1"/>
  <c r="EZ22" i="5" s="1"/>
  <c r="AP23" i="16"/>
  <c r="ES22" i="5" s="1"/>
  <c r="EV22" i="5" s="1"/>
  <c r="AO23" i="16"/>
  <c r="EO22" i="5" s="1"/>
  <c r="EP22" i="5" s="1"/>
  <c r="AN23" i="16"/>
  <c r="EK22" i="5" s="1"/>
  <c r="EL22" i="5" s="1"/>
  <c r="AS23" i="16"/>
  <c r="FE22" i="5" s="1"/>
  <c r="FF22" i="5" s="1"/>
  <c r="AR23" i="16"/>
  <c r="FA22" i="5" s="1"/>
  <c r="FB22" i="5" s="1"/>
  <c r="EG22" i="5"/>
  <c r="EH22" i="5" s="1"/>
  <c r="EC22" i="5"/>
  <c r="ED22" i="5" s="1"/>
  <c r="AK23" i="16"/>
  <c r="DY22" i="5" s="1"/>
  <c r="DZ22" i="5" s="1"/>
  <c r="AJ23" i="16"/>
  <c r="DU22" i="5" s="1"/>
  <c r="DV22" i="5" s="1"/>
  <c r="AE23" i="16"/>
  <c r="DA22" i="5" s="1"/>
  <c r="AD23" i="16"/>
  <c r="CW22" i="5" s="1"/>
  <c r="Y23" i="16"/>
  <c r="CC22" i="5" s="1"/>
  <c r="CD22" i="5" s="1"/>
  <c r="X23" i="16"/>
  <c r="BY22" i="5" s="1"/>
  <c r="BZ22" i="5" s="1"/>
  <c r="AC23" i="16"/>
  <c r="CS22" i="5" s="1"/>
  <c r="CT22" i="5" s="1"/>
  <c r="AB23" i="16"/>
  <c r="CO22" i="5" s="1"/>
  <c r="CP22" i="5" s="1"/>
  <c r="U23" i="16"/>
  <c r="T23" i="16"/>
  <c r="S23" i="16"/>
  <c r="R23" i="16"/>
  <c r="Q23" i="16"/>
  <c r="AW22" i="5" s="1"/>
  <c r="P23" i="16"/>
  <c r="AS22" i="5" s="1"/>
  <c r="O23" i="16"/>
  <c r="AO22" i="5" s="1"/>
  <c r="N23" i="16"/>
  <c r="AK22" i="5" s="1"/>
  <c r="AC22" i="5"/>
  <c r="AD22" i="5" s="1"/>
  <c r="DK22" i="16"/>
  <c r="DJ22" i="16"/>
  <c r="DI22" i="16"/>
  <c r="DH22" i="16"/>
  <c r="DG22" i="16"/>
  <c r="DF22" i="16"/>
  <c r="DA22" i="16"/>
  <c r="CZ22" i="16"/>
  <c r="CY22" i="16"/>
  <c r="CX22" i="16"/>
  <c r="CW22" i="16"/>
  <c r="CV22" i="16"/>
  <c r="CU22" i="16"/>
  <c r="CT22" i="16"/>
  <c r="CS22" i="16"/>
  <c r="CR22" i="16"/>
  <c r="CQ22" i="16"/>
  <c r="CP22" i="16"/>
  <c r="CN22" i="16"/>
  <c r="CK22" i="16"/>
  <c r="LQ21" i="5" s="1"/>
  <c r="CJ22" i="16"/>
  <c r="LM21" i="5" s="1"/>
  <c r="CI22" i="16"/>
  <c r="LI21" i="5" s="1"/>
  <c r="CH22" i="16"/>
  <c r="LE21" i="5" s="1"/>
  <c r="CG22" i="16"/>
  <c r="LA21" i="5" s="1"/>
  <c r="CF22" i="16"/>
  <c r="KW21" i="5" s="1"/>
  <c r="CE22" i="16"/>
  <c r="KS21" i="5" s="1"/>
  <c r="KT21" i="5" s="1"/>
  <c r="CD22" i="16"/>
  <c r="KO21" i="5" s="1"/>
  <c r="KP21" i="5" s="1"/>
  <c r="KK21" i="5"/>
  <c r="KL21" i="5" s="1"/>
  <c r="KG21" i="5"/>
  <c r="KH21" i="5" s="1"/>
  <c r="AI22" i="16"/>
  <c r="DQ21" i="5" s="1"/>
  <c r="DR21" i="5" s="1"/>
  <c r="AH22" i="16"/>
  <c r="DM21" i="5" s="1"/>
  <c r="DN21" i="5" s="1"/>
  <c r="BW22" i="16"/>
  <c r="JM21" i="5" s="1"/>
  <c r="BV22" i="16"/>
  <c r="JI21" i="5" s="1"/>
  <c r="BU22" i="16"/>
  <c r="JE21" i="5" s="1"/>
  <c r="JF21" i="5" s="1"/>
  <c r="BT22" i="16"/>
  <c r="JA21" i="5" s="1"/>
  <c r="JB21" i="5" s="1"/>
  <c r="BQ22" i="16"/>
  <c r="IW21" i="5" s="1"/>
  <c r="BP22" i="16"/>
  <c r="IS21" i="5" s="1"/>
  <c r="BO22" i="16"/>
  <c r="IO21" i="5" s="1"/>
  <c r="BN22" i="16"/>
  <c r="IK21" i="5" s="1"/>
  <c r="AG22" i="16"/>
  <c r="DI21" i="5" s="1"/>
  <c r="DJ21" i="5" s="1"/>
  <c r="AF22" i="16"/>
  <c r="DE21" i="5" s="1"/>
  <c r="DF21" i="5" s="1"/>
  <c r="BM22" i="16"/>
  <c r="BL22" i="16"/>
  <c r="IC21" i="5" s="1"/>
  <c r="BK22" i="16"/>
  <c r="HY21" i="5" s="1"/>
  <c r="HZ21" i="5" s="1"/>
  <c r="BJ22" i="16"/>
  <c r="HU21" i="5" s="1"/>
  <c r="HV21" i="5" s="1"/>
  <c r="BI22" i="16"/>
  <c r="HQ21" i="5" s="1"/>
  <c r="HR21" i="5" s="1"/>
  <c r="BH22" i="16"/>
  <c r="HM21" i="5" s="1"/>
  <c r="HN21" i="5" s="1"/>
  <c r="BG22" i="16"/>
  <c r="HI21" i="5" s="1"/>
  <c r="BF22" i="16"/>
  <c r="HE21" i="5" s="1"/>
  <c r="BE22" i="16"/>
  <c r="HA21" i="5" s="1"/>
  <c r="HB21" i="5" s="1"/>
  <c r="BD22" i="16"/>
  <c r="GW21" i="5" s="1"/>
  <c r="GX21" i="5" s="1"/>
  <c r="BY22" i="16"/>
  <c r="JU21" i="5" s="1"/>
  <c r="JW21" i="5" s="1"/>
  <c r="BX22" i="16"/>
  <c r="JQ21" i="5" s="1"/>
  <c r="JS21" i="5" s="1"/>
  <c r="BA22" i="16"/>
  <c r="GK21" i="5" s="1"/>
  <c r="AZ22" i="16"/>
  <c r="GG21" i="5" s="1"/>
  <c r="AY22" i="16"/>
  <c r="GC21" i="5" s="1"/>
  <c r="AX22" i="16"/>
  <c r="FY21" i="5" s="1"/>
  <c r="AW22" i="16"/>
  <c r="FU21" i="5" s="1"/>
  <c r="AV22" i="16"/>
  <c r="FQ21" i="5" s="1"/>
  <c r="AQ22" i="16"/>
  <c r="EW21" i="5" s="1"/>
  <c r="EZ21" i="5" s="1"/>
  <c r="AP22" i="16"/>
  <c r="ES21" i="5" s="1"/>
  <c r="EV21" i="5" s="1"/>
  <c r="AO22" i="16"/>
  <c r="EO21" i="5" s="1"/>
  <c r="EP21" i="5" s="1"/>
  <c r="AN22" i="16"/>
  <c r="EK21" i="5" s="1"/>
  <c r="EL21" i="5" s="1"/>
  <c r="AS22" i="16"/>
  <c r="FE21" i="5" s="1"/>
  <c r="FF21" i="5" s="1"/>
  <c r="AR22" i="16"/>
  <c r="FA21" i="5" s="1"/>
  <c r="FB21" i="5" s="1"/>
  <c r="EC21" i="5"/>
  <c r="ED21" i="5" s="1"/>
  <c r="AK22" i="16"/>
  <c r="DY21" i="5" s="1"/>
  <c r="DZ21" i="5" s="1"/>
  <c r="AJ22" i="16"/>
  <c r="DU21" i="5" s="1"/>
  <c r="DV21" i="5" s="1"/>
  <c r="AE22" i="16"/>
  <c r="DA21" i="5" s="1"/>
  <c r="AD22" i="16"/>
  <c r="CW21" i="5" s="1"/>
  <c r="Y22" i="16"/>
  <c r="CC21" i="5" s="1"/>
  <c r="CD21" i="5" s="1"/>
  <c r="X22" i="16"/>
  <c r="BY21" i="5" s="1"/>
  <c r="BZ21" i="5" s="1"/>
  <c r="AC22" i="16"/>
  <c r="CS21" i="5" s="1"/>
  <c r="CT21" i="5" s="1"/>
  <c r="AB22" i="16"/>
  <c r="CO21" i="5" s="1"/>
  <c r="CP21" i="5" s="1"/>
  <c r="U22" i="16"/>
  <c r="T22" i="16"/>
  <c r="S22" i="16"/>
  <c r="R22" i="16"/>
  <c r="Q22" i="16"/>
  <c r="AW21" i="5" s="1"/>
  <c r="P22" i="16"/>
  <c r="AS21" i="5" s="1"/>
  <c r="O22" i="16"/>
  <c r="AO21" i="5" s="1"/>
  <c r="N22" i="16"/>
  <c r="AK21" i="5" s="1"/>
  <c r="AG21" i="5"/>
  <c r="AH21" i="5" s="1"/>
  <c r="AC21" i="5"/>
  <c r="AD21" i="5" s="1"/>
  <c r="DK21" i="16"/>
  <c r="DJ21" i="16"/>
  <c r="DI21" i="16"/>
  <c r="DH21" i="16"/>
  <c r="DG21" i="16"/>
  <c r="DF21" i="16"/>
  <c r="DA21" i="16"/>
  <c r="CZ21" i="16"/>
  <c r="CY21" i="16"/>
  <c r="CX21" i="16"/>
  <c r="CW21" i="16"/>
  <c r="CV21" i="16"/>
  <c r="CU21" i="16"/>
  <c r="CT21" i="16"/>
  <c r="CS21" i="16"/>
  <c r="CR21" i="16"/>
  <c r="CQ21" i="16"/>
  <c r="CP21" i="16"/>
  <c r="CN21" i="16"/>
  <c r="CK21" i="16"/>
  <c r="LQ20" i="5" s="1"/>
  <c r="CI21" i="16"/>
  <c r="LI20" i="5" s="1"/>
  <c r="CH21" i="16"/>
  <c r="LE20" i="5" s="1"/>
  <c r="CG21" i="16"/>
  <c r="LA20" i="5" s="1"/>
  <c r="CF21" i="16"/>
  <c r="KW20" i="5" s="1"/>
  <c r="CE21" i="16"/>
  <c r="KS20" i="5" s="1"/>
  <c r="KT20" i="5" s="1"/>
  <c r="CD21" i="16"/>
  <c r="KO20" i="5" s="1"/>
  <c r="KP20" i="5" s="1"/>
  <c r="KK20" i="5"/>
  <c r="KL20" i="5" s="1"/>
  <c r="KG20" i="5"/>
  <c r="KH20" i="5" s="1"/>
  <c r="AI21" i="16"/>
  <c r="DQ20" i="5" s="1"/>
  <c r="DR20" i="5" s="1"/>
  <c r="AH21" i="16"/>
  <c r="DM20" i="5" s="1"/>
  <c r="DN20" i="5" s="1"/>
  <c r="BW21" i="16"/>
  <c r="JM20" i="5" s="1"/>
  <c r="BV21" i="16"/>
  <c r="JI20" i="5" s="1"/>
  <c r="BU21" i="16"/>
  <c r="JE20" i="5" s="1"/>
  <c r="JF20" i="5" s="1"/>
  <c r="BT21" i="16"/>
  <c r="JA20" i="5" s="1"/>
  <c r="JB20" i="5" s="1"/>
  <c r="BQ21" i="16"/>
  <c r="IW20" i="5" s="1"/>
  <c r="BP21" i="16"/>
  <c r="IS20" i="5" s="1"/>
  <c r="BO21" i="16"/>
  <c r="IO20" i="5" s="1"/>
  <c r="BN21" i="16"/>
  <c r="IK20" i="5" s="1"/>
  <c r="AG21" i="16"/>
  <c r="DI20" i="5" s="1"/>
  <c r="DJ20" i="5" s="1"/>
  <c r="AF21" i="16"/>
  <c r="DE20" i="5" s="1"/>
  <c r="DF20" i="5" s="1"/>
  <c r="BM21" i="16"/>
  <c r="IG20" i="5" s="1"/>
  <c r="BL21" i="16"/>
  <c r="IC20" i="5" s="1"/>
  <c r="BK21" i="16"/>
  <c r="HY20" i="5" s="1"/>
  <c r="HZ20" i="5" s="1"/>
  <c r="BJ21" i="16"/>
  <c r="HU20" i="5" s="1"/>
  <c r="HV20" i="5" s="1"/>
  <c r="BI21" i="16"/>
  <c r="HQ20" i="5" s="1"/>
  <c r="HR20" i="5" s="1"/>
  <c r="BH21" i="16"/>
  <c r="HM20" i="5" s="1"/>
  <c r="HN20" i="5" s="1"/>
  <c r="BG21" i="16"/>
  <c r="HI20" i="5" s="1"/>
  <c r="BF21" i="16"/>
  <c r="HE20" i="5" s="1"/>
  <c r="BE21" i="16"/>
  <c r="HA20" i="5" s="1"/>
  <c r="HB20" i="5" s="1"/>
  <c r="BD21" i="16"/>
  <c r="GW20" i="5" s="1"/>
  <c r="GX20" i="5" s="1"/>
  <c r="BY21" i="16"/>
  <c r="JU20" i="5" s="1"/>
  <c r="JW20" i="5" s="1"/>
  <c r="BX21" i="16"/>
  <c r="JQ20" i="5" s="1"/>
  <c r="JS20" i="5" s="1"/>
  <c r="BA21" i="16"/>
  <c r="GK20" i="5" s="1"/>
  <c r="AZ21" i="16"/>
  <c r="GG20" i="5" s="1"/>
  <c r="AY21" i="16"/>
  <c r="GC20" i="5" s="1"/>
  <c r="AX21" i="16"/>
  <c r="FY20" i="5" s="1"/>
  <c r="AW21" i="16"/>
  <c r="FU20" i="5" s="1"/>
  <c r="AV21" i="16"/>
  <c r="FQ20" i="5" s="1"/>
  <c r="AQ21" i="16"/>
  <c r="EW20" i="5" s="1"/>
  <c r="EZ20" i="5" s="1"/>
  <c r="AP21" i="16"/>
  <c r="ES20" i="5" s="1"/>
  <c r="EV20" i="5" s="1"/>
  <c r="AO21" i="16"/>
  <c r="EO20" i="5" s="1"/>
  <c r="EP20" i="5" s="1"/>
  <c r="AN21" i="16"/>
  <c r="EK20" i="5" s="1"/>
  <c r="EL20" i="5" s="1"/>
  <c r="AS21" i="16"/>
  <c r="FE20" i="5" s="1"/>
  <c r="FF20" i="5" s="1"/>
  <c r="AR21" i="16"/>
  <c r="FA20" i="5" s="1"/>
  <c r="FB20" i="5" s="1"/>
  <c r="EG20" i="5"/>
  <c r="EH20" i="5" s="1"/>
  <c r="EC20" i="5"/>
  <c r="ED20" i="5" s="1"/>
  <c r="AK21" i="16"/>
  <c r="DY20" i="5" s="1"/>
  <c r="DZ20" i="5" s="1"/>
  <c r="AJ21" i="16"/>
  <c r="DU20" i="5" s="1"/>
  <c r="DV20" i="5" s="1"/>
  <c r="AE21" i="16"/>
  <c r="DA20" i="5" s="1"/>
  <c r="AD21" i="16"/>
  <c r="CW20" i="5" s="1"/>
  <c r="Y21" i="16"/>
  <c r="CC20" i="5" s="1"/>
  <c r="CD20" i="5" s="1"/>
  <c r="X21" i="16"/>
  <c r="BY20" i="5" s="1"/>
  <c r="BZ20" i="5" s="1"/>
  <c r="AC21" i="16"/>
  <c r="CS20" i="5" s="1"/>
  <c r="CT20" i="5" s="1"/>
  <c r="AB21" i="16"/>
  <c r="CO20" i="5" s="1"/>
  <c r="CP20" i="5" s="1"/>
  <c r="U21" i="16"/>
  <c r="T21" i="16"/>
  <c r="S21" i="16"/>
  <c r="R21" i="16"/>
  <c r="Q21" i="16"/>
  <c r="AW20" i="5" s="1"/>
  <c r="P21" i="16"/>
  <c r="AS20" i="5" s="1"/>
  <c r="O21" i="16"/>
  <c r="AO20" i="5" s="1"/>
  <c r="N21" i="16"/>
  <c r="AK20" i="5" s="1"/>
  <c r="AG20" i="5"/>
  <c r="AH20" i="5" s="1"/>
  <c r="AC20" i="5"/>
  <c r="AD20" i="5" s="1"/>
  <c r="DK20" i="16"/>
  <c r="DJ20" i="16"/>
  <c r="DI20" i="16"/>
  <c r="DH20" i="16"/>
  <c r="DG20" i="16"/>
  <c r="DF20" i="16"/>
  <c r="DA20" i="16"/>
  <c r="CZ20" i="16"/>
  <c r="CY20" i="16"/>
  <c r="CX20" i="16"/>
  <c r="CW20" i="16"/>
  <c r="CV20" i="16"/>
  <c r="CU20" i="16"/>
  <c r="CT20" i="16"/>
  <c r="CS20" i="16"/>
  <c r="CR20" i="16"/>
  <c r="CQ20" i="16"/>
  <c r="CP20" i="16"/>
  <c r="CN20" i="16"/>
  <c r="CK20" i="16"/>
  <c r="LQ19" i="5" s="1"/>
  <c r="CJ20" i="16"/>
  <c r="LM19" i="5" s="1"/>
  <c r="CI20" i="16"/>
  <c r="LI19" i="5" s="1"/>
  <c r="CH20" i="16"/>
  <c r="LE19" i="5" s="1"/>
  <c r="CG20" i="16"/>
  <c r="LA19" i="5" s="1"/>
  <c r="CF20" i="16"/>
  <c r="KW19" i="5" s="1"/>
  <c r="CE20" i="16"/>
  <c r="KS19" i="5" s="1"/>
  <c r="KT19" i="5" s="1"/>
  <c r="CD20" i="16"/>
  <c r="KO19" i="5" s="1"/>
  <c r="KP19" i="5" s="1"/>
  <c r="KK19" i="5"/>
  <c r="KL19" i="5" s="1"/>
  <c r="KG19" i="5"/>
  <c r="KH19" i="5" s="1"/>
  <c r="AI20" i="16"/>
  <c r="AH20" i="16"/>
  <c r="DM19" i="5" s="1"/>
  <c r="DN19" i="5" s="1"/>
  <c r="BW20" i="16"/>
  <c r="JM19" i="5" s="1"/>
  <c r="BV20" i="16"/>
  <c r="JI19" i="5" s="1"/>
  <c r="BU20" i="16"/>
  <c r="JE19" i="5" s="1"/>
  <c r="JF19" i="5" s="1"/>
  <c r="BT20" i="16"/>
  <c r="JA19" i="5" s="1"/>
  <c r="JB19" i="5" s="1"/>
  <c r="BQ20" i="16"/>
  <c r="IW19" i="5" s="1"/>
  <c r="BP20" i="16"/>
  <c r="IS19" i="5" s="1"/>
  <c r="BO20" i="16"/>
  <c r="IO19" i="5" s="1"/>
  <c r="BN20" i="16"/>
  <c r="IK19" i="5" s="1"/>
  <c r="AG20" i="16"/>
  <c r="DI19" i="5" s="1"/>
  <c r="DJ19" i="5" s="1"/>
  <c r="AF20" i="16"/>
  <c r="DE19" i="5" s="1"/>
  <c r="DF19" i="5" s="1"/>
  <c r="BM20" i="16"/>
  <c r="BL20" i="16"/>
  <c r="IC19" i="5" s="1"/>
  <c r="BK20" i="16"/>
  <c r="HY19" i="5" s="1"/>
  <c r="HZ19" i="5" s="1"/>
  <c r="BJ20" i="16"/>
  <c r="HU19" i="5" s="1"/>
  <c r="HV19" i="5" s="1"/>
  <c r="BI20" i="16"/>
  <c r="HQ19" i="5" s="1"/>
  <c r="HR19" i="5" s="1"/>
  <c r="BH20" i="16"/>
  <c r="HM19" i="5" s="1"/>
  <c r="HN19" i="5" s="1"/>
  <c r="BG20" i="16"/>
  <c r="HI19" i="5" s="1"/>
  <c r="BF20" i="16"/>
  <c r="HE19" i="5" s="1"/>
  <c r="BE20" i="16"/>
  <c r="HA19" i="5" s="1"/>
  <c r="HB19" i="5" s="1"/>
  <c r="BD20" i="16"/>
  <c r="GW19" i="5" s="1"/>
  <c r="GX19" i="5" s="1"/>
  <c r="BY20" i="16"/>
  <c r="JU19" i="5" s="1"/>
  <c r="JW19" i="5" s="1"/>
  <c r="BX20" i="16"/>
  <c r="JQ19" i="5" s="1"/>
  <c r="JS19" i="5" s="1"/>
  <c r="BA20" i="16"/>
  <c r="GK19" i="5" s="1"/>
  <c r="AZ20" i="16"/>
  <c r="GG19" i="5" s="1"/>
  <c r="AY20" i="16"/>
  <c r="GC19" i="5" s="1"/>
  <c r="AX20" i="16"/>
  <c r="FY19" i="5" s="1"/>
  <c r="AW20" i="16"/>
  <c r="FU19" i="5" s="1"/>
  <c r="AV20" i="16"/>
  <c r="FQ19" i="5" s="1"/>
  <c r="AQ20" i="16"/>
  <c r="EW19" i="5" s="1"/>
  <c r="EZ19" i="5" s="1"/>
  <c r="AP20" i="16"/>
  <c r="ES19" i="5" s="1"/>
  <c r="EV19" i="5" s="1"/>
  <c r="AO20" i="16"/>
  <c r="EO19" i="5" s="1"/>
  <c r="EP19" i="5" s="1"/>
  <c r="AN20" i="16"/>
  <c r="EK19" i="5" s="1"/>
  <c r="EL19" i="5" s="1"/>
  <c r="AS20" i="16"/>
  <c r="FE19" i="5" s="1"/>
  <c r="FF19" i="5" s="1"/>
  <c r="AR20" i="16"/>
  <c r="FA19" i="5" s="1"/>
  <c r="FB19" i="5" s="1"/>
  <c r="EC19" i="5"/>
  <c r="ED19" i="5" s="1"/>
  <c r="AK20" i="16"/>
  <c r="DY19" i="5" s="1"/>
  <c r="DZ19" i="5" s="1"/>
  <c r="AJ20" i="16"/>
  <c r="DU19" i="5" s="1"/>
  <c r="DV19" i="5" s="1"/>
  <c r="AE20" i="16"/>
  <c r="DA19" i="5" s="1"/>
  <c r="AD20" i="16"/>
  <c r="CW19" i="5" s="1"/>
  <c r="Y20" i="16"/>
  <c r="CC19" i="5" s="1"/>
  <c r="CD19" i="5" s="1"/>
  <c r="X20" i="16"/>
  <c r="BY19" i="5" s="1"/>
  <c r="BZ19" i="5" s="1"/>
  <c r="AC20" i="16"/>
  <c r="CS19" i="5" s="1"/>
  <c r="CT19" i="5" s="1"/>
  <c r="AB20" i="16"/>
  <c r="CO19" i="5" s="1"/>
  <c r="CP19" i="5" s="1"/>
  <c r="U20" i="16"/>
  <c r="T20" i="16"/>
  <c r="S20" i="16"/>
  <c r="R20" i="16"/>
  <c r="Q20" i="16"/>
  <c r="AW19" i="5" s="1"/>
  <c r="P20" i="16"/>
  <c r="AS19" i="5" s="1"/>
  <c r="O20" i="16"/>
  <c r="AO19" i="5" s="1"/>
  <c r="N20" i="16"/>
  <c r="AK19" i="5" s="1"/>
  <c r="AG19" i="5"/>
  <c r="AH19" i="5" s="1"/>
  <c r="AC19" i="5"/>
  <c r="AD19" i="5" s="1"/>
  <c r="DK19" i="16"/>
  <c r="DJ19" i="16"/>
  <c r="DI19" i="16"/>
  <c r="DH19" i="16"/>
  <c r="DG19" i="16"/>
  <c r="DF19" i="16"/>
  <c r="DA19" i="16"/>
  <c r="CZ19" i="16"/>
  <c r="CY19" i="16"/>
  <c r="CX19" i="16"/>
  <c r="CW19" i="16"/>
  <c r="CV19" i="16"/>
  <c r="CU19" i="16"/>
  <c r="CT19" i="16"/>
  <c r="CS19" i="16"/>
  <c r="CR19" i="16"/>
  <c r="CQ19" i="16"/>
  <c r="CP19" i="16"/>
  <c r="CN19" i="16"/>
  <c r="CK19" i="16"/>
  <c r="LQ18" i="5" s="1"/>
  <c r="CJ19" i="16"/>
  <c r="LM18" i="5" s="1"/>
  <c r="CI19" i="16"/>
  <c r="LI18" i="5" s="1"/>
  <c r="CH19" i="16"/>
  <c r="LE18" i="5" s="1"/>
  <c r="CG19" i="16"/>
  <c r="LA18" i="5" s="1"/>
  <c r="CF19" i="16"/>
  <c r="KW18" i="5" s="1"/>
  <c r="CE19" i="16"/>
  <c r="KS18" i="5" s="1"/>
  <c r="KT18" i="5" s="1"/>
  <c r="CD19" i="16"/>
  <c r="KO18" i="5" s="1"/>
  <c r="KP18" i="5" s="1"/>
  <c r="KK18" i="5"/>
  <c r="KL18" i="5" s="1"/>
  <c r="KG18" i="5"/>
  <c r="KH18" i="5" s="1"/>
  <c r="AI19" i="16"/>
  <c r="DQ18" i="5" s="1"/>
  <c r="DR18" i="5" s="1"/>
  <c r="AH19" i="16"/>
  <c r="DM18" i="5" s="1"/>
  <c r="DN18" i="5" s="1"/>
  <c r="BW19" i="16"/>
  <c r="JM18" i="5" s="1"/>
  <c r="BV19" i="16"/>
  <c r="JI18" i="5" s="1"/>
  <c r="BU19" i="16"/>
  <c r="JE18" i="5" s="1"/>
  <c r="JF18" i="5" s="1"/>
  <c r="BT19" i="16"/>
  <c r="JA18" i="5" s="1"/>
  <c r="JB18" i="5" s="1"/>
  <c r="BQ19" i="16"/>
  <c r="IW18" i="5" s="1"/>
  <c r="BP19" i="16"/>
  <c r="IS18" i="5" s="1"/>
  <c r="BO19" i="16"/>
  <c r="IO18" i="5" s="1"/>
  <c r="BN19" i="16"/>
  <c r="IK18" i="5" s="1"/>
  <c r="AG19" i="16"/>
  <c r="DI18" i="5" s="1"/>
  <c r="DJ18" i="5" s="1"/>
  <c r="AF19" i="16"/>
  <c r="DE18" i="5" s="1"/>
  <c r="DF18" i="5" s="1"/>
  <c r="BM19" i="16"/>
  <c r="BL19" i="16"/>
  <c r="IC18" i="5" s="1"/>
  <c r="BK19" i="16"/>
  <c r="HY18" i="5" s="1"/>
  <c r="HZ18" i="5" s="1"/>
  <c r="BJ19" i="16"/>
  <c r="HU18" i="5" s="1"/>
  <c r="HV18" i="5" s="1"/>
  <c r="BI19" i="16"/>
  <c r="HQ18" i="5" s="1"/>
  <c r="HR18" i="5" s="1"/>
  <c r="BH19" i="16"/>
  <c r="HM18" i="5" s="1"/>
  <c r="HN18" i="5" s="1"/>
  <c r="BG19" i="16"/>
  <c r="HI18" i="5" s="1"/>
  <c r="BF19" i="16"/>
  <c r="HE18" i="5" s="1"/>
  <c r="BE19" i="16"/>
  <c r="HA18" i="5" s="1"/>
  <c r="HB18" i="5" s="1"/>
  <c r="BD19" i="16"/>
  <c r="GW18" i="5" s="1"/>
  <c r="GX18" i="5" s="1"/>
  <c r="BY19" i="16"/>
  <c r="JU18" i="5" s="1"/>
  <c r="JW18" i="5" s="1"/>
  <c r="BX19" i="16"/>
  <c r="JQ18" i="5" s="1"/>
  <c r="JS18" i="5" s="1"/>
  <c r="BA19" i="16"/>
  <c r="GK18" i="5" s="1"/>
  <c r="AZ19" i="16"/>
  <c r="GG18" i="5" s="1"/>
  <c r="AY19" i="16"/>
  <c r="GC18" i="5" s="1"/>
  <c r="AX19" i="16"/>
  <c r="FY18" i="5" s="1"/>
  <c r="AW19" i="16"/>
  <c r="FU18" i="5" s="1"/>
  <c r="AV19" i="16"/>
  <c r="FQ18" i="5" s="1"/>
  <c r="AQ19" i="16"/>
  <c r="EW18" i="5" s="1"/>
  <c r="EZ18" i="5" s="1"/>
  <c r="AP19" i="16"/>
  <c r="ES18" i="5" s="1"/>
  <c r="EV18" i="5" s="1"/>
  <c r="AO19" i="16"/>
  <c r="EO18" i="5" s="1"/>
  <c r="EP18" i="5" s="1"/>
  <c r="AN19" i="16"/>
  <c r="EK18" i="5" s="1"/>
  <c r="EL18" i="5" s="1"/>
  <c r="AS19" i="16"/>
  <c r="FE18" i="5" s="1"/>
  <c r="FF18" i="5" s="1"/>
  <c r="AR19" i="16"/>
  <c r="FA18" i="5" s="1"/>
  <c r="FB18" i="5" s="1"/>
  <c r="EG18" i="5"/>
  <c r="EH18" i="5" s="1"/>
  <c r="EC18" i="5"/>
  <c r="ED18" i="5" s="1"/>
  <c r="AK19" i="16"/>
  <c r="DY18" i="5" s="1"/>
  <c r="DZ18" i="5" s="1"/>
  <c r="AJ19" i="16"/>
  <c r="DU18" i="5" s="1"/>
  <c r="DV18" i="5" s="1"/>
  <c r="AE19" i="16"/>
  <c r="DA18" i="5" s="1"/>
  <c r="AD19" i="16"/>
  <c r="CW18" i="5" s="1"/>
  <c r="Y19" i="16"/>
  <c r="CC18" i="5" s="1"/>
  <c r="CD18" i="5" s="1"/>
  <c r="X19" i="16"/>
  <c r="BY18" i="5" s="1"/>
  <c r="BZ18" i="5" s="1"/>
  <c r="AC19" i="16"/>
  <c r="CS18" i="5" s="1"/>
  <c r="CT18" i="5" s="1"/>
  <c r="AB19" i="16"/>
  <c r="CO18" i="5" s="1"/>
  <c r="CP18" i="5" s="1"/>
  <c r="U19" i="16"/>
  <c r="T19" i="16"/>
  <c r="S19" i="16"/>
  <c r="R19" i="16"/>
  <c r="Q19" i="16"/>
  <c r="AW18" i="5" s="1"/>
  <c r="P19" i="16"/>
  <c r="AS18" i="5" s="1"/>
  <c r="O19" i="16"/>
  <c r="AO18" i="5" s="1"/>
  <c r="N19" i="16"/>
  <c r="AK18" i="5" s="1"/>
  <c r="AC18" i="5"/>
  <c r="AD18" i="5" s="1"/>
  <c r="DK18" i="16"/>
  <c r="DJ18" i="16"/>
  <c r="DI18" i="16"/>
  <c r="DH18" i="16"/>
  <c r="DG18" i="16"/>
  <c r="DF18" i="16"/>
  <c r="DA18" i="16"/>
  <c r="CZ18" i="16"/>
  <c r="CY18" i="16"/>
  <c r="CX18" i="16"/>
  <c r="CW18" i="16"/>
  <c r="CV18" i="16"/>
  <c r="CU18" i="16"/>
  <c r="CT18" i="16"/>
  <c r="CS18" i="16"/>
  <c r="CR18" i="16"/>
  <c r="CQ18" i="16"/>
  <c r="CP18" i="16"/>
  <c r="CN18" i="16"/>
  <c r="CK18" i="16"/>
  <c r="LQ17" i="5" s="1"/>
  <c r="CJ18" i="16"/>
  <c r="LM17" i="5" s="1"/>
  <c r="CI18" i="16"/>
  <c r="LI17" i="5" s="1"/>
  <c r="CH18" i="16"/>
  <c r="LE17" i="5" s="1"/>
  <c r="CG18" i="16"/>
  <c r="LA17" i="5" s="1"/>
  <c r="CF18" i="16"/>
  <c r="KW17" i="5" s="1"/>
  <c r="CE18" i="16"/>
  <c r="KS17" i="5" s="1"/>
  <c r="KT17" i="5" s="1"/>
  <c r="CD18" i="16"/>
  <c r="KO17" i="5" s="1"/>
  <c r="KP17" i="5" s="1"/>
  <c r="KK17" i="5"/>
  <c r="KL17" i="5" s="1"/>
  <c r="KG17" i="5"/>
  <c r="KH17" i="5" s="1"/>
  <c r="AI18" i="16"/>
  <c r="DQ17" i="5" s="1"/>
  <c r="DR17" i="5" s="1"/>
  <c r="AH18" i="16"/>
  <c r="DM17" i="5" s="1"/>
  <c r="DN17" i="5" s="1"/>
  <c r="BW18" i="16"/>
  <c r="JM17" i="5" s="1"/>
  <c r="BV18" i="16"/>
  <c r="JI17" i="5" s="1"/>
  <c r="BU18" i="16"/>
  <c r="JE17" i="5" s="1"/>
  <c r="JF17" i="5" s="1"/>
  <c r="BT18" i="16"/>
  <c r="JA17" i="5" s="1"/>
  <c r="JB17" i="5" s="1"/>
  <c r="BQ18" i="16"/>
  <c r="IW17" i="5" s="1"/>
  <c r="BP18" i="16"/>
  <c r="IS17" i="5" s="1"/>
  <c r="BO18" i="16"/>
  <c r="IO17" i="5" s="1"/>
  <c r="BN18" i="16"/>
  <c r="IK17" i="5" s="1"/>
  <c r="AG18" i="16"/>
  <c r="DI17" i="5" s="1"/>
  <c r="DJ17" i="5" s="1"/>
  <c r="AF18" i="16"/>
  <c r="DE17" i="5" s="1"/>
  <c r="DF17" i="5" s="1"/>
  <c r="BM18" i="16"/>
  <c r="BL18" i="16"/>
  <c r="IC17" i="5" s="1"/>
  <c r="BK18" i="16"/>
  <c r="HY17" i="5" s="1"/>
  <c r="HZ17" i="5" s="1"/>
  <c r="BJ18" i="16"/>
  <c r="HU17" i="5" s="1"/>
  <c r="HV17" i="5" s="1"/>
  <c r="BI18" i="16"/>
  <c r="HQ17" i="5" s="1"/>
  <c r="HR17" i="5" s="1"/>
  <c r="BH18" i="16"/>
  <c r="HM17" i="5" s="1"/>
  <c r="HN17" i="5" s="1"/>
  <c r="BG18" i="16"/>
  <c r="HI17" i="5" s="1"/>
  <c r="BF18" i="16"/>
  <c r="HE17" i="5" s="1"/>
  <c r="BE18" i="16"/>
  <c r="HA17" i="5" s="1"/>
  <c r="HB17" i="5" s="1"/>
  <c r="BD18" i="16"/>
  <c r="GW17" i="5" s="1"/>
  <c r="GX17" i="5" s="1"/>
  <c r="BY18" i="16"/>
  <c r="JU17" i="5" s="1"/>
  <c r="JW17" i="5" s="1"/>
  <c r="BX18" i="16"/>
  <c r="JQ17" i="5" s="1"/>
  <c r="JS17" i="5" s="1"/>
  <c r="BA18" i="16"/>
  <c r="AZ18" i="16"/>
  <c r="GG17" i="5" s="1"/>
  <c r="AY18" i="16"/>
  <c r="GC17" i="5" s="1"/>
  <c r="AX18" i="16"/>
  <c r="FY17" i="5" s="1"/>
  <c r="AW18" i="16"/>
  <c r="FU17" i="5" s="1"/>
  <c r="AV18" i="16"/>
  <c r="FQ17" i="5" s="1"/>
  <c r="AQ18" i="16"/>
  <c r="EW17" i="5" s="1"/>
  <c r="EZ17" i="5" s="1"/>
  <c r="AP18" i="16"/>
  <c r="ES17" i="5" s="1"/>
  <c r="EV17" i="5" s="1"/>
  <c r="AO18" i="16"/>
  <c r="EO17" i="5" s="1"/>
  <c r="EP17" i="5" s="1"/>
  <c r="AN18" i="16"/>
  <c r="EK17" i="5" s="1"/>
  <c r="EL17" i="5" s="1"/>
  <c r="AS18" i="16"/>
  <c r="FE17" i="5" s="1"/>
  <c r="FF17" i="5" s="1"/>
  <c r="AR18" i="16"/>
  <c r="FA17" i="5" s="1"/>
  <c r="FB17" i="5" s="1"/>
  <c r="EC17" i="5"/>
  <c r="ED17" i="5" s="1"/>
  <c r="AK18" i="16"/>
  <c r="DY17" i="5" s="1"/>
  <c r="DZ17" i="5" s="1"/>
  <c r="AJ18" i="16"/>
  <c r="DU17" i="5" s="1"/>
  <c r="DV17" i="5" s="1"/>
  <c r="AE18" i="16"/>
  <c r="DA17" i="5" s="1"/>
  <c r="AD18" i="16"/>
  <c r="CW17" i="5" s="1"/>
  <c r="Y18" i="16"/>
  <c r="CC17" i="5" s="1"/>
  <c r="CD17" i="5" s="1"/>
  <c r="X18" i="16"/>
  <c r="BY17" i="5" s="1"/>
  <c r="BZ17" i="5" s="1"/>
  <c r="AC18" i="16"/>
  <c r="CS17" i="5" s="1"/>
  <c r="CT17" i="5" s="1"/>
  <c r="AB18" i="16"/>
  <c r="CO17" i="5" s="1"/>
  <c r="CP17" i="5" s="1"/>
  <c r="U18" i="16"/>
  <c r="T18" i="16"/>
  <c r="S18" i="16"/>
  <c r="R18" i="16"/>
  <c r="Q18" i="16"/>
  <c r="AW17" i="5" s="1"/>
  <c r="P18" i="16"/>
  <c r="AS17" i="5" s="1"/>
  <c r="O18" i="16"/>
  <c r="AO17" i="5" s="1"/>
  <c r="N18" i="16"/>
  <c r="AK17" i="5" s="1"/>
  <c r="AG17" i="5"/>
  <c r="AH17" i="5" s="1"/>
  <c r="AC17" i="5"/>
  <c r="AD17" i="5" s="1"/>
  <c r="DK17" i="16"/>
  <c r="DJ17" i="16"/>
  <c r="DI17" i="16"/>
  <c r="DH17" i="16"/>
  <c r="DG17" i="16"/>
  <c r="DF17" i="16"/>
  <c r="DA17" i="16"/>
  <c r="CZ17" i="16"/>
  <c r="CY17" i="16"/>
  <c r="CX17" i="16"/>
  <c r="CW17" i="16"/>
  <c r="CV17" i="16"/>
  <c r="CU17" i="16"/>
  <c r="CT17" i="16"/>
  <c r="CS17" i="16"/>
  <c r="CR17" i="16"/>
  <c r="CQ17" i="16"/>
  <c r="CP17" i="16"/>
  <c r="CN17" i="16"/>
  <c r="CK17" i="16"/>
  <c r="LQ16" i="5" s="1"/>
  <c r="CJ17" i="16"/>
  <c r="LM16" i="5" s="1"/>
  <c r="CI17" i="16"/>
  <c r="LI16" i="5" s="1"/>
  <c r="CH17" i="16"/>
  <c r="LE16" i="5" s="1"/>
  <c r="CG17" i="16"/>
  <c r="LA16" i="5" s="1"/>
  <c r="CF17" i="16"/>
  <c r="KW16" i="5" s="1"/>
  <c r="CE17" i="16"/>
  <c r="KS16" i="5" s="1"/>
  <c r="KT16" i="5" s="1"/>
  <c r="CD17" i="16"/>
  <c r="KO16" i="5" s="1"/>
  <c r="KP16" i="5" s="1"/>
  <c r="KK16" i="5"/>
  <c r="KL16" i="5" s="1"/>
  <c r="KG16" i="5"/>
  <c r="KH16" i="5" s="1"/>
  <c r="AI17" i="16"/>
  <c r="DQ16" i="5" s="1"/>
  <c r="DR16" i="5" s="1"/>
  <c r="AH17" i="16"/>
  <c r="DM16" i="5" s="1"/>
  <c r="DN16" i="5" s="1"/>
  <c r="BW17" i="16"/>
  <c r="JM16" i="5" s="1"/>
  <c r="BV17" i="16"/>
  <c r="JI16" i="5" s="1"/>
  <c r="BU17" i="16"/>
  <c r="JE16" i="5" s="1"/>
  <c r="JF16" i="5" s="1"/>
  <c r="BT17" i="16"/>
  <c r="JA16" i="5" s="1"/>
  <c r="JB16" i="5" s="1"/>
  <c r="BQ17" i="16"/>
  <c r="IW16" i="5" s="1"/>
  <c r="BO17" i="16"/>
  <c r="IO16" i="5" s="1"/>
  <c r="BN17" i="16"/>
  <c r="IK16" i="5" s="1"/>
  <c r="AG17" i="16"/>
  <c r="DI16" i="5" s="1"/>
  <c r="DJ16" i="5" s="1"/>
  <c r="AF17" i="16"/>
  <c r="DE16" i="5" s="1"/>
  <c r="DF16" i="5" s="1"/>
  <c r="BM17" i="16"/>
  <c r="IG16" i="5" s="1"/>
  <c r="BL17" i="16"/>
  <c r="IC16" i="5" s="1"/>
  <c r="BK17" i="16"/>
  <c r="HY16" i="5" s="1"/>
  <c r="HZ16" i="5" s="1"/>
  <c r="BJ17" i="16"/>
  <c r="HU16" i="5" s="1"/>
  <c r="HV16" i="5" s="1"/>
  <c r="BI17" i="16"/>
  <c r="HQ16" i="5" s="1"/>
  <c r="HR16" i="5" s="1"/>
  <c r="BH17" i="16"/>
  <c r="HM16" i="5" s="1"/>
  <c r="HN16" i="5" s="1"/>
  <c r="BG17" i="16"/>
  <c r="HI16" i="5" s="1"/>
  <c r="BF17" i="16"/>
  <c r="HE16" i="5" s="1"/>
  <c r="BE17" i="16"/>
  <c r="HA16" i="5" s="1"/>
  <c r="HB16" i="5" s="1"/>
  <c r="BD17" i="16"/>
  <c r="GW16" i="5" s="1"/>
  <c r="GX16" i="5" s="1"/>
  <c r="BY17" i="16"/>
  <c r="JU16" i="5" s="1"/>
  <c r="JW16" i="5" s="1"/>
  <c r="BX17" i="16"/>
  <c r="JQ16" i="5" s="1"/>
  <c r="JS16" i="5" s="1"/>
  <c r="BA17" i="16"/>
  <c r="GK16" i="5" s="1"/>
  <c r="AZ17" i="16"/>
  <c r="GG16" i="5" s="1"/>
  <c r="AY17" i="16"/>
  <c r="GC16" i="5" s="1"/>
  <c r="AX17" i="16"/>
  <c r="FY16" i="5" s="1"/>
  <c r="AW17" i="16"/>
  <c r="FU16" i="5" s="1"/>
  <c r="AV17" i="16"/>
  <c r="FQ16" i="5" s="1"/>
  <c r="AQ17" i="16"/>
  <c r="EW16" i="5" s="1"/>
  <c r="EZ16" i="5" s="1"/>
  <c r="AP17" i="16"/>
  <c r="ES16" i="5" s="1"/>
  <c r="EV16" i="5" s="1"/>
  <c r="AO17" i="16"/>
  <c r="EO16" i="5" s="1"/>
  <c r="EP16" i="5" s="1"/>
  <c r="AN17" i="16"/>
  <c r="EK16" i="5" s="1"/>
  <c r="EL16" i="5" s="1"/>
  <c r="AS17" i="16"/>
  <c r="FE16" i="5" s="1"/>
  <c r="FF16" i="5" s="1"/>
  <c r="AR17" i="16"/>
  <c r="FA16" i="5" s="1"/>
  <c r="FB16" i="5" s="1"/>
  <c r="EG16" i="5"/>
  <c r="EH16" i="5" s="1"/>
  <c r="EC16" i="5"/>
  <c r="ED16" i="5" s="1"/>
  <c r="AK17" i="16"/>
  <c r="DY16" i="5" s="1"/>
  <c r="DZ16" i="5" s="1"/>
  <c r="AJ17" i="16"/>
  <c r="DU16" i="5" s="1"/>
  <c r="DV16" i="5" s="1"/>
  <c r="AE17" i="16"/>
  <c r="DA16" i="5" s="1"/>
  <c r="AD17" i="16"/>
  <c r="CW16" i="5" s="1"/>
  <c r="Y17" i="16"/>
  <c r="CC16" i="5" s="1"/>
  <c r="CD16" i="5" s="1"/>
  <c r="X17" i="16"/>
  <c r="BY16" i="5" s="1"/>
  <c r="BZ16" i="5" s="1"/>
  <c r="AC17" i="16"/>
  <c r="CS16" i="5" s="1"/>
  <c r="CT16" i="5" s="1"/>
  <c r="AB17" i="16"/>
  <c r="CO16" i="5" s="1"/>
  <c r="CP16" i="5" s="1"/>
  <c r="U17" i="16"/>
  <c r="T17" i="16"/>
  <c r="S17" i="16"/>
  <c r="R17" i="16"/>
  <c r="Q17" i="16"/>
  <c r="AW16" i="5" s="1"/>
  <c r="P17" i="16"/>
  <c r="AS16" i="5" s="1"/>
  <c r="O17" i="16"/>
  <c r="AO16" i="5" s="1"/>
  <c r="N17" i="16"/>
  <c r="AK16" i="5" s="1"/>
  <c r="AG16" i="5"/>
  <c r="AH16" i="5" s="1"/>
  <c r="AC16" i="5"/>
  <c r="AD16" i="5" s="1"/>
  <c r="DK16" i="16"/>
  <c r="DJ16" i="16"/>
  <c r="DI16" i="16"/>
  <c r="DH16" i="16"/>
  <c r="DG16" i="16"/>
  <c r="DF16" i="16"/>
  <c r="DA16" i="16"/>
  <c r="CZ16" i="16"/>
  <c r="CY16" i="16"/>
  <c r="CX16" i="16"/>
  <c r="CW16" i="16"/>
  <c r="CV16" i="16"/>
  <c r="CU16" i="16"/>
  <c r="CT16" i="16"/>
  <c r="CS16" i="16"/>
  <c r="CR16" i="16"/>
  <c r="CQ16" i="16"/>
  <c r="CP16" i="16"/>
  <c r="CN16" i="16"/>
  <c r="CK16" i="16"/>
  <c r="LQ15" i="5" s="1"/>
  <c r="CJ16" i="16"/>
  <c r="LM15" i="5" s="1"/>
  <c r="CI16" i="16"/>
  <c r="LI15" i="5" s="1"/>
  <c r="CH16" i="16"/>
  <c r="LE15" i="5" s="1"/>
  <c r="CG16" i="16"/>
  <c r="LA15" i="5" s="1"/>
  <c r="CF16" i="16"/>
  <c r="KW15" i="5" s="1"/>
  <c r="CE16" i="16"/>
  <c r="KS15" i="5" s="1"/>
  <c r="KT15" i="5" s="1"/>
  <c r="CD16" i="16"/>
  <c r="KO15" i="5" s="1"/>
  <c r="KP15" i="5" s="1"/>
  <c r="KK15" i="5"/>
  <c r="KL15" i="5" s="1"/>
  <c r="KG15" i="5"/>
  <c r="KH15" i="5" s="1"/>
  <c r="AI16" i="16"/>
  <c r="DQ15" i="5" s="1"/>
  <c r="DR15" i="5" s="1"/>
  <c r="AH16" i="16"/>
  <c r="DM15" i="5" s="1"/>
  <c r="DN15" i="5" s="1"/>
  <c r="BW16" i="16"/>
  <c r="JM15" i="5" s="1"/>
  <c r="BV16" i="16"/>
  <c r="JI15" i="5" s="1"/>
  <c r="BU16" i="16"/>
  <c r="JE15" i="5" s="1"/>
  <c r="JF15" i="5" s="1"/>
  <c r="BT16" i="16"/>
  <c r="JA15" i="5" s="1"/>
  <c r="JB15" i="5" s="1"/>
  <c r="BQ16" i="16"/>
  <c r="IW15" i="5" s="1"/>
  <c r="BP16" i="16"/>
  <c r="IS15" i="5" s="1"/>
  <c r="BO16" i="16"/>
  <c r="IO15" i="5" s="1"/>
  <c r="BN16" i="16"/>
  <c r="IK15" i="5" s="1"/>
  <c r="AG16" i="16"/>
  <c r="DI15" i="5" s="1"/>
  <c r="DJ15" i="5" s="1"/>
  <c r="AF16" i="16"/>
  <c r="DE15" i="5" s="1"/>
  <c r="DF15" i="5" s="1"/>
  <c r="BM16" i="16"/>
  <c r="IG15" i="5" s="1"/>
  <c r="BL16" i="16"/>
  <c r="IC15" i="5" s="1"/>
  <c r="BK16" i="16"/>
  <c r="HY15" i="5" s="1"/>
  <c r="HZ15" i="5" s="1"/>
  <c r="BJ16" i="16"/>
  <c r="HU15" i="5" s="1"/>
  <c r="HV15" i="5" s="1"/>
  <c r="BI16" i="16"/>
  <c r="HQ15" i="5" s="1"/>
  <c r="HR15" i="5" s="1"/>
  <c r="BH16" i="16"/>
  <c r="HM15" i="5" s="1"/>
  <c r="HN15" i="5" s="1"/>
  <c r="BG16" i="16"/>
  <c r="HI15" i="5" s="1"/>
  <c r="BF16" i="16"/>
  <c r="HE15" i="5" s="1"/>
  <c r="BE16" i="16"/>
  <c r="HA15" i="5" s="1"/>
  <c r="HB15" i="5" s="1"/>
  <c r="BD16" i="16"/>
  <c r="GW15" i="5" s="1"/>
  <c r="GX15" i="5" s="1"/>
  <c r="BY16" i="16"/>
  <c r="JU15" i="5" s="1"/>
  <c r="JW15" i="5" s="1"/>
  <c r="BX16" i="16"/>
  <c r="JQ15" i="5" s="1"/>
  <c r="JS15" i="5" s="1"/>
  <c r="BA16" i="16"/>
  <c r="GK15" i="5" s="1"/>
  <c r="AZ16" i="16"/>
  <c r="GG15" i="5" s="1"/>
  <c r="AY16" i="16"/>
  <c r="GC15" i="5" s="1"/>
  <c r="AX16" i="16"/>
  <c r="FY15" i="5" s="1"/>
  <c r="AW16" i="16"/>
  <c r="FU15" i="5" s="1"/>
  <c r="AV16" i="16"/>
  <c r="FQ15" i="5" s="1"/>
  <c r="AQ16" i="16"/>
  <c r="EW15" i="5" s="1"/>
  <c r="EZ15" i="5" s="1"/>
  <c r="AP16" i="16"/>
  <c r="ES15" i="5" s="1"/>
  <c r="EV15" i="5" s="1"/>
  <c r="AO16" i="16"/>
  <c r="EO15" i="5" s="1"/>
  <c r="EP15" i="5" s="1"/>
  <c r="AN16" i="16"/>
  <c r="EK15" i="5" s="1"/>
  <c r="EL15" i="5" s="1"/>
  <c r="AS16" i="16"/>
  <c r="FE15" i="5" s="1"/>
  <c r="FF15" i="5" s="1"/>
  <c r="AR16" i="16"/>
  <c r="FA15" i="5" s="1"/>
  <c r="FB15" i="5" s="1"/>
  <c r="EC15" i="5"/>
  <c r="ED15" i="5" s="1"/>
  <c r="AK16" i="16"/>
  <c r="DY15" i="5" s="1"/>
  <c r="DZ15" i="5" s="1"/>
  <c r="AJ16" i="16"/>
  <c r="DU15" i="5" s="1"/>
  <c r="DV15" i="5" s="1"/>
  <c r="AE16" i="16"/>
  <c r="DA15" i="5" s="1"/>
  <c r="AD16" i="16"/>
  <c r="CW15" i="5" s="1"/>
  <c r="Y16" i="16"/>
  <c r="CC15" i="5" s="1"/>
  <c r="CD15" i="5" s="1"/>
  <c r="X16" i="16"/>
  <c r="BY15" i="5" s="1"/>
  <c r="BZ15" i="5" s="1"/>
  <c r="AC16" i="16"/>
  <c r="CS15" i="5" s="1"/>
  <c r="CT15" i="5" s="1"/>
  <c r="AB16" i="16"/>
  <c r="CO15" i="5" s="1"/>
  <c r="CP15" i="5" s="1"/>
  <c r="U16" i="16"/>
  <c r="T16" i="16"/>
  <c r="S16" i="16"/>
  <c r="R16" i="16"/>
  <c r="Q16" i="16"/>
  <c r="AW15" i="5" s="1"/>
  <c r="P16" i="16"/>
  <c r="AS15" i="5" s="1"/>
  <c r="O16" i="16"/>
  <c r="AO15" i="5" s="1"/>
  <c r="N16" i="16"/>
  <c r="AK15" i="5" s="1"/>
  <c r="AG15" i="5"/>
  <c r="AH15" i="5" s="1"/>
  <c r="AC15" i="5"/>
  <c r="AD15" i="5" s="1"/>
  <c r="DK15" i="16"/>
  <c r="DJ15" i="16"/>
  <c r="DI15" i="16"/>
  <c r="DH15" i="16"/>
  <c r="DG15" i="16"/>
  <c r="DF15" i="16"/>
  <c r="DA15" i="16"/>
  <c r="CZ15" i="16"/>
  <c r="CY15" i="16"/>
  <c r="CX15" i="16"/>
  <c r="CW15" i="16"/>
  <c r="CV15" i="16"/>
  <c r="CU15" i="16"/>
  <c r="CT15" i="16"/>
  <c r="CS15" i="16"/>
  <c r="CR15" i="16"/>
  <c r="CQ15" i="16"/>
  <c r="CP15" i="16"/>
  <c r="CN15" i="16"/>
  <c r="CK15" i="16"/>
  <c r="LQ14" i="5" s="1"/>
  <c r="LR14" i="5" s="1"/>
  <c r="CI15" i="16"/>
  <c r="LI14" i="5" s="1"/>
  <c r="CH15" i="16"/>
  <c r="LE14" i="5" s="1"/>
  <c r="CG15" i="16"/>
  <c r="LA14" i="5" s="1"/>
  <c r="CF15" i="16"/>
  <c r="KW14" i="5" s="1"/>
  <c r="CE15" i="16"/>
  <c r="KS14" i="5" s="1"/>
  <c r="KT14" i="5" s="1"/>
  <c r="CD15" i="16"/>
  <c r="KO14" i="5" s="1"/>
  <c r="KP14" i="5" s="1"/>
  <c r="KK14" i="5"/>
  <c r="KL14" i="5" s="1"/>
  <c r="KG14" i="5"/>
  <c r="KH14" i="5" s="1"/>
  <c r="AI15" i="16"/>
  <c r="DQ14" i="5" s="1"/>
  <c r="DR14" i="5" s="1"/>
  <c r="AH15" i="16"/>
  <c r="DM14" i="5" s="1"/>
  <c r="DN14" i="5" s="1"/>
  <c r="BW15" i="16"/>
  <c r="JM14" i="5" s="1"/>
  <c r="BV15" i="16"/>
  <c r="JI14" i="5" s="1"/>
  <c r="BU15" i="16"/>
  <c r="JE14" i="5" s="1"/>
  <c r="JF14" i="5" s="1"/>
  <c r="BT15" i="16"/>
  <c r="JA14" i="5" s="1"/>
  <c r="JB14" i="5" s="1"/>
  <c r="BQ15" i="16"/>
  <c r="IW14" i="5" s="1"/>
  <c r="BP15" i="16"/>
  <c r="IS14" i="5" s="1"/>
  <c r="BO15" i="16"/>
  <c r="IO14" i="5" s="1"/>
  <c r="BN15" i="16"/>
  <c r="IK14" i="5" s="1"/>
  <c r="AG15" i="16"/>
  <c r="DI14" i="5" s="1"/>
  <c r="DJ14" i="5" s="1"/>
  <c r="AF15" i="16"/>
  <c r="DE14" i="5" s="1"/>
  <c r="DF14" i="5" s="1"/>
  <c r="BM15" i="16"/>
  <c r="IG14" i="5" s="1"/>
  <c r="BL15" i="16"/>
  <c r="IC14" i="5" s="1"/>
  <c r="BK15" i="16"/>
  <c r="HY14" i="5" s="1"/>
  <c r="HZ14" i="5" s="1"/>
  <c r="BJ15" i="16"/>
  <c r="HU14" i="5" s="1"/>
  <c r="HV14" i="5" s="1"/>
  <c r="BI15" i="16"/>
  <c r="HQ14" i="5" s="1"/>
  <c r="HR14" i="5" s="1"/>
  <c r="BH15" i="16"/>
  <c r="HM14" i="5" s="1"/>
  <c r="HN14" i="5" s="1"/>
  <c r="BG15" i="16"/>
  <c r="HI14" i="5" s="1"/>
  <c r="BF15" i="16"/>
  <c r="HE14" i="5" s="1"/>
  <c r="BE15" i="16"/>
  <c r="HA14" i="5" s="1"/>
  <c r="HB14" i="5" s="1"/>
  <c r="BD15" i="16"/>
  <c r="GW14" i="5" s="1"/>
  <c r="GX14" i="5" s="1"/>
  <c r="BY15" i="16"/>
  <c r="JU14" i="5" s="1"/>
  <c r="JW14" i="5" s="1"/>
  <c r="BX15" i="16"/>
  <c r="JQ14" i="5" s="1"/>
  <c r="JS14" i="5" s="1"/>
  <c r="BA15" i="16"/>
  <c r="GK14" i="5" s="1"/>
  <c r="AZ15" i="16"/>
  <c r="GG14" i="5" s="1"/>
  <c r="AY15" i="16"/>
  <c r="GC14" i="5" s="1"/>
  <c r="AX15" i="16"/>
  <c r="FY14" i="5" s="1"/>
  <c r="AW15" i="16"/>
  <c r="FU14" i="5" s="1"/>
  <c r="AV15" i="16"/>
  <c r="FQ14" i="5" s="1"/>
  <c r="AQ15" i="16"/>
  <c r="EW14" i="5" s="1"/>
  <c r="EZ14" i="5" s="1"/>
  <c r="AP15" i="16"/>
  <c r="ES14" i="5" s="1"/>
  <c r="EV14" i="5" s="1"/>
  <c r="AO15" i="16"/>
  <c r="EO14" i="5" s="1"/>
  <c r="EP14" i="5" s="1"/>
  <c r="AN15" i="16"/>
  <c r="EK14" i="5" s="1"/>
  <c r="EL14" i="5" s="1"/>
  <c r="AS15" i="16"/>
  <c r="FE14" i="5" s="1"/>
  <c r="FF14" i="5" s="1"/>
  <c r="AR15" i="16"/>
  <c r="FA14" i="5" s="1"/>
  <c r="FB14" i="5" s="1"/>
  <c r="EG14" i="5"/>
  <c r="EH14" i="5" s="1"/>
  <c r="EC14" i="5"/>
  <c r="ED14" i="5" s="1"/>
  <c r="AK15" i="16"/>
  <c r="DY14" i="5" s="1"/>
  <c r="DZ14" i="5" s="1"/>
  <c r="AJ15" i="16"/>
  <c r="DU14" i="5" s="1"/>
  <c r="DV14" i="5" s="1"/>
  <c r="AE15" i="16"/>
  <c r="DA14" i="5" s="1"/>
  <c r="AD15" i="16"/>
  <c r="CW14" i="5" s="1"/>
  <c r="Y15" i="16"/>
  <c r="CC14" i="5" s="1"/>
  <c r="CD14" i="5" s="1"/>
  <c r="X15" i="16"/>
  <c r="BY14" i="5" s="1"/>
  <c r="BZ14" i="5" s="1"/>
  <c r="AC15" i="16"/>
  <c r="CS14" i="5" s="1"/>
  <c r="CT14" i="5" s="1"/>
  <c r="AB15" i="16"/>
  <c r="CO14" i="5" s="1"/>
  <c r="CP14" i="5" s="1"/>
  <c r="U15" i="16"/>
  <c r="T15" i="16"/>
  <c r="S15" i="16"/>
  <c r="R15" i="16"/>
  <c r="Q15" i="16"/>
  <c r="AW14" i="5" s="1"/>
  <c r="P15" i="16"/>
  <c r="AS14" i="5" s="1"/>
  <c r="O15" i="16"/>
  <c r="AO14" i="5" s="1"/>
  <c r="N15" i="16"/>
  <c r="AK14" i="5" s="1"/>
  <c r="AC14" i="5"/>
  <c r="AD14" i="5" s="1"/>
  <c r="DK14" i="16"/>
  <c r="DJ14" i="16"/>
  <c r="DI14" i="16"/>
  <c r="DH14" i="16"/>
  <c r="DG14" i="16"/>
  <c r="DF14" i="16"/>
  <c r="DA14" i="16"/>
  <c r="CZ14" i="16"/>
  <c r="CY14" i="16"/>
  <c r="CX14" i="16"/>
  <c r="CW14" i="16"/>
  <c r="CV14" i="16"/>
  <c r="CU14" i="16"/>
  <c r="CT14" i="16"/>
  <c r="CS14" i="16"/>
  <c r="CR14" i="16"/>
  <c r="CQ14" i="16"/>
  <c r="CP14" i="16"/>
  <c r="CN14" i="16"/>
  <c r="CK14" i="16"/>
  <c r="LQ13" i="5" s="1"/>
  <c r="CJ14" i="16"/>
  <c r="LM13" i="5" s="1"/>
  <c r="CI14" i="16"/>
  <c r="LI13" i="5" s="1"/>
  <c r="CH14" i="16"/>
  <c r="LE13" i="5" s="1"/>
  <c r="CG14" i="16"/>
  <c r="LA13" i="5" s="1"/>
  <c r="CF14" i="16"/>
  <c r="KW13" i="5" s="1"/>
  <c r="CE14" i="16"/>
  <c r="KS13" i="5" s="1"/>
  <c r="KT13" i="5" s="1"/>
  <c r="CD14" i="16"/>
  <c r="KO13" i="5" s="1"/>
  <c r="KP13" i="5" s="1"/>
  <c r="KK13" i="5"/>
  <c r="KL13" i="5" s="1"/>
  <c r="KG13" i="5"/>
  <c r="KH13" i="5" s="1"/>
  <c r="AI14" i="16"/>
  <c r="DQ13" i="5" s="1"/>
  <c r="DR13" i="5" s="1"/>
  <c r="AH14" i="16"/>
  <c r="DM13" i="5" s="1"/>
  <c r="DN13" i="5" s="1"/>
  <c r="BW14" i="16"/>
  <c r="JM13" i="5" s="1"/>
  <c r="BV14" i="16"/>
  <c r="JI13" i="5" s="1"/>
  <c r="BU14" i="16"/>
  <c r="JE13" i="5" s="1"/>
  <c r="JF13" i="5" s="1"/>
  <c r="BT14" i="16"/>
  <c r="JA13" i="5" s="1"/>
  <c r="JB13" i="5" s="1"/>
  <c r="BQ14" i="16"/>
  <c r="IW13" i="5" s="1"/>
  <c r="BP14" i="16"/>
  <c r="IS13" i="5" s="1"/>
  <c r="BO14" i="16"/>
  <c r="IO13" i="5" s="1"/>
  <c r="BN14" i="16"/>
  <c r="IK13" i="5" s="1"/>
  <c r="AG14" i="16"/>
  <c r="DI13" i="5" s="1"/>
  <c r="DJ13" i="5" s="1"/>
  <c r="AF14" i="16"/>
  <c r="DE13" i="5" s="1"/>
  <c r="DF13" i="5" s="1"/>
  <c r="BM14" i="16"/>
  <c r="IG13" i="5" s="1"/>
  <c r="BL14" i="16"/>
  <c r="IC13" i="5" s="1"/>
  <c r="BK14" i="16"/>
  <c r="HY13" i="5" s="1"/>
  <c r="HZ13" i="5" s="1"/>
  <c r="BJ14" i="16"/>
  <c r="HU13" i="5" s="1"/>
  <c r="HV13" i="5" s="1"/>
  <c r="BI14" i="16"/>
  <c r="HQ13" i="5" s="1"/>
  <c r="BH14" i="16"/>
  <c r="HM13" i="5" s="1"/>
  <c r="HN13" i="5" s="1"/>
  <c r="BG14" i="16"/>
  <c r="HI13" i="5" s="1"/>
  <c r="BF14" i="16"/>
  <c r="HE13" i="5" s="1"/>
  <c r="BE14" i="16"/>
  <c r="HA13" i="5" s="1"/>
  <c r="HB13" i="5" s="1"/>
  <c r="BD14" i="16"/>
  <c r="GW13" i="5" s="1"/>
  <c r="GX13" i="5" s="1"/>
  <c r="BY14" i="16"/>
  <c r="JU13" i="5" s="1"/>
  <c r="JW13" i="5" s="1"/>
  <c r="BX14" i="16"/>
  <c r="JQ13" i="5" s="1"/>
  <c r="JS13" i="5" s="1"/>
  <c r="BA14" i="16"/>
  <c r="GK13" i="5" s="1"/>
  <c r="AZ14" i="16"/>
  <c r="GG13" i="5" s="1"/>
  <c r="AY14" i="16"/>
  <c r="GC13" i="5" s="1"/>
  <c r="AX14" i="16"/>
  <c r="FY13" i="5" s="1"/>
  <c r="AW14" i="16"/>
  <c r="FU13" i="5" s="1"/>
  <c r="AV14" i="16"/>
  <c r="FQ13" i="5" s="1"/>
  <c r="AQ14" i="16"/>
  <c r="EW13" i="5" s="1"/>
  <c r="EZ13" i="5" s="1"/>
  <c r="AP14" i="16"/>
  <c r="ES13" i="5" s="1"/>
  <c r="EV13" i="5" s="1"/>
  <c r="AO14" i="16"/>
  <c r="EO13" i="5" s="1"/>
  <c r="EP13" i="5" s="1"/>
  <c r="AN14" i="16"/>
  <c r="EK13" i="5" s="1"/>
  <c r="EL13" i="5" s="1"/>
  <c r="AS14" i="16"/>
  <c r="FE13" i="5" s="1"/>
  <c r="FF13" i="5" s="1"/>
  <c r="AR14" i="16"/>
  <c r="FA13" i="5" s="1"/>
  <c r="FB13" i="5" s="1"/>
  <c r="EC13" i="5"/>
  <c r="ED13" i="5" s="1"/>
  <c r="AK14" i="16"/>
  <c r="DY13" i="5" s="1"/>
  <c r="DZ13" i="5" s="1"/>
  <c r="AJ14" i="16"/>
  <c r="DU13" i="5" s="1"/>
  <c r="DV13" i="5" s="1"/>
  <c r="AE14" i="16"/>
  <c r="DA13" i="5" s="1"/>
  <c r="AD14" i="16"/>
  <c r="CW13" i="5" s="1"/>
  <c r="Y14" i="16"/>
  <c r="CC13" i="5" s="1"/>
  <c r="CD13" i="5" s="1"/>
  <c r="X14" i="16"/>
  <c r="BY13" i="5" s="1"/>
  <c r="BZ13" i="5" s="1"/>
  <c r="AC14" i="16"/>
  <c r="CS13" i="5" s="1"/>
  <c r="CT13" i="5" s="1"/>
  <c r="AB14" i="16"/>
  <c r="CO13" i="5" s="1"/>
  <c r="CP13" i="5" s="1"/>
  <c r="U14" i="16"/>
  <c r="T14" i="16"/>
  <c r="S14" i="16"/>
  <c r="R14" i="16"/>
  <c r="Q14" i="16"/>
  <c r="AW13" i="5" s="1"/>
  <c r="P14" i="16"/>
  <c r="AS13" i="5" s="1"/>
  <c r="O14" i="16"/>
  <c r="AO13" i="5" s="1"/>
  <c r="N14" i="16"/>
  <c r="AK13" i="5" s="1"/>
  <c r="AG13" i="5"/>
  <c r="AH13" i="5" s="1"/>
  <c r="AC13" i="5"/>
  <c r="AD13" i="5" s="1"/>
  <c r="DK13" i="16"/>
  <c r="DJ13" i="16"/>
  <c r="DI13" i="16"/>
  <c r="DH13" i="16"/>
  <c r="DG13" i="16"/>
  <c r="DF13" i="16"/>
  <c r="DA13" i="16"/>
  <c r="CZ13" i="16"/>
  <c r="CY13" i="16"/>
  <c r="CX13" i="16"/>
  <c r="CW13" i="16"/>
  <c r="CV13" i="16"/>
  <c r="CU13" i="16"/>
  <c r="CT13" i="16"/>
  <c r="CS13" i="16"/>
  <c r="CR13" i="16"/>
  <c r="CQ13" i="16"/>
  <c r="CP13" i="16"/>
  <c r="CN13" i="16"/>
  <c r="CK13" i="16"/>
  <c r="LQ12" i="5" s="1"/>
  <c r="CJ13" i="16"/>
  <c r="LM12" i="5" s="1"/>
  <c r="CI13" i="16"/>
  <c r="LI12" i="5" s="1"/>
  <c r="CH13" i="16"/>
  <c r="LE12" i="5" s="1"/>
  <c r="CG13" i="16"/>
  <c r="LA12" i="5" s="1"/>
  <c r="CF13" i="16"/>
  <c r="KW12" i="5" s="1"/>
  <c r="CE13" i="16"/>
  <c r="KS12" i="5" s="1"/>
  <c r="KT12" i="5" s="1"/>
  <c r="CD13" i="16"/>
  <c r="KO12" i="5" s="1"/>
  <c r="KP12" i="5" s="1"/>
  <c r="KK12" i="5"/>
  <c r="KL12" i="5" s="1"/>
  <c r="KG12" i="5"/>
  <c r="KH12" i="5" s="1"/>
  <c r="AI13" i="16"/>
  <c r="DQ12" i="5" s="1"/>
  <c r="DR12" i="5" s="1"/>
  <c r="AH13" i="16"/>
  <c r="DM12" i="5" s="1"/>
  <c r="DN12" i="5" s="1"/>
  <c r="BW13" i="16"/>
  <c r="JM12" i="5" s="1"/>
  <c r="BV13" i="16"/>
  <c r="JI12" i="5" s="1"/>
  <c r="BU13" i="16"/>
  <c r="JE12" i="5" s="1"/>
  <c r="JF12" i="5" s="1"/>
  <c r="BT13" i="16"/>
  <c r="JA12" i="5" s="1"/>
  <c r="JB12" i="5" s="1"/>
  <c r="BQ13" i="16"/>
  <c r="IW12" i="5" s="1"/>
  <c r="BP13" i="16"/>
  <c r="IS12" i="5" s="1"/>
  <c r="BO13" i="16"/>
  <c r="IO12" i="5" s="1"/>
  <c r="BN13" i="16"/>
  <c r="IK12" i="5" s="1"/>
  <c r="AG13" i="16"/>
  <c r="DI12" i="5" s="1"/>
  <c r="DJ12" i="5" s="1"/>
  <c r="AF13" i="16"/>
  <c r="DE12" i="5" s="1"/>
  <c r="DF12" i="5" s="1"/>
  <c r="BM13" i="16"/>
  <c r="IG12" i="5" s="1"/>
  <c r="BL13" i="16"/>
  <c r="IC12" i="5" s="1"/>
  <c r="BK13" i="16"/>
  <c r="HY12" i="5" s="1"/>
  <c r="HZ12" i="5" s="1"/>
  <c r="BJ13" i="16"/>
  <c r="HU12" i="5" s="1"/>
  <c r="HV12" i="5" s="1"/>
  <c r="BI13" i="16"/>
  <c r="HQ12" i="5" s="1"/>
  <c r="BH13" i="16"/>
  <c r="HM12" i="5" s="1"/>
  <c r="HN12" i="5" s="1"/>
  <c r="BG13" i="16"/>
  <c r="HI12" i="5" s="1"/>
  <c r="BF13" i="16"/>
  <c r="HE12" i="5" s="1"/>
  <c r="BE13" i="16"/>
  <c r="HA12" i="5" s="1"/>
  <c r="HB12" i="5" s="1"/>
  <c r="BD13" i="16"/>
  <c r="GW12" i="5" s="1"/>
  <c r="GX12" i="5" s="1"/>
  <c r="BY13" i="16"/>
  <c r="JU12" i="5" s="1"/>
  <c r="JW12" i="5" s="1"/>
  <c r="BX13" i="16"/>
  <c r="JQ12" i="5" s="1"/>
  <c r="JS12" i="5" s="1"/>
  <c r="BA13" i="16"/>
  <c r="GK12" i="5" s="1"/>
  <c r="AZ13" i="16"/>
  <c r="GG12" i="5" s="1"/>
  <c r="AY13" i="16"/>
  <c r="GC12" i="5" s="1"/>
  <c r="AX13" i="16"/>
  <c r="FY12" i="5" s="1"/>
  <c r="AW13" i="16"/>
  <c r="FU12" i="5" s="1"/>
  <c r="AV13" i="16"/>
  <c r="FQ12" i="5" s="1"/>
  <c r="AQ13" i="16"/>
  <c r="EW12" i="5" s="1"/>
  <c r="EZ12" i="5" s="1"/>
  <c r="AP13" i="16"/>
  <c r="ES12" i="5" s="1"/>
  <c r="EV12" i="5" s="1"/>
  <c r="AO13" i="16"/>
  <c r="EO12" i="5" s="1"/>
  <c r="EP12" i="5" s="1"/>
  <c r="AN13" i="16"/>
  <c r="EK12" i="5" s="1"/>
  <c r="EL12" i="5" s="1"/>
  <c r="AS13" i="16"/>
  <c r="FE12" i="5" s="1"/>
  <c r="FF12" i="5" s="1"/>
  <c r="AR13" i="16"/>
  <c r="FA12" i="5" s="1"/>
  <c r="FB12" i="5" s="1"/>
  <c r="EG12" i="5"/>
  <c r="EH12" i="5" s="1"/>
  <c r="EC12" i="5"/>
  <c r="ED12" i="5" s="1"/>
  <c r="AK13" i="16"/>
  <c r="DY12" i="5" s="1"/>
  <c r="DZ12" i="5" s="1"/>
  <c r="AJ13" i="16"/>
  <c r="DU12" i="5" s="1"/>
  <c r="DV12" i="5" s="1"/>
  <c r="AE13" i="16"/>
  <c r="DA12" i="5" s="1"/>
  <c r="AD13" i="16"/>
  <c r="CW12" i="5" s="1"/>
  <c r="Y13" i="16"/>
  <c r="CC12" i="5" s="1"/>
  <c r="CD12" i="5" s="1"/>
  <c r="X13" i="16"/>
  <c r="BY12" i="5" s="1"/>
  <c r="BZ12" i="5" s="1"/>
  <c r="AC13" i="16"/>
  <c r="CS12" i="5" s="1"/>
  <c r="CT12" i="5" s="1"/>
  <c r="AB13" i="16"/>
  <c r="CO12" i="5" s="1"/>
  <c r="CP12" i="5" s="1"/>
  <c r="U13" i="16"/>
  <c r="T13" i="16"/>
  <c r="S13" i="16"/>
  <c r="R13" i="16"/>
  <c r="Q13" i="16"/>
  <c r="AW12" i="5" s="1"/>
  <c r="P13" i="16"/>
  <c r="AS12" i="5" s="1"/>
  <c r="O13" i="16"/>
  <c r="AO12" i="5" s="1"/>
  <c r="N13" i="16"/>
  <c r="AK12" i="5" s="1"/>
  <c r="AG12" i="5"/>
  <c r="AH12" i="5" s="1"/>
  <c r="AC12" i="5"/>
  <c r="AD12" i="5" s="1"/>
  <c r="DK12" i="16"/>
  <c r="DJ12" i="16"/>
  <c r="DI12" i="16"/>
  <c r="DH12" i="16"/>
  <c r="DG12" i="16"/>
  <c r="DF12" i="16"/>
  <c r="DA12" i="16"/>
  <c r="CZ12" i="16"/>
  <c r="CY12" i="16"/>
  <c r="CX12" i="16"/>
  <c r="CW12" i="16"/>
  <c r="CV12" i="16"/>
  <c r="CU12" i="16"/>
  <c r="CT12" i="16"/>
  <c r="CS12" i="16"/>
  <c r="CR12" i="16"/>
  <c r="CQ12" i="16"/>
  <c r="CP12" i="16"/>
  <c r="CN12" i="16"/>
  <c r="CK12" i="16"/>
  <c r="LQ11" i="5" s="1"/>
  <c r="CJ12" i="16"/>
  <c r="LM11" i="5" s="1"/>
  <c r="CI12" i="16"/>
  <c r="LI11" i="5" s="1"/>
  <c r="CH12" i="16"/>
  <c r="LE11" i="5" s="1"/>
  <c r="CG12" i="16"/>
  <c r="LA11" i="5" s="1"/>
  <c r="CF12" i="16"/>
  <c r="KW11" i="5" s="1"/>
  <c r="CE12" i="16"/>
  <c r="KS11" i="5" s="1"/>
  <c r="KT11" i="5" s="1"/>
  <c r="CD12" i="16"/>
  <c r="KO11" i="5" s="1"/>
  <c r="KP11" i="5" s="1"/>
  <c r="KK11" i="5"/>
  <c r="KL11" i="5" s="1"/>
  <c r="KG11" i="5"/>
  <c r="KH11" i="5" s="1"/>
  <c r="AI12" i="16"/>
  <c r="DQ11" i="5" s="1"/>
  <c r="DR11" i="5" s="1"/>
  <c r="AH12" i="16"/>
  <c r="DM11" i="5" s="1"/>
  <c r="DN11" i="5" s="1"/>
  <c r="BW12" i="16"/>
  <c r="JM11" i="5" s="1"/>
  <c r="BV12" i="16"/>
  <c r="JI11" i="5" s="1"/>
  <c r="BU12" i="16"/>
  <c r="JE11" i="5" s="1"/>
  <c r="JF11" i="5" s="1"/>
  <c r="BT12" i="16"/>
  <c r="JA11" i="5" s="1"/>
  <c r="JB11" i="5" s="1"/>
  <c r="BQ12" i="16"/>
  <c r="IW11" i="5" s="1"/>
  <c r="BP12" i="16"/>
  <c r="IS11" i="5" s="1"/>
  <c r="BO12" i="16"/>
  <c r="IO11" i="5" s="1"/>
  <c r="BN12" i="16"/>
  <c r="IK11" i="5" s="1"/>
  <c r="AG12" i="16"/>
  <c r="DI11" i="5" s="1"/>
  <c r="DJ11" i="5" s="1"/>
  <c r="AF12" i="16"/>
  <c r="DE11" i="5" s="1"/>
  <c r="DF11" i="5" s="1"/>
  <c r="BM12" i="16"/>
  <c r="IG11" i="5" s="1"/>
  <c r="BL12" i="16"/>
  <c r="IC11" i="5" s="1"/>
  <c r="BK12" i="16"/>
  <c r="HY11" i="5" s="1"/>
  <c r="HZ11" i="5" s="1"/>
  <c r="BJ12" i="16"/>
  <c r="HU11" i="5" s="1"/>
  <c r="HV11" i="5" s="1"/>
  <c r="BI12" i="16"/>
  <c r="HQ11" i="5" s="1"/>
  <c r="BH12" i="16"/>
  <c r="HM11" i="5" s="1"/>
  <c r="HN11" i="5" s="1"/>
  <c r="BG12" i="16"/>
  <c r="HI11" i="5" s="1"/>
  <c r="BF12" i="16"/>
  <c r="HE11" i="5" s="1"/>
  <c r="BE12" i="16"/>
  <c r="HA11" i="5" s="1"/>
  <c r="HB11" i="5" s="1"/>
  <c r="BD12" i="16"/>
  <c r="GW11" i="5" s="1"/>
  <c r="GX11" i="5" s="1"/>
  <c r="BY12" i="16"/>
  <c r="JU11" i="5" s="1"/>
  <c r="JW11" i="5" s="1"/>
  <c r="BX12" i="16"/>
  <c r="JQ11" i="5" s="1"/>
  <c r="JS11" i="5" s="1"/>
  <c r="BA12" i="16"/>
  <c r="GK11" i="5" s="1"/>
  <c r="AZ12" i="16"/>
  <c r="GG11" i="5" s="1"/>
  <c r="AY12" i="16"/>
  <c r="GC11" i="5" s="1"/>
  <c r="AX12" i="16"/>
  <c r="FY11" i="5" s="1"/>
  <c r="AW12" i="16"/>
  <c r="FU11" i="5" s="1"/>
  <c r="AV12" i="16"/>
  <c r="FQ11" i="5" s="1"/>
  <c r="AQ12" i="16"/>
  <c r="EW11" i="5" s="1"/>
  <c r="EZ11" i="5" s="1"/>
  <c r="AP12" i="16"/>
  <c r="ES11" i="5" s="1"/>
  <c r="EV11" i="5" s="1"/>
  <c r="AO12" i="16"/>
  <c r="EO11" i="5" s="1"/>
  <c r="EP11" i="5" s="1"/>
  <c r="AN12" i="16"/>
  <c r="EK11" i="5" s="1"/>
  <c r="EL11" i="5" s="1"/>
  <c r="AS12" i="16"/>
  <c r="FE11" i="5" s="1"/>
  <c r="FF11" i="5" s="1"/>
  <c r="AR12" i="16"/>
  <c r="FA11" i="5" s="1"/>
  <c r="FB11" i="5" s="1"/>
  <c r="EC11" i="5"/>
  <c r="ED11" i="5" s="1"/>
  <c r="AK12" i="16"/>
  <c r="DY11" i="5" s="1"/>
  <c r="DZ11" i="5" s="1"/>
  <c r="AJ12" i="16"/>
  <c r="DU11" i="5" s="1"/>
  <c r="DV11" i="5" s="1"/>
  <c r="AE12" i="16"/>
  <c r="DA11" i="5" s="1"/>
  <c r="AD12" i="16"/>
  <c r="CW11" i="5" s="1"/>
  <c r="Y12" i="16"/>
  <c r="CC11" i="5" s="1"/>
  <c r="CD11" i="5" s="1"/>
  <c r="X12" i="16"/>
  <c r="BY11" i="5" s="1"/>
  <c r="BZ11" i="5" s="1"/>
  <c r="AC12" i="16"/>
  <c r="CS11" i="5" s="1"/>
  <c r="CT11" i="5" s="1"/>
  <c r="AB12" i="16"/>
  <c r="CO11" i="5" s="1"/>
  <c r="CP11" i="5" s="1"/>
  <c r="U12" i="16"/>
  <c r="T12" i="16"/>
  <c r="S12" i="16"/>
  <c r="R12" i="16"/>
  <c r="Q12" i="16"/>
  <c r="AW11" i="5" s="1"/>
  <c r="P12" i="16"/>
  <c r="AS11" i="5" s="1"/>
  <c r="O12" i="16"/>
  <c r="AO11" i="5" s="1"/>
  <c r="N12" i="16"/>
  <c r="AK11" i="5" s="1"/>
  <c r="AG11" i="5"/>
  <c r="AH11" i="5" s="1"/>
  <c r="AC11" i="5"/>
  <c r="AD11" i="5" s="1"/>
  <c r="DK11" i="16"/>
  <c r="DJ11" i="16"/>
  <c r="DI11" i="16"/>
  <c r="DH11" i="16"/>
  <c r="DG11" i="16"/>
  <c r="DF11" i="16"/>
  <c r="DA11" i="16"/>
  <c r="CZ11" i="16"/>
  <c r="CY11" i="16"/>
  <c r="CX11" i="16"/>
  <c r="CW11" i="16"/>
  <c r="CV11" i="16"/>
  <c r="CU11" i="16"/>
  <c r="CT11" i="16"/>
  <c r="CS11" i="16"/>
  <c r="CR11" i="16"/>
  <c r="CQ11" i="16"/>
  <c r="CP11" i="16"/>
  <c r="CN11" i="16"/>
  <c r="CK11" i="16"/>
  <c r="CJ11" i="16"/>
  <c r="CI11" i="16"/>
  <c r="CH11" i="16"/>
  <c r="CG11" i="16"/>
  <c r="CF11" i="16"/>
  <c r="CE11" i="16"/>
  <c r="CD11" i="16"/>
  <c r="AI11" i="16"/>
  <c r="AH11" i="16"/>
  <c r="BW11" i="16"/>
  <c r="BV11" i="16"/>
  <c r="BU11" i="16"/>
  <c r="BT11" i="16"/>
  <c r="BQ11" i="16"/>
  <c r="BP11" i="16"/>
  <c r="BO11" i="16"/>
  <c r="BN11" i="16"/>
  <c r="AG11" i="16"/>
  <c r="AF11" i="16"/>
  <c r="BM11" i="16"/>
  <c r="BL11" i="16"/>
  <c r="BK11" i="16"/>
  <c r="BJ11" i="16"/>
  <c r="BI11" i="16"/>
  <c r="BH11" i="16"/>
  <c r="BG11" i="16"/>
  <c r="BF11" i="16"/>
  <c r="BE11" i="16"/>
  <c r="BD11" i="16"/>
  <c r="BY11" i="16"/>
  <c r="BX11" i="16"/>
  <c r="BA11" i="16"/>
  <c r="AZ11" i="16"/>
  <c r="AY11" i="16"/>
  <c r="AX11" i="16"/>
  <c r="AW11" i="16"/>
  <c r="AV11" i="16"/>
  <c r="FM10" i="5"/>
  <c r="FI10" i="5"/>
  <c r="AQ11" i="16"/>
  <c r="AP11" i="16"/>
  <c r="AO11" i="16"/>
  <c r="AN11" i="16"/>
  <c r="AS11" i="16"/>
  <c r="AR11" i="16"/>
  <c r="EG10" i="5"/>
  <c r="EC10" i="5"/>
  <c r="AK11" i="16"/>
  <c r="AJ11" i="16"/>
  <c r="AE11" i="16"/>
  <c r="AD11" i="16"/>
  <c r="Y11" i="16"/>
  <c r="X11" i="16"/>
  <c r="AC11" i="16"/>
  <c r="AB11" i="16"/>
  <c r="U11" i="16"/>
  <c r="T11" i="16"/>
  <c r="S11" i="16"/>
  <c r="R11" i="16"/>
  <c r="Q11" i="16"/>
  <c r="P11" i="16"/>
  <c r="O11" i="16"/>
  <c r="N11" i="16"/>
  <c r="C63" i="15"/>
  <c r="B63" i="15"/>
  <c r="C61" i="15"/>
  <c r="B61" i="15"/>
  <c r="C62" i="15"/>
  <c r="B62" i="15"/>
  <c r="C55" i="15"/>
  <c r="B55" i="15"/>
  <c r="B54" i="15"/>
  <c r="C53" i="15"/>
  <c r="B53" i="15"/>
  <c r="C52" i="15"/>
  <c r="B52" i="15"/>
  <c r="C51" i="15"/>
  <c r="B51" i="15"/>
  <c r="C50" i="15"/>
  <c r="B50" i="15"/>
  <c r="C49" i="15"/>
  <c r="B49" i="15"/>
  <c r="C44" i="15"/>
  <c r="B44" i="15"/>
  <c r="C43" i="15"/>
  <c r="B43" i="15"/>
  <c r="C41" i="15"/>
  <c r="B41" i="15"/>
  <c r="C40" i="15"/>
  <c r="B40" i="15"/>
  <c r="C39" i="15"/>
  <c r="B39" i="15"/>
  <c r="C38" i="15"/>
  <c r="B38" i="15"/>
  <c r="C36" i="15"/>
  <c r="B36" i="15"/>
  <c r="C37" i="15"/>
  <c r="B37" i="15"/>
  <c r="C35" i="15"/>
  <c r="C33" i="15"/>
  <c r="C32" i="15"/>
  <c r="B32" i="15"/>
  <c r="C31" i="15"/>
  <c r="B31" i="15"/>
  <c r="C28" i="15"/>
  <c r="B28" i="15"/>
  <c r="C30" i="15"/>
  <c r="B30" i="15"/>
  <c r="C29" i="15"/>
  <c r="B29" i="15"/>
  <c r="C27" i="15"/>
  <c r="B27" i="15"/>
  <c r="C26" i="15"/>
  <c r="B26" i="15"/>
  <c r="C25" i="15"/>
  <c r="B25" i="15"/>
  <c r="C24" i="15"/>
  <c r="B24" i="15"/>
  <c r="C22" i="15"/>
  <c r="B22" i="15"/>
  <c r="C21" i="15"/>
  <c r="B21" i="15"/>
  <c r="C20" i="15"/>
  <c r="B20" i="15"/>
  <c r="C18" i="15"/>
  <c r="B18" i="15"/>
  <c r="C17" i="15"/>
  <c r="B17" i="15"/>
  <c r="C16" i="15"/>
  <c r="B16" i="15"/>
  <c r="C12" i="15"/>
  <c r="B12" i="15"/>
  <c r="C11" i="15"/>
  <c r="B11" i="15"/>
  <c r="D10" i="13"/>
  <c r="C15" i="12"/>
  <c r="D13" i="12"/>
  <c r="D12" i="12"/>
  <c r="D11" i="12"/>
  <c r="D10" i="12"/>
  <c r="D9" i="12"/>
  <c r="D8" i="12"/>
  <c r="A3" i="12"/>
  <c r="F553" i="11"/>
  <c r="D553" i="11"/>
  <c r="I518" i="11"/>
  <c r="H518" i="11"/>
  <c r="H515" i="11"/>
  <c r="G515" i="11"/>
  <c r="I515" i="11" s="1"/>
  <c r="D516" i="11"/>
  <c r="C16" i="7" s="1"/>
  <c r="F16" i="7" s="1"/>
  <c r="H513" i="11"/>
  <c r="G513" i="11"/>
  <c r="I513" i="11" s="1"/>
  <c r="F512" i="11"/>
  <c r="E512" i="11"/>
  <c r="D512" i="11"/>
  <c r="H511" i="11"/>
  <c r="G511" i="11"/>
  <c r="I511" i="11" s="1"/>
  <c r="H510" i="11"/>
  <c r="D509" i="11"/>
  <c r="F508" i="11"/>
  <c r="F509" i="11" s="1"/>
  <c r="H507" i="11"/>
  <c r="I507" i="11"/>
  <c r="D506" i="11"/>
  <c r="J505" i="11"/>
  <c r="F505" i="11"/>
  <c r="E505" i="11"/>
  <c r="E506" i="11" s="1"/>
  <c r="I504" i="11"/>
  <c r="H504" i="11"/>
  <c r="I498" i="11"/>
  <c r="H498" i="11"/>
  <c r="D497" i="11"/>
  <c r="D493" i="11" s="1"/>
  <c r="I495" i="11"/>
  <c r="H495" i="11"/>
  <c r="G494" i="11"/>
  <c r="I494" i="11" s="1"/>
  <c r="F494" i="11"/>
  <c r="E494" i="11"/>
  <c r="D494" i="11"/>
  <c r="D492" i="11"/>
  <c r="E490" i="11"/>
  <c r="E465" i="11" s="1"/>
  <c r="F489" i="11"/>
  <c r="D489" i="11"/>
  <c r="E488" i="11"/>
  <c r="H487" i="11"/>
  <c r="G487" i="11"/>
  <c r="D486" i="11"/>
  <c r="H484" i="11"/>
  <c r="G484" i="11"/>
  <c r="I484" i="11" s="1"/>
  <c r="D483" i="11"/>
  <c r="F482" i="11"/>
  <c r="E482" i="11"/>
  <c r="H481" i="11"/>
  <c r="G481" i="11"/>
  <c r="D480" i="11"/>
  <c r="J479" i="11"/>
  <c r="F479" i="11"/>
  <c r="I466" i="11"/>
  <c r="H466" i="11"/>
  <c r="I462" i="11"/>
  <c r="I461" i="11"/>
  <c r="H461" i="11"/>
  <c r="F460" i="11"/>
  <c r="F456" i="11" s="1"/>
  <c r="D460" i="11"/>
  <c r="D456" i="11" s="1"/>
  <c r="E459" i="11"/>
  <c r="E460" i="11" s="1"/>
  <c r="E456" i="11" s="1"/>
  <c r="I458" i="11"/>
  <c r="H458" i="11"/>
  <c r="G457" i="11"/>
  <c r="I457" i="11" s="1"/>
  <c r="F457" i="11"/>
  <c r="E457" i="11"/>
  <c r="D457" i="11"/>
  <c r="F455" i="11"/>
  <c r="D455" i="11"/>
  <c r="E453" i="11"/>
  <c r="F452" i="11"/>
  <c r="D452" i="11"/>
  <c r="E451" i="11"/>
  <c r="H449" i="11"/>
  <c r="I449" i="11"/>
  <c r="F447" i="11"/>
  <c r="F450" i="11" s="1"/>
  <c r="E447" i="11"/>
  <c r="E450" i="11" s="1"/>
  <c r="H445" i="11"/>
  <c r="I445" i="11"/>
  <c r="J443" i="11"/>
  <c r="F443" i="11"/>
  <c r="F446" i="11" s="1"/>
  <c r="E443" i="11"/>
  <c r="H442" i="11"/>
  <c r="G442" i="11"/>
  <c r="I442" i="11" s="1"/>
  <c r="D441" i="11"/>
  <c r="F440" i="11"/>
  <c r="F441" i="11" s="1"/>
  <c r="E440" i="11"/>
  <c r="E441" i="11" s="1"/>
  <c r="H439" i="11"/>
  <c r="G439" i="11"/>
  <c r="I439" i="11" s="1"/>
  <c r="D438" i="11"/>
  <c r="J437" i="11"/>
  <c r="F437" i="11"/>
  <c r="E437" i="11"/>
  <c r="E438" i="11" s="1"/>
  <c r="H436" i="11"/>
  <c r="G436" i="11"/>
  <c r="I436" i="11" s="1"/>
  <c r="D435" i="11"/>
  <c r="F434" i="11"/>
  <c r="I20" i="8" s="1"/>
  <c r="G20" i="8" s="1"/>
  <c r="E434" i="11"/>
  <c r="E435" i="11" s="1"/>
  <c r="H433" i="11"/>
  <c r="G433" i="11"/>
  <c r="I433" i="11" s="1"/>
  <c r="D432" i="11"/>
  <c r="J431" i="11"/>
  <c r="F431" i="11"/>
  <c r="H427" i="11"/>
  <c r="G427" i="11"/>
  <c r="I427" i="11" s="1"/>
  <c r="D426" i="11"/>
  <c r="F426" i="11"/>
  <c r="G425" i="11"/>
  <c r="G426" i="11" s="1"/>
  <c r="I426" i="11" s="1"/>
  <c r="H424" i="11"/>
  <c r="G424" i="11"/>
  <c r="I424" i="11" s="1"/>
  <c r="D423" i="11"/>
  <c r="J422" i="11"/>
  <c r="F423" i="11"/>
  <c r="E423" i="11"/>
  <c r="H430" i="11"/>
  <c r="G430" i="11"/>
  <c r="I430" i="11" s="1"/>
  <c r="D429" i="11"/>
  <c r="H394" i="11"/>
  <c r="G394" i="11"/>
  <c r="I394" i="11" s="1"/>
  <c r="H390" i="11"/>
  <c r="G390" i="11"/>
  <c r="J388" i="11"/>
  <c r="E391" i="11"/>
  <c r="H421" i="11"/>
  <c r="G421" i="11"/>
  <c r="D420" i="11"/>
  <c r="F419" i="11"/>
  <c r="F420" i="11" s="1"/>
  <c r="E419" i="11"/>
  <c r="G419" i="11" s="1"/>
  <c r="I419" i="11" s="1"/>
  <c r="H418" i="11"/>
  <c r="G418" i="11"/>
  <c r="I418" i="11" s="1"/>
  <c r="D417" i="11"/>
  <c r="J416" i="11"/>
  <c r="F416" i="11"/>
  <c r="F417" i="11" s="1"/>
  <c r="E416" i="11"/>
  <c r="E417" i="11" s="1"/>
  <c r="H415" i="11"/>
  <c r="G415" i="11"/>
  <c r="I415" i="11" s="1"/>
  <c r="D414" i="11"/>
  <c r="F413" i="11"/>
  <c r="I18" i="8" s="1"/>
  <c r="G18" i="8" s="1"/>
  <c r="E413" i="11"/>
  <c r="E414" i="11" s="1"/>
  <c r="H412" i="11"/>
  <c r="G412" i="11"/>
  <c r="I412" i="11" s="1"/>
  <c r="D411" i="11"/>
  <c r="J410" i="11"/>
  <c r="F410" i="11"/>
  <c r="H408" i="11"/>
  <c r="G408" i="11"/>
  <c r="I408" i="11" s="1"/>
  <c r="H407" i="11"/>
  <c r="G407" i="11"/>
  <c r="I407" i="11" s="1"/>
  <c r="F406" i="11"/>
  <c r="I16" i="8" s="1"/>
  <c r="G16" i="8" s="1"/>
  <c r="E406" i="11"/>
  <c r="E409" i="11" s="1"/>
  <c r="D409" i="11"/>
  <c r="H404" i="11"/>
  <c r="G404" i="11"/>
  <c r="H403" i="11"/>
  <c r="G403" i="11"/>
  <c r="I403" i="11" s="1"/>
  <c r="F402" i="11"/>
  <c r="J402" i="11"/>
  <c r="H401" i="11"/>
  <c r="G401" i="11"/>
  <c r="I401" i="11" s="1"/>
  <c r="D400" i="11"/>
  <c r="F399" i="11"/>
  <c r="I15" i="8" s="1"/>
  <c r="G15" i="8" s="1"/>
  <c r="E399" i="11"/>
  <c r="G399" i="11" s="1"/>
  <c r="H398" i="11"/>
  <c r="G398" i="11"/>
  <c r="I398" i="11" s="1"/>
  <c r="D397" i="11"/>
  <c r="J396" i="11"/>
  <c r="F396" i="11"/>
  <c r="F397" i="11" s="1"/>
  <c r="E396" i="11"/>
  <c r="I387" i="11"/>
  <c r="H387" i="11"/>
  <c r="I382" i="11"/>
  <c r="H382" i="11"/>
  <c r="H381" i="11"/>
  <c r="G381" i="11"/>
  <c r="I381" i="11" s="1"/>
  <c r="D380" i="11"/>
  <c r="F377" i="11"/>
  <c r="D377" i="11"/>
  <c r="D378" i="11" s="1"/>
  <c r="D359" i="11" s="1"/>
  <c r="E376" i="11"/>
  <c r="G376" i="11" s="1"/>
  <c r="I376" i="11" s="1"/>
  <c r="H375" i="11"/>
  <c r="G375" i="11"/>
  <c r="D374" i="11"/>
  <c r="H372" i="11"/>
  <c r="G372" i="11"/>
  <c r="I372" i="11" s="1"/>
  <c r="D371" i="11"/>
  <c r="I360" i="11"/>
  <c r="H360" i="11"/>
  <c r="I356" i="11"/>
  <c r="H356" i="11"/>
  <c r="E355" i="11"/>
  <c r="F354" i="11"/>
  <c r="D354" i="11"/>
  <c r="E353" i="11"/>
  <c r="G353" i="11" s="1"/>
  <c r="I353" i="11" s="1"/>
  <c r="H352" i="11"/>
  <c r="G352" i="11"/>
  <c r="I352" i="11" s="1"/>
  <c r="D351" i="11"/>
  <c r="F350" i="11"/>
  <c r="E350" i="11"/>
  <c r="H19" i="8" s="1"/>
  <c r="H349" i="11"/>
  <c r="G349" i="11"/>
  <c r="I349" i="11" s="1"/>
  <c r="D348" i="11"/>
  <c r="J347" i="11"/>
  <c r="F347" i="11"/>
  <c r="F348" i="11" s="1"/>
  <c r="D346" i="11"/>
  <c r="H345" i="11"/>
  <c r="G345" i="11"/>
  <c r="H344" i="11"/>
  <c r="G344" i="11"/>
  <c r="F343" i="11"/>
  <c r="F346" i="11" s="1"/>
  <c r="E343" i="11"/>
  <c r="D342" i="11"/>
  <c r="H341" i="11"/>
  <c r="G341" i="11"/>
  <c r="I341" i="11" s="1"/>
  <c r="H340" i="11"/>
  <c r="G340" i="11"/>
  <c r="I340" i="11" s="1"/>
  <c r="J339" i="11"/>
  <c r="F339" i="11"/>
  <c r="F342" i="11" s="1"/>
  <c r="E339" i="11"/>
  <c r="E342" i="11" s="1"/>
  <c r="H337" i="11"/>
  <c r="G337" i="11"/>
  <c r="I337" i="11" s="1"/>
  <c r="F335" i="11"/>
  <c r="E335" i="11"/>
  <c r="H333" i="11"/>
  <c r="G333" i="11"/>
  <c r="I333" i="11" s="1"/>
  <c r="J331" i="11"/>
  <c r="F331" i="11"/>
  <c r="F334" i="11" s="1"/>
  <c r="E331" i="11"/>
  <c r="H330" i="11"/>
  <c r="G330" i="11"/>
  <c r="I330" i="11" s="1"/>
  <c r="D329" i="11"/>
  <c r="F328" i="11"/>
  <c r="E328" i="11"/>
  <c r="E329" i="11" s="1"/>
  <c r="I327" i="11"/>
  <c r="H327" i="11"/>
  <c r="F325" i="11"/>
  <c r="D325" i="11"/>
  <c r="D323" i="11"/>
  <c r="I322" i="11"/>
  <c r="H322" i="11"/>
  <c r="E321" i="11"/>
  <c r="G321" i="11" s="1"/>
  <c r="I321" i="11" s="1"/>
  <c r="F320" i="11"/>
  <c r="D320" i="11"/>
  <c r="E319" i="11"/>
  <c r="D317" i="11"/>
  <c r="D318" i="11" s="1"/>
  <c r="D300" i="11"/>
  <c r="D301" i="11" s="1"/>
  <c r="F299" i="11"/>
  <c r="E299" i="11"/>
  <c r="E300" i="11" s="1"/>
  <c r="C12" i="8"/>
  <c r="F12" i="8" s="1"/>
  <c r="H307" i="11"/>
  <c r="G307" i="11"/>
  <c r="I307" i="11" s="1"/>
  <c r="D306" i="11"/>
  <c r="H304" i="11"/>
  <c r="G304" i="11"/>
  <c r="I304" i="11" s="1"/>
  <c r="D303" i="11"/>
  <c r="H298" i="11"/>
  <c r="G298" i="11"/>
  <c r="F296" i="11"/>
  <c r="F297" i="11" s="1"/>
  <c r="E296" i="11"/>
  <c r="E297" i="11" s="1"/>
  <c r="H295" i="11"/>
  <c r="G295" i="11"/>
  <c r="I295" i="11" s="1"/>
  <c r="F293" i="11"/>
  <c r="F294" i="11" s="1"/>
  <c r="E293" i="11"/>
  <c r="E294" i="11" s="1"/>
  <c r="D294" i="11"/>
  <c r="H292" i="11"/>
  <c r="G292" i="11"/>
  <c r="I292" i="11" s="1"/>
  <c r="H291" i="11"/>
  <c r="G291" i="11"/>
  <c r="I291" i="11" s="1"/>
  <c r="H289" i="11"/>
  <c r="G289" i="11"/>
  <c r="I289" i="11" s="1"/>
  <c r="J287" i="11"/>
  <c r="F288" i="11"/>
  <c r="E288" i="11"/>
  <c r="G288" i="11" s="1"/>
  <c r="I288" i="11" s="1"/>
  <c r="H286" i="11"/>
  <c r="G286" i="11"/>
  <c r="I286" i="11" s="1"/>
  <c r="F285" i="11"/>
  <c r="H283" i="11"/>
  <c r="G283" i="11"/>
  <c r="I283" i="11" s="1"/>
  <c r="J281" i="11"/>
  <c r="F282" i="11"/>
  <c r="H280" i="11"/>
  <c r="G280" i="11"/>
  <c r="I280" i="11" s="1"/>
  <c r="D279" i="11"/>
  <c r="F278" i="11"/>
  <c r="E278" i="11"/>
  <c r="I277" i="11"/>
  <c r="H277" i="11"/>
  <c r="I272" i="11"/>
  <c r="H272" i="11"/>
  <c r="E271" i="11"/>
  <c r="E254" i="11" s="1"/>
  <c r="F270" i="11"/>
  <c r="D270" i="11"/>
  <c r="E269" i="11"/>
  <c r="H269" i="11" s="1"/>
  <c r="H268" i="11"/>
  <c r="G268" i="11"/>
  <c r="D267" i="11"/>
  <c r="F266" i="11"/>
  <c r="F252" i="11" s="1"/>
  <c r="E266" i="11"/>
  <c r="I256" i="11"/>
  <c r="H256" i="11"/>
  <c r="D250" i="11"/>
  <c r="C27" i="6" s="1"/>
  <c r="F27" i="6" s="1"/>
  <c r="I249" i="11"/>
  <c r="H249" i="11"/>
  <c r="I248" i="11"/>
  <c r="H248" i="11"/>
  <c r="I246" i="11"/>
  <c r="H246" i="11"/>
  <c r="G244" i="11"/>
  <c r="I244" i="11" s="1"/>
  <c r="F244" i="11"/>
  <c r="E244" i="11"/>
  <c r="D244" i="11"/>
  <c r="G243" i="11"/>
  <c r="I243" i="11" s="1"/>
  <c r="F243" i="11"/>
  <c r="E243" i="11"/>
  <c r="D243" i="11"/>
  <c r="D242" i="11"/>
  <c r="D129" i="11"/>
  <c r="I128" i="11"/>
  <c r="H128" i="11"/>
  <c r="F127" i="11"/>
  <c r="E127" i="11"/>
  <c r="D126" i="11"/>
  <c r="I125" i="11"/>
  <c r="H125" i="11"/>
  <c r="J124" i="11"/>
  <c r="F124" i="11"/>
  <c r="E124" i="11"/>
  <c r="G124" i="11" s="1"/>
  <c r="H240" i="11"/>
  <c r="G240" i="11"/>
  <c r="D239" i="11"/>
  <c r="F238" i="11"/>
  <c r="F239" i="11" s="1"/>
  <c r="E238" i="11"/>
  <c r="H237" i="11"/>
  <c r="G237" i="11"/>
  <c r="I237" i="11" s="1"/>
  <c r="D236" i="11"/>
  <c r="J235" i="11"/>
  <c r="F235" i="11"/>
  <c r="F236" i="11" s="1"/>
  <c r="E235" i="11"/>
  <c r="H231" i="11"/>
  <c r="G231" i="11"/>
  <c r="I231" i="11" s="1"/>
  <c r="D230" i="11"/>
  <c r="I228" i="11"/>
  <c r="H228" i="11"/>
  <c r="D227" i="11"/>
  <c r="F226" i="11"/>
  <c r="F227" i="11" s="1"/>
  <c r="I225" i="11"/>
  <c r="H225" i="11"/>
  <c r="D224" i="11"/>
  <c r="J223" i="11"/>
  <c r="F223" i="11"/>
  <c r="E223" i="11"/>
  <c r="G223" i="11" s="1"/>
  <c r="H221" i="11"/>
  <c r="G221" i="11"/>
  <c r="I221" i="11" s="1"/>
  <c r="H220" i="11"/>
  <c r="G220" i="11"/>
  <c r="I220" i="11" s="1"/>
  <c r="F219" i="11"/>
  <c r="F222" i="11" s="1"/>
  <c r="I13" i="6" s="1"/>
  <c r="G13" i="6" s="1"/>
  <c r="E219" i="11"/>
  <c r="E222" i="11" s="1"/>
  <c r="H13" i="6" s="1"/>
  <c r="D222" i="11"/>
  <c r="C13" i="6" s="1"/>
  <c r="F13" i="6" s="1"/>
  <c r="D218" i="11"/>
  <c r="H217" i="11"/>
  <c r="G217" i="11"/>
  <c r="H216" i="11"/>
  <c r="G216" i="11"/>
  <c r="F215" i="11"/>
  <c r="I23" i="8" s="1"/>
  <c r="G23" i="8" s="1"/>
  <c r="E215" i="11"/>
  <c r="E218" i="11" s="1"/>
  <c r="D214" i="11"/>
  <c r="H213" i="11"/>
  <c r="G213" i="11"/>
  <c r="H212" i="11"/>
  <c r="G212" i="11"/>
  <c r="J211" i="11"/>
  <c r="F211" i="11"/>
  <c r="E211" i="11"/>
  <c r="H209" i="11"/>
  <c r="G209" i="11"/>
  <c r="I209" i="11" s="1"/>
  <c r="H208" i="11"/>
  <c r="G208" i="11"/>
  <c r="I208" i="11" s="1"/>
  <c r="F207" i="11"/>
  <c r="I22" i="8" s="1"/>
  <c r="G22" i="8" s="1"/>
  <c r="E207" i="11"/>
  <c r="E210" i="11" s="1"/>
  <c r="H205" i="11"/>
  <c r="G205" i="11"/>
  <c r="I205" i="11" s="1"/>
  <c r="H204" i="11"/>
  <c r="G204" i="11"/>
  <c r="I204" i="11" s="1"/>
  <c r="F203" i="11"/>
  <c r="F206" i="11" s="1"/>
  <c r="E203" i="11"/>
  <c r="E206" i="11" s="1"/>
  <c r="I202" i="11"/>
  <c r="H202" i="11"/>
  <c r="I197" i="11"/>
  <c r="D196" i="11"/>
  <c r="C28" i="6" s="1"/>
  <c r="F28" i="6" s="1"/>
  <c r="H195" i="11"/>
  <c r="G195" i="11"/>
  <c r="I195" i="11" s="1"/>
  <c r="H194" i="11"/>
  <c r="G194" i="11"/>
  <c r="I194" i="11" s="1"/>
  <c r="H187" i="11"/>
  <c r="G187" i="11"/>
  <c r="I187" i="11" s="1"/>
  <c r="F186" i="11"/>
  <c r="F188" i="11" s="1"/>
  <c r="E186" i="11"/>
  <c r="H34" i="8" s="1"/>
  <c r="D188" i="11"/>
  <c r="H184" i="11"/>
  <c r="G184" i="11"/>
  <c r="I184" i="11" s="1"/>
  <c r="F183" i="11"/>
  <c r="F185" i="11" s="1"/>
  <c r="E183" i="11"/>
  <c r="H181" i="11"/>
  <c r="G181" i="11"/>
  <c r="I181" i="11" s="1"/>
  <c r="F180" i="11"/>
  <c r="I32" i="8" s="1"/>
  <c r="G32" i="8" s="1"/>
  <c r="E180" i="11"/>
  <c r="E182" i="11" s="1"/>
  <c r="H178" i="11"/>
  <c r="G178" i="11"/>
  <c r="I178" i="11" s="1"/>
  <c r="F177" i="11"/>
  <c r="E177" i="11"/>
  <c r="I175" i="11"/>
  <c r="H175" i="11"/>
  <c r="I174" i="11"/>
  <c r="H174" i="11"/>
  <c r="D172" i="11"/>
  <c r="C20" i="6" s="1"/>
  <c r="F20" i="6" s="1"/>
  <c r="I171" i="11"/>
  <c r="H171" i="11"/>
  <c r="I170" i="11"/>
  <c r="H170" i="11"/>
  <c r="H163" i="11"/>
  <c r="G163" i="11"/>
  <c r="F162" i="11"/>
  <c r="E162" i="11"/>
  <c r="E164" i="11" s="1"/>
  <c r="D161" i="11"/>
  <c r="C18" i="6" s="1"/>
  <c r="F18" i="6" s="1"/>
  <c r="H160" i="11"/>
  <c r="G160" i="11"/>
  <c r="I160" i="11" s="1"/>
  <c r="H159" i="11"/>
  <c r="G159" i="11"/>
  <c r="I159" i="11" s="1"/>
  <c r="D157" i="11"/>
  <c r="C17" i="6" s="1"/>
  <c r="F17" i="6" s="1"/>
  <c r="H156" i="11"/>
  <c r="G156" i="11"/>
  <c r="I156" i="11" s="1"/>
  <c r="H155" i="11"/>
  <c r="G155" i="11"/>
  <c r="I155" i="11" s="1"/>
  <c r="F154" i="11"/>
  <c r="F157" i="11" s="1"/>
  <c r="I17" i="6" s="1"/>
  <c r="G17" i="6" s="1"/>
  <c r="E154" i="11"/>
  <c r="E157" i="11" s="1"/>
  <c r="H17" i="6" s="1"/>
  <c r="D153" i="11"/>
  <c r="C16" i="6" s="1"/>
  <c r="F16" i="6" s="1"/>
  <c r="H152" i="11"/>
  <c r="G152" i="11"/>
  <c r="I152" i="11" s="1"/>
  <c r="H151" i="11"/>
  <c r="G151" i="11"/>
  <c r="I151" i="11" s="1"/>
  <c r="F150" i="11"/>
  <c r="E150" i="11"/>
  <c r="E153" i="11" s="1"/>
  <c r="D149" i="11"/>
  <c r="C15" i="6" s="1"/>
  <c r="F15" i="6" s="1"/>
  <c r="I148" i="11"/>
  <c r="H148" i="11"/>
  <c r="I147" i="11"/>
  <c r="H147" i="11"/>
  <c r="F149" i="11"/>
  <c r="I15" i="6" s="1"/>
  <c r="G15" i="6" s="1"/>
  <c r="E149" i="11"/>
  <c r="H15" i="6" s="1"/>
  <c r="D141" i="11"/>
  <c r="H140" i="11"/>
  <c r="G140" i="11"/>
  <c r="I140" i="11" s="1"/>
  <c r="F139" i="11"/>
  <c r="F141" i="11" s="1"/>
  <c r="E139" i="11"/>
  <c r="E141" i="11" s="1"/>
  <c r="D138" i="11"/>
  <c r="H137" i="11"/>
  <c r="G137" i="11"/>
  <c r="J136" i="11"/>
  <c r="F136" i="11"/>
  <c r="F138" i="11" s="1"/>
  <c r="E136" i="11"/>
  <c r="I135" i="11"/>
  <c r="H135" i="11"/>
  <c r="I130" i="11"/>
  <c r="D123" i="11"/>
  <c r="H122" i="11"/>
  <c r="G122" i="11"/>
  <c r="I122" i="11" s="1"/>
  <c r="F121" i="11"/>
  <c r="F123" i="11" s="1"/>
  <c r="E121" i="11"/>
  <c r="D120" i="11"/>
  <c r="H119" i="11"/>
  <c r="G119" i="11"/>
  <c r="J118" i="11"/>
  <c r="F118" i="11"/>
  <c r="E118" i="11"/>
  <c r="I117" i="11"/>
  <c r="H117" i="11"/>
  <c r="I113" i="11"/>
  <c r="H113" i="11"/>
  <c r="H112" i="11"/>
  <c r="G112" i="11"/>
  <c r="I112" i="11" s="1"/>
  <c r="D111" i="11"/>
  <c r="D102" i="11" s="1"/>
  <c r="E109" i="11"/>
  <c r="G109" i="11" s="1"/>
  <c r="I109" i="11" s="1"/>
  <c r="D108" i="11"/>
  <c r="D103" i="11" s="1"/>
  <c r="H107" i="11"/>
  <c r="G107" i="11"/>
  <c r="I107" i="11" s="1"/>
  <c r="I105" i="11"/>
  <c r="H105" i="11"/>
  <c r="I100" i="11"/>
  <c r="H100" i="11"/>
  <c r="H98" i="11"/>
  <c r="G98" i="11"/>
  <c r="I98" i="11" s="1"/>
  <c r="F97" i="11"/>
  <c r="F99" i="11" s="1"/>
  <c r="E97" i="11"/>
  <c r="H33" i="8" s="1"/>
  <c r="D99" i="11"/>
  <c r="H95" i="11"/>
  <c r="G95" i="11"/>
  <c r="I95" i="11" s="1"/>
  <c r="F94" i="11"/>
  <c r="F96" i="11" s="1"/>
  <c r="E94" i="11"/>
  <c r="E96" i="11" s="1"/>
  <c r="D93" i="11"/>
  <c r="C24" i="6" s="1"/>
  <c r="F24" i="6" s="1"/>
  <c r="H92" i="11"/>
  <c r="G92" i="11"/>
  <c r="I92" i="11" s="1"/>
  <c r="H91" i="11"/>
  <c r="G91" i="11"/>
  <c r="I91" i="11" s="1"/>
  <c r="H89" i="11"/>
  <c r="G89" i="11"/>
  <c r="I89" i="11" s="1"/>
  <c r="D88" i="11"/>
  <c r="I85" i="11"/>
  <c r="H85" i="11"/>
  <c r="F86" i="11"/>
  <c r="I12" i="7" s="1"/>
  <c r="G12" i="7" s="1"/>
  <c r="F81" i="11"/>
  <c r="F82" i="11" s="1"/>
  <c r="E81" i="11"/>
  <c r="E82" i="11" s="1"/>
  <c r="D82" i="11"/>
  <c r="H80" i="11"/>
  <c r="G80" i="11"/>
  <c r="I80" i="11" s="1"/>
  <c r="D79" i="11"/>
  <c r="F78" i="11"/>
  <c r="F79" i="11" s="1"/>
  <c r="E78" i="11"/>
  <c r="G78" i="11" s="1"/>
  <c r="I78" i="11" s="1"/>
  <c r="H77" i="11"/>
  <c r="G77" i="11"/>
  <c r="I77" i="11" s="1"/>
  <c r="D76" i="11"/>
  <c r="F75" i="11"/>
  <c r="H73" i="11"/>
  <c r="G73" i="11"/>
  <c r="I73" i="11" s="1"/>
  <c r="H72" i="11"/>
  <c r="G72" i="11"/>
  <c r="I72" i="11" s="1"/>
  <c r="F74" i="11"/>
  <c r="E74" i="11"/>
  <c r="D74" i="11"/>
  <c r="H69" i="11"/>
  <c r="G69" i="11"/>
  <c r="I69" i="11" s="1"/>
  <c r="H68" i="11"/>
  <c r="G68" i="11"/>
  <c r="I68" i="11" s="1"/>
  <c r="F70" i="11"/>
  <c r="D61" i="11"/>
  <c r="H60" i="11"/>
  <c r="G60" i="11"/>
  <c r="H59" i="11"/>
  <c r="G59" i="11"/>
  <c r="I59" i="11" s="1"/>
  <c r="F58" i="11"/>
  <c r="F61" i="11" s="1"/>
  <c r="E58" i="11"/>
  <c r="E61" i="11" s="1"/>
  <c r="D57" i="11"/>
  <c r="H56" i="11"/>
  <c r="G56" i="11"/>
  <c r="H55" i="11"/>
  <c r="G55" i="11"/>
  <c r="F54" i="11"/>
  <c r="I42" i="11"/>
  <c r="H42" i="11"/>
  <c r="D41" i="11"/>
  <c r="F40" i="11"/>
  <c r="I35" i="8" s="1"/>
  <c r="G35" i="8" s="1"/>
  <c r="E40" i="11"/>
  <c r="E41" i="11" s="1"/>
  <c r="I39" i="11"/>
  <c r="H39" i="11"/>
  <c r="D38" i="11"/>
  <c r="J37" i="11"/>
  <c r="F37" i="11"/>
  <c r="E37" i="11"/>
  <c r="I36" i="11"/>
  <c r="I33" i="11"/>
  <c r="H33" i="11"/>
  <c r="H32" i="11"/>
  <c r="G32" i="11"/>
  <c r="I32" i="11" s="1"/>
  <c r="D31" i="11"/>
  <c r="H29" i="11"/>
  <c r="G29" i="11"/>
  <c r="I29" i="11" s="1"/>
  <c r="D28" i="11"/>
  <c r="H26" i="11"/>
  <c r="G26" i="11"/>
  <c r="I26" i="11" s="1"/>
  <c r="D25" i="11"/>
  <c r="I23" i="11"/>
  <c r="H23" i="11"/>
  <c r="F21" i="11"/>
  <c r="F22" i="11" s="1"/>
  <c r="E21" i="11"/>
  <c r="E22" i="11" s="1"/>
  <c r="C37" i="8"/>
  <c r="F37" i="8" s="1"/>
  <c r="I20" i="11"/>
  <c r="H20" i="11"/>
  <c r="F18" i="11"/>
  <c r="E18" i="11"/>
  <c r="E19" i="11" s="1"/>
  <c r="D19" i="11"/>
  <c r="H17" i="11"/>
  <c r="G17" i="11"/>
  <c r="I17" i="11" s="1"/>
  <c r="F14" i="11"/>
  <c r="D14" i="11"/>
  <c r="D10" i="11" s="1"/>
  <c r="H13" i="11"/>
  <c r="G13" i="11"/>
  <c r="I13" i="11" s="1"/>
  <c r="E12" i="11"/>
  <c r="H12" i="11" s="1"/>
  <c r="I11" i="11"/>
  <c r="H11" i="11"/>
  <c r="A3" i="11"/>
  <c r="D11" i="10"/>
  <c r="H10" i="10"/>
  <c r="G10" i="10"/>
  <c r="I10" i="10" s="1"/>
  <c r="H9" i="10"/>
  <c r="G9" i="10"/>
  <c r="I9" i="10" s="1"/>
  <c r="F8" i="10"/>
  <c r="F11" i="10" s="1"/>
  <c r="E8" i="10"/>
  <c r="E11" i="10" s="1"/>
  <c r="D8" i="10"/>
  <c r="A3" i="10"/>
  <c r="H71" i="9"/>
  <c r="F67" i="9"/>
  <c r="D67" i="9"/>
  <c r="F52" i="9"/>
  <c r="F50" i="9" s="1"/>
  <c r="E52" i="9"/>
  <c r="E50" i="9" s="1"/>
  <c r="I51" i="9"/>
  <c r="H51" i="9"/>
  <c r="F46" i="9"/>
  <c r="G48" i="9"/>
  <c r="G71" i="9" s="1"/>
  <c r="I47" i="9"/>
  <c r="H47" i="9"/>
  <c r="D46" i="9"/>
  <c r="F43" i="9"/>
  <c r="F41" i="9" s="1"/>
  <c r="E43" i="9"/>
  <c r="I42" i="9"/>
  <c r="H42" i="9"/>
  <c r="I40" i="9"/>
  <c r="H40" i="9"/>
  <c r="F39" i="9"/>
  <c r="E39" i="9"/>
  <c r="J38" i="9"/>
  <c r="F38" i="9"/>
  <c r="E38" i="9"/>
  <c r="G38" i="9" s="1"/>
  <c r="I38" i="9" s="1"/>
  <c r="I37" i="9"/>
  <c r="H37" i="9"/>
  <c r="D36" i="9"/>
  <c r="I35" i="9"/>
  <c r="H35" i="9"/>
  <c r="F31" i="9"/>
  <c r="E31" i="9"/>
  <c r="G31" i="9" s="1"/>
  <c r="I31" i="9" s="1"/>
  <c r="J30" i="9"/>
  <c r="F30" i="9"/>
  <c r="E30" i="9"/>
  <c r="F34" i="9"/>
  <c r="E34" i="9"/>
  <c r="F33" i="9"/>
  <c r="E33" i="9"/>
  <c r="J32" i="9"/>
  <c r="F32" i="9"/>
  <c r="E32" i="9"/>
  <c r="G32" i="9" s="1"/>
  <c r="I26" i="9"/>
  <c r="H26" i="9"/>
  <c r="F22" i="9"/>
  <c r="E22" i="9"/>
  <c r="F21" i="9"/>
  <c r="E21" i="9"/>
  <c r="G21" i="9" s="1"/>
  <c r="I21" i="9" s="1"/>
  <c r="I20" i="9"/>
  <c r="H20" i="9"/>
  <c r="D19" i="9"/>
  <c r="I18" i="9"/>
  <c r="H18" i="9"/>
  <c r="F17" i="9"/>
  <c r="E17" i="9"/>
  <c r="G17" i="9" s="1"/>
  <c r="I17" i="9" s="1"/>
  <c r="F16" i="9"/>
  <c r="E16" i="9"/>
  <c r="I15" i="9"/>
  <c r="H15" i="9"/>
  <c r="D14" i="9"/>
  <c r="F12" i="9"/>
  <c r="E12" i="9"/>
  <c r="F11" i="9"/>
  <c r="E11" i="9"/>
  <c r="F10" i="9"/>
  <c r="E10" i="9"/>
  <c r="I9" i="9"/>
  <c r="H9" i="9"/>
  <c r="D8" i="9"/>
  <c r="A3" i="9"/>
  <c r="C38" i="8"/>
  <c r="F38" i="8" s="1"/>
  <c r="B38" i="8"/>
  <c r="A38" i="8"/>
  <c r="B37" i="8"/>
  <c r="A37" i="8"/>
  <c r="C35" i="8"/>
  <c r="F35" i="8" s="1"/>
  <c r="B35" i="8"/>
  <c r="A35" i="8"/>
  <c r="B34" i="8"/>
  <c r="A34" i="8"/>
  <c r="B33" i="8"/>
  <c r="A33" i="8"/>
  <c r="C32" i="8"/>
  <c r="F32" i="8" s="1"/>
  <c r="B32" i="8"/>
  <c r="A32" i="8"/>
  <c r="C31" i="8"/>
  <c r="F31" i="8" s="1"/>
  <c r="B31" i="8"/>
  <c r="A31" i="8"/>
  <c r="C30" i="8"/>
  <c r="F30" i="8" s="1"/>
  <c r="B30" i="8"/>
  <c r="A30" i="8"/>
  <c r="C29" i="8"/>
  <c r="F29" i="8" s="1"/>
  <c r="B29" i="8"/>
  <c r="A29" i="8"/>
  <c r="C28" i="8"/>
  <c r="F28" i="8" s="1"/>
  <c r="B28" i="8"/>
  <c r="A28" i="8"/>
  <c r="C27" i="8"/>
  <c r="F27" i="8" s="1"/>
  <c r="B27" i="8"/>
  <c r="A27" i="8"/>
  <c r="C25" i="8"/>
  <c r="F25" i="8" s="1"/>
  <c r="B25" i="8"/>
  <c r="A25" i="8"/>
  <c r="C24" i="8"/>
  <c r="F24" i="8" s="1"/>
  <c r="B24" i="8"/>
  <c r="A24" i="8"/>
  <c r="C23" i="8"/>
  <c r="F23" i="8" s="1"/>
  <c r="B23" i="8"/>
  <c r="A23" i="8"/>
  <c r="C22" i="8"/>
  <c r="F22" i="8" s="1"/>
  <c r="B22" i="8"/>
  <c r="A22" i="8"/>
  <c r="C21" i="8"/>
  <c r="F21" i="8" s="1"/>
  <c r="B21" i="8"/>
  <c r="A21" i="8"/>
  <c r="C20" i="8"/>
  <c r="F20" i="8" s="1"/>
  <c r="B20" i="8"/>
  <c r="A20" i="8"/>
  <c r="F19" i="8"/>
  <c r="C18" i="8"/>
  <c r="F18" i="8" s="1"/>
  <c r="B18" i="8"/>
  <c r="A18" i="8"/>
  <c r="F17" i="8"/>
  <c r="C16" i="8"/>
  <c r="F16" i="8" s="1"/>
  <c r="B16" i="8"/>
  <c r="A16" i="8"/>
  <c r="C15" i="8"/>
  <c r="F15" i="8" s="1"/>
  <c r="B15" i="8"/>
  <c r="A15" i="8"/>
  <c r="B12" i="8"/>
  <c r="A12" i="8"/>
  <c r="F6" i="8"/>
  <c r="C10" i="8"/>
  <c r="B10" i="8"/>
  <c r="A10" i="8"/>
  <c r="B15" i="7"/>
  <c r="A15" i="7"/>
  <c r="B14" i="7"/>
  <c r="A14" i="7"/>
  <c r="B13" i="7"/>
  <c r="A13" i="7"/>
  <c r="B12" i="7"/>
  <c r="A12" i="7"/>
  <c r="I11" i="7"/>
  <c r="G11" i="7" s="1"/>
  <c r="C11" i="7"/>
  <c r="F11" i="7" s="1"/>
  <c r="B11" i="7"/>
  <c r="A11" i="7"/>
  <c r="I10" i="7"/>
  <c r="H10" i="7"/>
  <c r="C10" i="7"/>
  <c r="F10" i="7" s="1"/>
  <c r="B10" i="7"/>
  <c r="A10" i="7"/>
  <c r="B8" i="7"/>
  <c r="A8" i="7"/>
  <c r="B7" i="7"/>
  <c r="A7" i="7"/>
  <c r="B6" i="7"/>
  <c r="A6" i="7"/>
  <c r="G29" i="6"/>
  <c r="F29" i="6"/>
  <c r="B28" i="6"/>
  <c r="A28" i="6"/>
  <c r="B27" i="6"/>
  <c r="A27" i="6"/>
  <c r="B25" i="6"/>
  <c r="A25" i="6"/>
  <c r="B24" i="6"/>
  <c r="A24" i="6"/>
  <c r="B23" i="6"/>
  <c r="A23" i="6"/>
  <c r="B22" i="6"/>
  <c r="A22" i="6"/>
  <c r="B21" i="6"/>
  <c r="A21" i="6"/>
  <c r="B20" i="6"/>
  <c r="A20" i="6"/>
  <c r="B18" i="6"/>
  <c r="A18" i="6"/>
  <c r="B17" i="6"/>
  <c r="A17" i="6"/>
  <c r="B16" i="6"/>
  <c r="A16" i="6"/>
  <c r="B15" i="6"/>
  <c r="A15" i="6"/>
  <c r="B13" i="6"/>
  <c r="A13" i="6"/>
  <c r="B12" i="6"/>
  <c r="A12" i="6"/>
  <c r="B11" i="6"/>
  <c r="A11" i="6"/>
  <c r="B8" i="6"/>
  <c r="A8" i="6"/>
  <c r="LM37" i="5"/>
  <c r="LE37" i="5"/>
  <c r="KW37" i="5"/>
  <c r="KO37" i="5"/>
  <c r="KG37" i="5"/>
  <c r="DM37" i="5"/>
  <c r="JI37" i="5"/>
  <c r="JA37" i="5"/>
  <c r="IS37" i="5"/>
  <c r="IK37" i="5"/>
  <c r="DE37" i="5"/>
  <c r="IC37" i="5"/>
  <c r="HU37" i="5"/>
  <c r="HM37" i="5"/>
  <c r="HE37" i="5"/>
  <c r="GW37" i="5"/>
  <c r="JQ37" i="5"/>
  <c r="GG37" i="5"/>
  <c r="FY37" i="5"/>
  <c r="FQ37" i="5"/>
  <c r="FI37" i="5"/>
  <c r="ES37" i="5"/>
  <c r="EK37" i="5"/>
  <c r="FA37" i="5"/>
  <c r="EC37" i="5"/>
  <c r="DU37" i="5"/>
  <c r="CW37" i="5"/>
  <c r="BY37" i="5"/>
  <c r="CO37" i="5"/>
  <c r="BI37" i="5"/>
  <c r="BA37" i="5"/>
  <c r="AS37" i="5"/>
  <c r="AK37" i="5"/>
  <c r="AC37" i="5"/>
  <c r="LT32" i="5"/>
  <c r="LS32" i="5"/>
  <c r="LP32" i="5"/>
  <c r="LO32" i="5"/>
  <c r="LL32" i="5"/>
  <c r="LH32" i="5"/>
  <c r="LD32" i="5"/>
  <c r="LC32" i="5"/>
  <c r="KZ32" i="5"/>
  <c r="KY32" i="5"/>
  <c r="KV32" i="5"/>
  <c r="KU32" i="5"/>
  <c r="KR32" i="5"/>
  <c r="KQ32" i="5"/>
  <c r="KN32" i="5"/>
  <c r="KM32" i="5"/>
  <c r="KJ32" i="5"/>
  <c r="KI32" i="5"/>
  <c r="DT32" i="5"/>
  <c r="DS32" i="5"/>
  <c r="DP32" i="5"/>
  <c r="DO32" i="5"/>
  <c r="JH32" i="5"/>
  <c r="JG32" i="5"/>
  <c r="JD32" i="5"/>
  <c r="JC32" i="5"/>
  <c r="IZ32" i="5"/>
  <c r="IY32" i="5"/>
  <c r="IV32" i="5"/>
  <c r="IU32" i="5"/>
  <c r="IR32" i="5"/>
  <c r="IQ32" i="5"/>
  <c r="IN32" i="5"/>
  <c r="IM32" i="5"/>
  <c r="DL32" i="5"/>
  <c r="DK32" i="5"/>
  <c r="DH32" i="5"/>
  <c r="DG32" i="5"/>
  <c r="IJ32" i="5"/>
  <c r="II32" i="5"/>
  <c r="IF32" i="5"/>
  <c r="IE32" i="5"/>
  <c r="IB32" i="5"/>
  <c r="IA32" i="5"/>
  <c r="HX32" i="5"/>
  <c r="HW32" i="5"/>
  <c r="HT32" i="5"/>
  <c r="HS32" i="5"/>
  <c r="HP32" i="5"/>
  <c r="HO32" i="5"/>
  <c r="HL32" i="5"/>
  <c r="HK32" i="5"/>
  <c r="HH32" i="5"/>
  <c r="HG32" i="5"/>
  <c r="HD32" i="5"/>
  <c r="HC32" i="5"/>
  <c r="GZ32" i="5"/>
  <c r="GY32" i="5"/>
  <c r="JX32" i="5"/>
  <c r="JV32" i="5"/>
  <c r="JT32" i="5"/>
  <c r="JR32" i="5"/>
  <c r="GN32" i="5"/>
  <c r="GM32" i="5"/>
  <c r="GJ32" i="5"/>
  <c r="GI32" i="5"/>
  <c r="GF32" i="5"/>
  <c r="GE32" i="5"/>
  <c r="GB32" i="5"/>
  <c r="GA32" i="5"/>
  <c r="FX32" i="5"/>
  <c r="FW32" i="5"/>
  <c r="FT32" i="5"/>
  <c r="FS32" i="5"/>
  <c r="FP32" i="5"/>
  <c r="FO32" i="5"/>
  <c r="FL32" i="5"/>
  <c r="FK32" i="5"/>
  <c r="EZ32" i="5"/>
  <c r="EY32" i="5"/>
  <c r="EV32" i="5"/>
  <c r="EU32" i="5"/>
  <c r="ER32" i="5"/>
  <c r="EQ32" i="5"/>
  <c r="EN32" i="5"/>
  <c r="EM32" i="5"/>
  <c r="FH32" i="5"/>
  <c r="FG32" i="5"/>
  <c r="FD32" i="5"/>
  <c r="FC32" i="5"/>
  <c r="EJ32" i="5"/>
  <c r="EI32" i="5"/>
  <c r="EF32" i="5"/>
  <c r="EE32" i="5"/>
  <c r="EB32" i="5"/>
  <c r="EA32" i="5"/>
  <c r="DX32" i="5"/>
  <c r="DW32" i="5"/>
  <c r="DD32" i="5"/>
  <c r="DC32" i="5"/>
  <c r="CZ32" i="5"/>
  <c r="CY32" i="5"/>
  <c r="CF32" i="5"/>
  <c r="CE32" i="5"/>
  <c r="CB32" i="5"/>
  <c r="CA32" i="5"/>
  <c r="CV32" i="5"/>
  <c r="CU32" i="5"/>
  <c r="CR32" i="5"/>
  <c r="CQ32" i="5"/>
  <c r="BP32" i="5"/>
  <c r="BO32" i="5"/>
  <c r="BL32" i="5"/>
  <c r="BK32" i="5"/>
  <c r="BH32" i="5"/>
  <c r="BG32" i="5"/>
  <c r="BD32" i="5"/>
  <c r="BC32" i="5"/>
  <c r="AZ32" i="5"/>
  <c r="AY32" i="5"/>
  <c r="AV32" i="5"/>
  <c r="AU32" i="5"/>
  <c r="AR32" i="5"/>
  <c r="AQ32" i="5"/>
  <c r="AN32" i="5"/>
  <c r="AM32" i="5"/>
  <c r="AJ32" i="5"/>
  <c r="AI32" i="5"/>
  <c r="AF32" i="5"/>
  <c r="AE32" i="5"/>
  <c r="LJ31" i="5"/>
  <c r="LF31" i="5"/>
  <c r="EG31" i="5"/>
  <c r="EH31" i="5" s="1"/>
  <c r="EC31" i="5"/>
  <c r="ED31" i="5" s="1"/>
  <c r="LJ30" i="5"/>
  <c r="LF30" i="5"/>
  <c r="EC30" i="5"/>
  <c r="AG30" i="5"/>
  <c r="LT28" i="5"/>
  <c r="LP28" i="5"/>
  <c r="LL28" i="5"/>
  <c r="LL35" i="5" s="1"/>
  <c r="LH28" i="5"/>
  <c r="LD28" i="5"/>
  <c r="KZ28" i="5"/>
  <c r="KV28" i="5"/>
  <c r="KU28" i="5"/>
  <c r="KR28" i="5"/>
  <c r="KQ28" i="5"/>
  <c r="KN28" i="5"/>
  <c r="KM28" i="5"/>
  <c r="KJ28" i="5"/>
  <c r="KJ35" i="5" s="1"/>
  <c r="KI28" i="5"/>
  <c r="DT28" i="5"/>
  <c r="DS28" i="5"/>
  <c r="DP28" i="5"/>
  <c r="DO28" i="5"/>
  <c r="JH28" i="5"/>
  <c r="JG28" i="5"/>
  <c r="JD28" i="5"/>
  <c r="JD35" i="5" s="1"/>
  <c r="JC28" i="5"/>
  <c r="IZ28" i="5"/>
  <c r="IV28" i="5"/>
  <c r="IV35" i="5" s="1"/>
  <c r="IQ28" i="5"/>
  <c r="IP28" i="5"/>
  <c r="IM28" i="5"/>
  <c r="IL28" i="5"/>
  <c r="DL28" i="5"/>
  <c r="DL35" i="5" s="1"/>
  <c r="DK28" i="5"/>
  <c r="DH28" i="5"/>
  <c r="DG28" i="5"/>
  <c r="II28" i="5"/>
  <c r="IE28" i="5"/>
  <c r="IB28" i="5"/>
  <c r="IA28" i="5"/>
  <c r="HX28" i="5"/>
  <c r="HW28" i="5"/>
  <c r="HT28" i="5"/>
  <c r="HT35" i="5" s="1"/>
  <c r="HS28" i="5"/>
  <c r="HS35" i="5" s="1"/>
  <c r="HP28" i="5"/>
  <c r="HO28" i="5"/>
  <c r="HD28" i="5"/>
  <c r="HD35" i="5" s="1"/>
  <c r="HC28" i="5"/>
  <c r="GZ28" i="5"/>
  <c r="GZ35" i="5" s="1"/>
  <c r="GY28" i="5"/>
  <c r="JX28" i="5"/>
  <c r="JV28" i="5"/>
  <c r="JT28" i="5"/>
  <c r="JR28" i="5"/>
  <c r="GF28" i="5"/>
  <c r="GE28" i="5"/>
  <c r="GD28" i="5"/>
  <c r="GB28" i="5"/>
  <c r="GA28" i="5"/>
  <c r="FZ28" i="5"/>
  <c r="FX28" i="5"/>
  <c r="FW28" i="5"/>
  <c r="FT28" i="5"/>
  <c r="FS28" i="5"/>
  <c r="FP28" i="5"/>
  <c r="FO28" i="5"/>
  <c r="FL28" i="5"/>
  <c r="FK28" i="5"/>
  <c r="FJ28" i="5"/>
  <c r="EY28" i="5"/>
  <c r="EX28" i="5"/>
  <c r="EU28" i="5"/>
  <c r="ET28" i="5"/>
  <c r="ER28" i="5"/>
  <c r="EQ28" i="5"/>
  <c r="EN28" i="5"/>
  <c r="EM28" i="5"/>
  <c r="FH28" i="5"/>
  <c r="FG28" i="5"/>
  <c r="FG35" i="5" s="1"/>
  <c r="FD28" i="5"/>
  <c r="FC28" i="5"/>
  <c r="EJ28" i="5"/>
  <c r="EI28" i="5"/>
  <c r="EF28" i="5"/>
  <c r="EE28" i="5"/>
  <c r="EB28" i="5"/>
  <c r="EA28" i="5"/>
  <c r="EA35" i="5" s="1"/>
  <c r="DX28" i="5"/>
  <c r="DW28" i="5"/>
  <c r="DD28" i="5"/>
  <c r="CZ28" i="5"/>
  <c r="CZ35" i="5" s="1"/>
  <c r="CF28" i="5"/>
  <c r="CE28" i="5"/>
  <c r="CE35" i="5" s="1"/>
  <c r="CB28" i="5"/>
  <c r="CA28" i="5"/>
  <c r="CV28" i="5"/>
  <c r="CU28" i="5"/>
  <c r="CR28" i="5"/>
  <c r="CQ28" i="5"/>
  <c r="BP28" i="5"/>
  <c r="BO28" i="5"/>
  <c r="BO35" i="5" s="1"/>
  <c r="BL28" i="5"/>
  <c r="BK28" i="5"/>
  <c r="BH28" i="5"/>
  <c r="BG28" i="5"/>
  <c r="BD28" i="5"/>
  <c r="BD35" i="5" s="1"/>
  <c r="BC28" i="5"/>
  <c r="AY28" i="5"/>
  <c r="AY35" i="5" s="1"/>
  <c r="AU28" i="5"/>
  <c r="AR28" i="5"/>
  <c r="AQ28" i="5"/>
  <c r="AN28" i="5"/>
  <c r="AN35" i="5" s="1"/>
  <c r="AM28" i="5"/>
  <c r="AJ28" i="5"/>
  <c r="AI28" i="5"/>
  <c r="AF28" i="5"/>
  <c r="H41" i="5" s="1"/>
  <c r="AE28" i="5"/>
  <c r="LS27" i="5"/>
  <c r="LR27" i="5"/>
  <c r="LO27" i="5"/>
  <c r="LN27" i="5"/>
  <c r="LJ27" i="5"/>
  <c r="LF27" i="5"/>
  <c r="JP27" i="5"/>
  <c r="JO27" i="5"/>
  <c r="JN27" i="5"/>
  <c r="JL27" i="5"/>
  <c r="JK27" i="5"/>
  <c r="IX27" i="5"/>
  <c r="IT27" i="5"/>
  <c r="IR27" i="5"/>
  <c r="IN27" i="5"/>
  <c r="IJ27" i="5"/>
  <c r="IF27" i="5"/>
  <c r="HL27" i="5"/>
  <c r="HK27" i="5"/>
  <c r="HH27" i="5"/>
  <c r="HG27" i="5"/>
  <c r="GN27" i="5"/>
  <c r="GM27" i="5"/>
  <c r="GL27" i="5"/>
  <c r="GJ27" i="5"/>
  <c r="GI27" i="5"/>
  <c r="GH27" i="5"/>
  <c r="FN28" i="5"/>
  <c r="EG27" i="5"/>
  <c r="EH27" i="5" s="1"/>
  <c r="DB27" i="5"/>
  <c r="CX27" i="5"/>
  <c r="AZ27" i="5"/>
  <c r="AX27" i="5"/>
  <c r="AV27" i="5"/>
  <c r="AT27" i="5"/>
  <c r="AP27" i="5"/>
  <c r="AL27" i="5"/>
  <c r="LS26" i="5"/>
  <c r="LR26" i="5"/>
  <c r="LO26" i="5"/>
  <c r="LN26" i="5"/>
  <c r="LJ26" i="5"/>
  <c r="LF26" i="5"/>
  <c r="JP26" i="5"/>
  <c r="JO26" i="5"/>
  <c r="JN26" i="5"/>
  <c r="JL26" i="5"/>
  <c r="JK26" i="5"/>
  <c r="IX26" i="5"/>
  <c r="IT26" i="5"/>
  <c r="IR26" i="5"/>
  <c r="IN26" i="5"/>
  <c r="IJ26" i="5"/>
  <c r="IF26" i="5"/>
  <c r="HL26" i="5"/>
  <c r="HK26" i="5"/>
  <c r="HH26" i="5"/>
  <c r="HG26" i="5"/>
  <c r="GN26" i="5"/>
  <c r="GM26" i="5"/>
  <c r="GL26" i="5"/>
  <c r="GJ26" i="5"/>
  <c r="GI26" i="5"/>
  <c r="GH26" i="5"/>
  <c r="EG26" i="5"/>
  <c r="EH26" i="5" s="1"/>
  <c r="DB26" i="5"/>
  <c r="CX26" i="5"/>
  <c r="AZ26" i="5"/>
  <c r="AX26" i="5"/>
  <c r="AV26" i="5"/>
  <c r="AT26" i="5"/>
  <c r="AP26" i="5"/>
  <c r="AL26" i="5"/>
  <c r="LS25" i="5"/>
  <c r="LR25" i="5"/>
  <c r="LO25" i="5"/>
  <c r="LN25" i="5"/>
  <c r="LJ25" i="5"/>
  <c r="LF25" i="5"/>
  <c r="JP25" i="5"/>
  <c r="JO25" i="5"/>
  <c r="JN25" i="5"/>
  <c r="JL25" i="5"/>
  <c r="JK25" i="5"/>
  <c r="IX25" i="5"/>
  <c r="IT25" i="5"/>
  <c r="IR25" i="5"/>
  <c r="IN25" i="5"/>
  <c r="IJ25" i="5"/>
  <c r="IF25" i="5"/>
  <c r="HL25" i="5"/>
  <c r="HK25" i="5"/>
  <c r="HH25" i="5"/>
  <c r="HG25" i="5"/>
  <c r="GN25" i="5"/>
  <c r="GM25" i="5"/>
  <c r="GL25" i="5"/>
  <c r="GJ25" i="5"/>
  <c r="GI25" i="5"/>
  <c r="GH25" i="5"/>
  <c r="DB25" i="5"/>
  <c r="CX25" i="5"/>
  <c r="AZ25" i="5"/>
  <c r="AX25" i="5"/>
  <c r="AV25" i="5"/>
  <c r="AT25" i="5"/>
  <c r="AP25" i="5"/>
  <c r="AL25" i="5"/>
  <c r="LS24" i="5"/>
  <c r="LR24" i="5"/>
  <c r="LO24" i="5"/>
  <c r="LN24" i="5"/>
  <c r="LJ24" i="5"/>
  <c r="LF24" i="5"/>
  <c r="JP24" i="5"/>
  <c r="JO24" i="5"/>
  <c r="JN24" i="5"/>
  <c r="JL24" i="5"/>
  <c r="JK24" i="5"/>
  <c r="IX24" i="5"/>
  <c r="IT24" i="5"/>
  <c r="IR24" i="5"/>
  <c r="IN24" i="5"/>
  <c r="IJ24" i="5"/>
  <c r="IF24" i="5"/>
  <c r="HL24" i="5"/>
  <c r="HK24" i="5"/>
  <c r="HH24" i="5"/>
  <c r="HG24" i="5"/>
  <c r="GN24" i="5"/>
  <c r="GM24" i="5"/>
  <c r="GL24" i="5"/>
  <c r="GJ24" i="5"/>
  <c r="GI24" i="5"/>
  <c r="GH24" i="5"/>
  <c r="DB24" i="5"/>
  <c r="CX24" i="5"/>
  <c r="AZ24" i="5"/>
  <c r="AX24" i="5"/>
  <c r="AV24" i="5"/>
  <c r="AT24" i="5"/>
  <c r="AP24" i="5"/>
  <c r="AL24" i="5"/>
  <c r="LS23" i="5"/>
  <c r="LR23" i="5"/>
  <c r="LO23" i="5"/>
  <c r="LN23" i="5"/>
  <c r="LJ23" i="5"/>
  <c r="LF23" i="5"/>
  <c r="JP23" i="5"/>
  <c r="JO23" i="5"/>
  <c r="JN23" i="5"/>
  <c r="JL23" i="5"/>
  <c r="JK23" i="5"/>
  <c r="IX23" i="5"/>
  <c r="IT23" i="5"/>
  <c r="IR23" i="5"/>
  <c r="IN23" i="5"/>
  <c r="IJ23" i="5"/>
  <c r="IF23" i="5"/>
  <c r="HL23" i="5"/>
  <c r="HK23" i="5"/>
  <c r="HH23" i="5"/>
  <c r="HG23" i="5"/>
  <c r="GN23" i="5"/>
  <c r="GM23" i="5"/>
  <c r="GL23" i="5"/>
  <c r="GJ23" i="5"/>
  <c r="GI23" i="5"/>
  <c r="GH23" i="5"/>
  <c r="DB23" i="5"/>
  <c r="CX23" i="5"/>
  <c r="AZ23" i="5"/>
  <c r="AX23" i="5"/>
  <c r="AV23" i="5"/>
  <c r="AT23" i="5"/>
  <c r="AP23" i="5"/>
  <c r="AL23" i="5"/>
  <c r="LS22" i="5"/>
  <c r="LR22" i="5"/>
  <c r="LO22" i="5"/>
  <c r="LN22" i="5"/>
  <c r="LJ22" i="5"/>
  <c r="LF22" i="5"/>
  <c r="JP22" i="5"/>
  <c r="JO22" i="5"/>
  <c r="JN22" i="5"/>
  <c r="JL22" i="5"/>
  <c r="JK22" i="5"/>
  <c r="IX22" i="5"/>
  <c r="IT22" i="5"/>
  <c r="IR22" i="5"/>
  <c r="IN22" i="5"/>
  <c r="IJ22" i="5"/>
  <c r="IF22" i="5"/>
  <c r="HL22" i="5"/>
  <c r="HK22" i="5"/>
  <c r="HH22" i="5"/>
  <c r="HG22" i="5"/>
  <c r="GN22" i="5"/>
  <c r="GM22" i="5"/>
  <c r="GL22" i="5"/>
  <c r="GJ22" i="5"/>
  <c r="GI22" i="5"/>
  <c r="GH22" i="5"/>
  <c r="DB22" i="5"/>
  <c r="CX22" i="5"/>
  <c r="AZ22" i="5"/>
  <c r="AX22" i="5"/>
  <c r="AV22" i="5"/>
  <c r="AT22" i="5"/>
  <c r="AP22" i="5"/>
  <c r="AL22" i="5"/>
  <c r="AG22" i="5"/>
  <c r="AH22" i="5" s="1"/>
  <c r="LS21" i="5"/>
  <c r="LR21" i="5"/>
  <c r="LO21" i="5"/>
  <c r="LN21" i="5"/>
  <c r="LJ21" i="5"/>
  <c r="LF21" i="5"/>
  <c r="JP21" i="5"/>
  <c r="JO21" i="5"/>
  <c r="JN21" i="5"/>
  <c r="JL21" i="5"/>
  <c r="JK21" i="5"/>
  <c r="IX21" i="5"/>
  <c r="IT21" i="5"/>
  <c r="IR21" i="5"/>
  <c r="IN21" i="5"/>
  <c r="IJ21" i="5"/>
  <c r="IF21" i="5"/>
  <c r="HL21" i="5"/>
  <c r="HK21" i="5"/>
  <c r="HH21" i="5"/>
  <c r="HG21" i="5"/>
  <c r="GN21" i="5"/>
  <c r="GM21" i="5"/>
  <c r="GL21" i="5"/>
  <c r="GJ21" i="5"/>
  <c r="GI21" i="5"/>
  <c r="GH21" i="5"/>
  <c r="EG21" i="5"/>
  <c r="EH21" i="5" s="1"/>
  <c r="DB21" i="5"/>
  <c r="CX21" i="5"/>
  <c r="AZ21" i="5"/>
  <c r="AX21" i="5"/>
  <c r="AV21" i="5"/>
  <c r="AT21" i="5"/>
  <c r="AP21" i="5"/>
  <c r="AL21" i="5"/>
  <c r="LS20" i="5"/>
  <c r="LR20" i="5"/>
  <c r="LJ20" i="5"/>
  <c r="LF20" i="5"/>
  <c r="JP20" i="5"/>
  <c r="JO20" i="5"/>
  <c r="JN20" i="5"/>
  <c r="JL20" i="5"/>
  <c r="JK20" i="5"/>
  <c r="IX20" i="5"/>
  <c r="IT20" i="5"/>
  <c r="IR20" i="5"/>
  <c r="IN20" i="5"/>
  <c r="IJ20" i="5"/>
  <c r="IF20" i="5"/>
  <c r="HL20" i="5"/>
  <c r="HK20" i="5"/>
  <c r="HH20" i="5"/>
  <c r="HG20" i="5"/>
  <c r="GN20" i="5"/>
  <c r="GM20" i="5"/>
  <c r="GL20" i="5"/>
  <c r="GJ20" i="5"/>
  <c r="GI20" i="5"/>
  <c r="GH20" i="5"/>
  <c r="DB20" i="5"/>
  <c r="CX20" i="5"/>
  <c r="AZ20" i="5"/>
  <c r="AX20" i="5"/>
  <c r="AV20" i="5"/>
  <c r="AT20" i="5"/>
  <c r="AP20" i="5"/>
  <c r="AL20" i="5"/>
  <c r="LS19" i="5"/>
  <c r="LR19" i="5"/>
  <c r="LO19" i="5"/>
  <c r="LN19" i="5"/>
  <c r="LJ19" i="5"/>
  <c r="LF19" i="5"/>
  <c r="DQ19" i="5"/>
  <c r="DR19" i="5" s="1"/>
  <c r="JP19" i="5"/>
  <c r="JO19" i="5"/>
  <c r="JN19" i="5"/>
  <c r="JL19" i="5"/>
  <c r="JK19" i="5"/>
  <c r="IX19" i="5"/>
  <c r="IT19" i="5"/>
  <c r="IR19" i="5"/>
  <c r="IN19" i="5"/>
  <c r="IJ19" i="5"/>
  <c r="IF19" i="5"/>
  <c r="HL19" i="5"/>
  <c r="HK19" i="5"/>
  <c r="HH19" i="5"/>
  <c r="HG19" i="5"/>
  <c r="GN19" i="5"/>
  <c r="GM19" i="5"/>
  <c r="GL19" i="5"/>
  <c r="GJ19" i="5"/>
  <c r="GI19" i="5"/>
  <c r="GH19" i="5"/>
  <c r="EG19" i="5"/>
  <c r="EH19" i="5" s="1"/>
  <c r="DB19" i="5"/>
  <c r="CX19" i="5"/>
  <c r="AZ19" i="5"/>
  <c r="AX19" i="5"/>
  <c r="AV19" i="5"/>
  <c r="AT19" i="5"/>
  <c r="AP19" i="5"/>
  <c r="AL19" i="5"/>
  <c r="LS18" i="5"/>
  <c r="LR18" i="5"/>
  <c r="LO18" i="5"/>
  <c r="LN18" i="5"/>
  <c r="LJ18" i="5"/>
  <c r="LF18" i="5"/>
  <c r="JP18" i="5"/>
  <c r="JO18" i="5"/>
  <c r="JN18" i="5"/>
  <c r="JL18" i="5"/>
  <c r="JK18" i="5"/>
  <c r="IX18" i="5"/>
  <c r="IT18" i="5"/>
  <c r="IR18" i="5"/>
  <c r="IN18" i="5"/>
  <c r="IJ18" i="5"/>
  <c r="IF18" i="5"/>
  <c r="HL18" i="5"/>
  <c r="HK18" i="5"/>
  <c r="HH18" i="5"/>
  <c r="HG18" i="5"/>
  <c r="GN18" i="5"/>
  <c r="GM18" i="5"/>
  <c r="GL18" i="5"/>
  <c r="GJ18" i="5"/>
  <c r="GI18" i="5"/>
  <c r="GH18" i="5"/>
  <c r="DB18" i="5"/>
  <c r="CX18" i="5"/>
  <c r="BM18" i="5"/>
  <c r="BN18" i="5" s="1"/>
  <c r="AZ18" i="5"/>
  <c r="AX18" i="5"/>
  <c r="AV18" i="5"/>
  <c r="AT18" i="5"/>
  <c r="AP18" i="5"/>
  <c r="AL18" i="5"/>
  <c r="AG18" i="5"/>
  <c r="AH18" i="5" s="1"/>
  <c r="LS17" i="5"/>
  <c r="LR17" i="5"/>
  <c r="LO17" i="5"/>
  <c r="LN17" i="5"/>
  <c r="LJ17" i="5"/>
  <c r="LF17" i="5"/>
  <c r="JP17" i="5"/>
  <c r="JO17" i="5"/>
  <c r="JN17" i="5"/>
  <c r="JL17" i="5"/>
  <c r="JK17" i="5"/>
  <c r="IX17" i="5"/>
  <c r="IT17" i="5"/>
  <c r="IR17" i="5"/>
  <c r="IN17" i="5"/>
  <c r="IJ17" i="5"/>
  <c r="IF17" i="5"/>
  <c r="HL17" i="5"/>
  <c r="HK17" i="5"/>
  <c r="HH17" i="5"/>
  <c r="HG17" i="5"/>
  <c r="GN17" i="5"/>
  <c r="GM17" i="5"/>
  <c r="GL17" i="5"/>
  <c r="GK17" i="5"/>
  <c r="GJ17" i="5"/>
  <c r="GI17" i="5"/>
  <c r="GH17" i="5"/>
  <c r="EG17" i="5"/>
  <c r="EH17" i="5" s="1"/>
  <c r="DB17" i="5"/>
  <c r="CX17" i="5"/>
  <c r="AZ17" i="5"/>
  <c r="AX17" i="5"/>
  <c r="AV17" i="5"/>
  <c r="AT17" i="5"/>
  <c r="AP17" i="5"/>
  <c r="AL17" i="5"/>
  <c r="LS16" i="5"/>
  <c r="LR16" i="5"/>
  <c r="LO16" i="5"/>
  <c r="LN16" i="5"/>
  <c r="LJ16" i="5"/>
  <c r="LF16" i="5"/>
  <c r="JP16" i="5"/>
  <c r="JO16" i="5"/>
  <c r="JN16" i="5"/>
  <c r="JL16" i="5"/>
  <c r="JK16" i="5"/>
  <c r="IX16" i="5"/>
  <c r="IT16" i="5"/>
  <c r="IR16" i="5"/>
  <c r="IN16" i="5"/>
  <c r="IJ16" i="5"/>
  <c r="IF16" i="5"/>
  <c r="HL16" i="5"/>
  <c r="HK16" i="5"/>
  <c r="HH16" i="5"/>
  <c r="HG16" i="5"/>
  <c r="GN16" i="5"/>
  <c r="GM16" i="5"/>
  <c r="GL16" i="5"/>
  <c r="GJ16" i="5"/>
  <c r="GI16" i="5"/>
  <c r="GH16" i="5"/>
  <c r="DB16" i="5"/>
  <c r="CX16" i="5"/>
  <c r="AZ16" i="5"/>
  <c r="AX16" i="5"/>
  <c r="AV16" i="5"/>
  <c r="AT16" i="5"/>
  <c r="AP16" i="5"/>
  <c r="AL16" i="5"/>
  <c r="LS15" i="5"/>
  <c r="LR15" i="5"/>
  <c r="LO15" i="5"/>
  <c r="LN15" i="5"/>
  <c r="LJ15" i="5"/>
  <c r="LF15" i="5"/>
  <c r="JP15" i="5"/>
  <c r="JO15" i="5"/>
  <c r="JN15" i="5"/>
  <c r="JL15" i="5"/>
  <c r="JK15" i="5"/>
  <c r="IX15" i="5"/>
  <c r="IT15" i="5"/>
  <c r="IR15" i="5"/>
  <c r="IN15" i="5"/>
  <c r="IJ15" i="5"/>
  <c r="IF15" i="5"/>
  <c r="HL15" i="5"/>
  <c r="HK15" i="5"/>
  <c r="HH15" i="5"/>
  <c r="HG15" i="5"/>
  <c r="GN15" i="5"/>
  <c r="GM15" i="5"/>
  <c r="GL15" i="5"/>
  <c r="GJ15" i="5"/>
  <c r="GI15" i="5"/>
  <c r="GH15" i="5"/>
  <c r="EG15" i="5"/>
  <c r="EH15" i="5" s="1"/>
  <c r="DB15" i="5"/>
  <c r="CX15" i="5"/>
  <c r="AZ15" i="5"/>
  <c r="AX15" i="5"/>
  <c r="AV15" i="5"/>
  <c r="AT15" i="5"/>
  <c r="AP15" i="5"/>
  <c r="AL15" i="5"/>
  <c r="LS14" i="5"/>
  <c r="LO14" i="5"/>
  <c r="LJ14" i="5"/>
  <c r="LF14" i="5"/>
  <c r="JP14" i="5"/>
  <c r="JO14" i="5"/>
  <c r="JN14" i="5"/>
  <c r="JL14" i="5"/>
  <c r="JK14" i="5"/>
  <c r="IX14" i="5"/>
  <c r="IT14" i="5"/>
  <c r="IR14" i="5"/>
  <c r="IN14" i="5"/>
  <c r="IJ14" i="5"/>
  <c r="IF14" i="5"/>
  <c r="HL14" i="5"/>
  <c r="HK14" i="5"/>
  <c r="HH14" i="5"/>
  <c r="HG14" i="5"/>
  <c r="GN14" i="5"/>
  <c r="GM14" i="5"/>
  <c r="GL14" i="5"/>
  <c r="GJ14" i="5"/>
  <c r="GI14" i="5"/>
  <c r="GH14" i="5"/>
  <c r="DB14" i="5"/>
  <c r="CX14" i="5"/>
  <c r="AZ14" i="5"/>
  <c r="AX14" i="5"/>
  <c r="AV14" i="5"/>
  <c r="AT14" i="5"/>
  <c r="AP14" i="5"/>
  <c r="AL14" i="5"/>
  <c r="AG14" i="5"/>
  <c r="AH14" i="5" s="1"/>
  <c r="LS13" i="5"/>
  <c r="LR13" i="5"/>
  <c r="LO13" i="5"/>
  <c r="LN13" i="5"/>
  <c r="LJ13" i="5"/>
  <c r="LF13" i="5"/>
  <c r="JP13" i="5"/>
  <c r="JO13" i="5"/>
  <c r="JN13" i="5"/>
  <c r="JL13" i="5"/>
  <c r="JK13" i="5"/>
  <c r="IX13" i="5"/>
  <c r="IT13" i="5"/>
  <c r="IR13" i="5"/>
  <c r="IN13" i="5"/>
  <c r="IJ13" i="5"/>
  <c r="IF13" i="5"/>
  <c r="HL13" i="5"/>
  <c r="HK13" i="5"/>
  <c r="HH13" i="5"/>
  <c r="HG13" i="5"/>
  <c r="GN13" i="5"/>
  <c r="GM13" i="5"/>
  <c r="GL13" i="5"/>
  <c r="GJ13" i="5"/>
  <c r="GI13" i="5"/>
  <c r="GH13" i="5"/>
  <c r="EG13" i="5"/>
  <c r="EH13" i="5" s="1"/>
  <c r="DB13" i="5"/>
  <c r="CX13" i="5"/>
  <c r="AZ13" i="5"/>
  <c r="AX13" i="5"/>
  <c r="AV13" i="5"/>
  <c r="AT13" i="5"/>
  <c r="AP13" i="5"/>
  <c r="AL13" i="5"/>
  <c r="LS12" i="5"/>
  <c r="LR12" i="5"/>
  <c r="LO12" i="5"/>
  <c r="LN12" i="5"/>
  <c r="LJ12" i="5"/>
  <c r="LF12" i="5"/>
  <c r="JP12" i="5"/>
  <c r="JO12" i="5"/>
  <c r="JN12" i="5"/>
  <c r="JL12" i="5"/>
  <c r="JK12" i="5"/>
  <c r="IX12" i="5"/>
  <c r="IT12" i="5"/>
  <c r="IR12" i="5"/>
  <c r="IN12" i="5"/>
  <c r="IJ12" i="5"/>
  <c r="IF12" i="5"/>
  <c r="HL12" i="5"/>
  <c r="HK12" i="5"/>
  <c r="HH12" i="5"/>
  <c r="HG12" i="5"/>
  <c r="GN12" i="5"/>
  <c r="GM12" i="5"/>
  <c r="GL12" i="5"/>
  <c r="GJ12" i="5"/>
  <c r="GI12" i="5"/>
  <c r="GH12" i="5"/>
  <c r="DB12" i="5"/>
  <c r="CX12" i="5"/>
  <c r="AZ12" i="5"/>
  <c r="AX12" i="5"/>
  <c r="AV12" i="5"/>
  <c r="AT12" i="5"/>
  <c r="AP12" i="5"/>
  <c r="AL12" i="5"/>
  <c r="LS11" i="5"/>
  <c r="LR11" i="5"/>
  <c r="LO11" i="5"/>
  <c r="LN11" i="5"/>
  <c r="LJ11" i="5"/>
  <c r="LF11" i="5"/>
  <c r="JP11" i="5"/>
  <c r="JO11" i="5"/>
  <c r="JN11" i="5"/>
  <c r="JL11" i="5"/>
  <c r="JK11" i="5"/>
  <c r="IX11" i="5"/>
  <c r="IT11" i="5"/>
  <c r="IR11" i="5"/>
  <c r="IN11" i="5"/>
  <c r="IJ11" i="5"/>
  <c r="IF11" i="5"/>
  <c r="HL11" i="5"/>
  <c r="HK11" i="5"/>
  <c r="HH11" i="5"/>
  <c r="HG11" i="5"/>
  <c r="GN11" i="5"/>
  <c r="GM11" i="5"/>
  <c r="GL11" i="5"/>
  <c r="GJ11" i="5"/>
  <c r="GI11" i="5"/>
  <c r="GH11" i="5"/>
  <c r="EG11" i="5"/>
  <c r="EH11" i="5" s="1"/>
  <c r="DB11" i="5"/>
  <c r="CX11" i="5"/>
  <c r="AZ11" i="5"/>
  <c r="AX11" i="5"/>
  <c r="AV11" i="5"/>
  <c r="AT11" i="5"/>
  <c r="AP11" i="5"/>
  <c r="AL11" i="5"/>
  <c r="LS10" i="5"/>
  <c r="LR10" i="5"/>
  <c r="LO10" i="5"/>
  <c r="LN10" i="5"/>
  <c r="LJ10" i="5"/>
  <c r="LF10" i="5"/>
  <c r="LB10" i="5"/>
  <c r="KX10" i="5"/>
  <c r="JP10" i="5"/>
  <c r="JO10" i="5"/>
  <c r="JN10" i="5"/>
  <c r="JL10" i="5"/>
  <c r="JK10" i="5"/>
  <c r="IX10" i="5"/>
  <c r="IT10" i="5"/>
  <c r="IR10" i="5"/>
  <c r="IN10" i="5"/>
  <c r="IJ10" i="5"/>
  <c r="IF10" i="5"/>
  <c r="HL10" i="5"/>
  <c r="HK10" i="5"/>
  <c r="HH10" i="5"/>
  <c r="HG10" i="5"/>
  <c r="GN10" i="5"/>
  <c r="GM10" i="5"/>
  <c r="GL10" i="5"/>
  <c r="GJ10" i="5"/>
  <c r="GI10" i="5"/>
  <c r="GH10" i="5"/>
  <c r="DB10" i="5"/>
  <c r="CX10" i="5"/>
  <c r="AZ10" i="5"/>
  <c r="AX10" i="5"/>
  <c r="AV10" i="5"/>
  <c r="AT10" i="5"/>
  <c r="AP10" i="5"/>
  <c r="AL10" i="5"/>
  <c r="AG10" i="5"/>
  <c r="AH10" i="5" s="1"/>
  <c r="E186" i="4"/>
  <c r="VU30" i="21" s="1"/>
  <c r="E172" i="4"/>
  <c r="VU29" i="21" s="1"/>
  <c r="E148" i="4"/>
  <c r="VU28" i="21" s="1"/>
  <c r="E134" i="4"/>
  <c r="VU27" i="21" s="1"/>
  <c r="E10" i="4"/>
  <c r="VS17" i="21" s="1"/>
  <c r="E9" i="4"/>
  <c r="VS16" i="21" s="1"/>
  <c r="E124" i="4"/>
  <c r="VU26" i="21" s="1"/>
  <c r="E109" i="4"/>
  <c r="VU25" i="21" s="1"/>
  <c r="E102" i="4"/>
  <c r="VU24" i="21" s="1"/>
  <c r="E8" i="4"/>
  <c r="VS15" i="21" s="1"/>
  <c r="E85" i="4"/>
  <c r="VU23" i="21" s="1"/>
  <c r="E70" i="4"/>
  <c r="VU22" i="21" s="1"/>
  <c r="E57" i="4"/>
  <c r="VU21" i="21" s="1"/>
  <c r="E7" i="4"/>
  <c r="VS14" i="21" s="1"/>
  <c r="E41" i="4"/>
  <c r="VU20" i="21" s="1"/>
  <c r="E27" i="4"/>
  <c r="VU19" i="21" s="1"/>
  <c r="E11" i="4"/>
  <c r="VU18" i="21" s="1"/>
  <c r="E6" i="4"/>
  <c r="L18" i="3"/>
  <c r="HO35" i="5" l="1"/>
  <c r="G8" i="10"/>
  <c r="G11" i="10" s="1"/>
  <c r="D199" i="11"/>
  <c r="E385" i="11"/>
  <c r="H453" i="11"/>
  <c r="G453" i="11"/>
  <c r="I453" i="11" s="1"/>
  <c r="AU35" i="5"/>
  <c r="DW35" i="5"/>
  <c r="EE35" i="5"/>
  <c r="FC35" i="5"/>
  <c r="EM35" i="5"/>
  <c r="G451" i="11"/>
  <c r="I451" i="11" s="1"/>
  <c r="H451" i="11"/>
  <c r="BK35" i="5"/>
  <c r="CA35" i="5"/>
  <c r="H11" i="10"/>
  <c r="F25" i="9"/>
  <c r="E25" i="9"/>
  <c r="D35" i="11"/>
  <c r="T18" i="5"/>
  <c r="T27" i="5"/>
  <c r="I27" i="5" s="1"/>
  <c r="T15" i="5"/>
  <c r="T17" i="5"/>
  <c r="I10" i="6"/>
  <c r="G10" i="6" s="1"/>
  <c r="G450" i="11"/>
  <c r="I450" i="11" s="1"/>
  <c r="H450" i="11"/>
  <c r="G444" i="11"/>
  <c r="E446" i="11"/>
  <c r="M18" i="3"/>
  <c r="T12" i="5"/>
  <c r="I12" i="5" s="1"/>
  <c r="T16" i="5"/>
  <c r="I16" i="5" s="1"/>
  <c r="T22" i="5"/>
  <c r="I22" i="5" s="1"/>
  <c r="T25" i="5"/>
  <c r="I25" i="5" s="1"/>
  <c r="T14" i="5"/>
  <c r="I14" i="5" s="1"/>
  <c r="T20" i="5"/>
  <c r="I20" i="5" s="1"/>
  <c r="T23" i="5"/>
  <c r="I23" i="5" s="1"/>
  <c r="T21" i="5"/>
  <c r="I21" i="5" s="1"/>
  <c r="T26" i="5"/>
  <c r="T13" i="5"/>
  <c r="I13" i="5" s="1"/>
  <c r="T19" i="5"/>
  <c r="T24" i="5"/>
  <c r="I24" i="5" s="1"/>
  <c r="T11" i="5"/>
  <c r="P16" i="5"/>
  <c r="E16" i="5" s="1"/>
  <c r="P22" i="5"/>
  <c r="E22" i="5" s="1"/>
  <c r="D464" i="11"/>
  <c r="P23" i="5"/>
  <c r="E23" i="5" s="1"/>
  <c r="P15" i="5"/>
  <c r="E15" i="5" s="1"/>
  <c r="P26" i="5"/>
  <c r="E26" i="5" s="1"/>
  <c r="P17" i="5"/>
  <c r="E17" i="5" s="1"/>
  <c r="P13" i="5"/>
  <c r="E13" i="5" s="1"/>
  <c r="P19" i="5"/>
  <c r="E19" i="5" s="1"/>
  <c r="P24" i="5"/>
  <c r="E24" i="5" s="1"/>
  <c r="P11" i="5"/>
  <c r="E11" i="5" s="1"/>
  <c r="P25" i="5"/>
  <c r="E25" i="5" s="1"/>
  <c r="P21" i="5"/>
  <c r="E21" i="5" s="1"/>
  <c r="P12" i="5"/>
  <c r="E12" i="5" s="1"/>
  <c r="P14" i="5"/>
  <c r="E14" i="5" s="1"/>
  <c r="P18" i="5"/>
  <c r="E18" i="5" s="1"/>
  <c r="P20" i="5"/>
  <c r="E20" i="5" s="1"/>
  <c r="P27" i="5"/>
  <c r="E27" i="5" s="1"/>
  <c r="BP35" i="5"/>
  <c r="CF35" i="5"/>
  <c r="EF35" i="5"/>
  <c r="EN35" i="5"/>
  <c r="FL35" i="5"/>
  <c r="DH35" i="5"/>
  <c r="FX35" i="5"/>
  <c r="CR35" i="5"/>
  <c r="GB35" i="5"/>
  <c r="EB35" i="5"/>
  <c r="FH35" i="5"/>
  <c r="M26" i="16"/>
  <c r="BE11" i="5"/>
  <c r="BF11" i="5" s="1"/>
  <c r="BA13" i="5"/>
  <c r="BB13" i="5" s="1"/>
  <c r="BR13" i="5"/>
  <c r="BE15" i="5"/>
  <c r="BF15" i="5" s="1"/>
  <c r="BV15" i="5"/>
  <c r="BE17" i="5"/>
  <c r="BF17" i="5" s="1"/>
  <c r="BV17" i="5"/>
  <c r="BE19" i="5"/>
  <c r="BF19" i="5" s="1"/>
  <c r="BV19" i="5"/>
  <c r="BE21" i="5"/>
  <c r="BF21" i="5" s="1"/>
  <c r="BV21" i="5"/>
  <c r="BE23" i="5"/>
  <c r="BF23" i="5" s="1"/>
  <c r="BV23" i="5"/>
  <c r="BA25" i="5"/>
  <c r="BB25" i="5" s="1"/>
  <c r="BR25" i="5"/>
  <c r="BA27" i="5"/>
  <c r="BB27" i="5" s="1"/>
  <c r="BR27" i="5"/>
  <c r="BE13" i="5"/>
  <c r="BF13" i="5" s="1"/>
  <c r="BV13" i="5"/>
  <c r="BE25" i="5"/>
  <c r="BF25" i="5" s="1"/>
  <c r="BV25" i="5"/>
  <c r="BE27" i="5"/>
  <c r="BF27" i="5" s="1"/>
  <c r="BV27" i="5"/>
  <c r="BA18" i="5"/>
  <c r="BB18" i="5" s="1"/>
  <c r="BR18" i="5"/>
  <c r="BA22" i="5"/>
  <c r="BB22" i="5" s="1"/>
  <c r="BR22" i="5"/>
  <c r="BA12" i="5"/>
  <c r="BB12" i="5" s="1"/>
  <c r="BR12" i="5"/>
  <c r="BA14" i="5"/>
  <c r="BB14" i="5" s="1"/>
  <c r="BR14" i="5"/>
  <c r="BA16" i="5"/>
  <c r="BB16" i="5" s="1"/>
  <c r="BR16" i="5"/>
  <c r="BE18" i="5"/>
  <c r="BF18" i="5" s="1"/>
  <c r="BV18" i="5"/>
  <c r="BA20" i="5"/>
  <c r="BB20" i="5" s="1"/>
  <c r="BR20" i="5"/>
  <c r="BE22" i="5"/>
  <c r="BF22" i="5" s="1"/>
  <c r="BV22" i="5"/>
  <c r="BA24" i="5"/>
  <c r="BB24" i="5" s="1"/>
  <c r="BR24" i="5"/>
  <c r="BA31" i="5"/>
  <c r="BB31" i="5" s="1"/>
  <c r="BR31" i="5"/>
  <c r="I481" i="11"/>
  <c r="BE12" i="5"/>
  <c r="BF12" i="5" s="1"/>
  <c r="BV12" i="5"/>
  <c r="BE14" i="5"/>
  <c r="BF14" i="5" s="1"/>
  <c r="BV14" i="5"/>
  <c r="BE16" i="5"/>
  <c r="BF16" i="5" s="1"/>
  <c r="BV16" i="5"/>
  <c r="BE20" i="5"/>
  <c r="BF20" i="5" s="1"/>
  <c r="BV20" i="5"/>
  <c r="BE24" i="5"/>
  <c r="BF24" i="5" s="1"/>
  <c r="BV24" i="5"/>
  <c r="BR30" i="5"/>
  <c r="BE31" i="5"/>
  <c r="BF31" i="5" s="1"/>
  <c r="BV31" i="5"/>
  <c r="BA26" i="5"/>
  <c r="BB26" i="5" s="1"/>
  <c r="BR26" i="5"/>
  <c r="BE30" i="5"/>
  <c r="BF30" i="5" s="1"/>
  <c r="BE26" i="5"/>
  <c r="BF26" i="5" s="1"/>
  <c r="BV26" i="5"/>
  <c r="BA11" i="5"/>
  <c r="BB11" i="5" s="1"/>
  <c r="BA15" i="5"/>
  <c r="BB15" i="5" s="1"/>
  <c r="BR15" i="5"/>
  <c r="BA17" i="5"/>
  <c r="BB17" i="5" s="1"/>
  <c r="BR17" i="5"/>
  <c r="BA19" i="5"/>
  <c r="BB19" i="5" s="1"/>
  <c r="BR19" i="5"/>
  <c r="BA21" i="5"/>
  <c r="BB21" i="5" s="1"/>
  <c r="BR21" i="5"/>
  <c r="BA23" i="5"/>
  <c r="BB23" i="5" s="1"/>
  <c r="BR23" i="5"/>
  <c r="M27" i="16"/>
  <c r="L24" i="16"/>
  <c r="M11" i="16"/>
  <c r="L13" i="16"/>
  <c r="M19" i="16"/>
  <c r="M23" i="16"/>
  <c r="L25" i="16"/>
  <c r="F480" i="11"/>
  <c r="L12" i="16"/>
  <c r="L16" i="16"/>
  <c r="I15" i="5"/>
  <c r="L18" i="16"/>
  <c r="I17" i="5"/>
  <c r="L20" i="16"/>
  <c r="I19" i="5"/>
  <c r="L22" i="16"/>
  <c r="M12" i="16"/>
  <c r="L14" i="16"/>
  <c r="M16" i="16"/>
  <c r="M18" i="16"/>
  <c r="M20" i="16"/>
  <c r="M22" i="16"/>
  <c r="M24" i="16"/>
  <c r="L26" i="16"/>
  <c r="M14" i="16"/>
  <c r="M28" i="16"/>
  <c r="L11" i="16"/>
  <c r="L19" i="16"/>
  <c r="L23" i="16"/>
  <c r="I18" i="5"/>
  <c r="L32" i="16"/>
  <c r="M13" i="16"/>
  <c r="M15" i="16"/>
  <c r="M17" i="16"/>
  <c r="M21" i="16"/>
  <c r="M25" i="16"/>
  <c r="L31" i="16"/>
  <c r="M32" i="16"/>
  <c r="L27" i="16"/>
  <c r="I26" i="5"/>
  <c r="M31" i="16"/>
  <c r="BM25" i="5"/>
  <c r="BN25" i="5" s="1"/>
  <c r="I213" i="11"/>
  <c r="G200" i="11"/>
  <c r="I200" i="11" s="1"/>
  <c r="F214" i="11"/>
  <c r="F34" i="11"/>
  <c r="G37" i="11"/>
  <c r="G38" i="11" s="1"/>
  <c r="E34" i="11"/>
  <c r="C9" i="7"/>
  <c r="F9" i="7" s="1"/>
  <c r="E455" i="11"/>
  <c r="DX35" i="5"/>
  <c r="FD35" i="5"/>
  <c r="FT35" i="5"/>
  <c r="BL35" i="5"/>
  <c r="CB35" i="5"/>
  <c r="HP35" i="5"/>
  <c r="LT35" i="5"/>
  <c r="KZ35" i="5"/>
  <c r="F129" i="11"/>
  <c r="I26" i="8"/>
  <c r="G26" i="8" s="1"/>
  <c r="F338" i="11"/>
  <c r="I9" i="6" s="1"/>
  <c r="G9" i="6" s="1"/>
  <c r="I17" i="8"/>
  <c r="G17" i="8" s="1"/>
  <c r="F351" i="11"/>
  <c r="I19" i="8"/>
  <c r="G19" i="8" s="1"/>
  <c r="F483" i="11"/>
  <c r="I9" i="8"/>
  <c r="F62" i="9"/>
  <c r="F68" i="9" s="1"/>
  <c r="E338" i="11"/>
  <c r="G338" i="11" s="1"/>
  <c r="I338" i="11" s="1"/>
  <c r="H17" i="8"/>
  <c r="G127" i="11"/>
  <c r="G129" i="11" s="1"/>
  <c r="H26" i="8"/>
  <c r="E483" i="11"/>
  <c r="G483" i="11" s="1"/>
  <c r="I483" i="11" s="1"/>
  <c r="H9" i="8"/>
  <c r="G33" i="9"/>
  <c r="E62" i="9"/>
  <c r="HC35" i="5"/>
  <c r="JG35" i="5"/>
  <c r="EY35" i="5"/>
  <c r="FW35" i="5"/>
  <c r="FK35" i="5"/>
  <c r="DG35" i="5"/>
  <c r="BC35" i="5"/>
  <c r="CQ35" i="5"/>
  <c r="GA35" i="5"/>
  <c r="HW35" i="5"/>
  <c r="AM35" i="5"/>
  <c r="LH35" i="5"/>
  <c r="JR35" i="5"/>
  <c r="DO35" i="5"/>
  <c r="KQ35" i="5"/>
  <c r="AE35" i="5"/>
  <c r="J41" i="5"/>
  <c r="AI35" i="5"/>
  <c r="K41" i="5"/>
  <c r="AJ35" i="5"/>
  <c r="I41" i="5"/>
  <c r="VC13" i="21"/>
  <c r="AM11" i="17" s="1"/>
  <c r="D384" i="11"/>
  <c r="D386" i="11" s="1"/>
  <c r="D253" i="11"/>
  <c r="D255" i="11" s="1"/>
  <c r="IE35" i="5"/>
  <c r="EX30" i="5"/>
  <c r="GY35" i="5"/>
  <c r="JC35" i="5"/>
  <c r="KI35" i="5"/>
  <c r="EU35" i="5"/>
  <c r="FS35" i="5"/>
  <c r="IM35" i="5"/>
  <c r="I11" i="5"/>
  <c r="AP31" i="5"/>
  <c r="M41" i="5"/>
  <c r="AL31" i="5"/>
  <c r="H444" i="11"/>
  <c r="JT35" i="5"/>
  <c r="II35" i="5"/>
  <c r="IQ35" i="5"/>
  <c r="DP35" i="5"/>
  <c r="KR35" i="5"/>
  <c r="JV35" i="5"/>
  <c r="DS35" i="5"/>
  <c r="KU35" i="5"/>
  <c r="EI35" i="5"/>
  <c r="EQ35" i="5"/>
  <c r="FO35" i="5"/>
  <c r="DK35" i="5"/>
  <c r="BG35" i="5"/>
  <c r="CU35" i="5"/>
  <c r="GE35" i="5"/>
  <c r="IA35" i="5"/>
  <c r="AQ35" i="5"/>
  <c r="FP35" i="5"/>
  <c r="BH35" i="5"/>
  <c r="CV35" i="5"/>
  <c r="GF35" i="5"/>
  <c r="IB35" i="5"/>
  <c r="AR35" i="5"/>
  <c r="LP35" i="5"/>
  <c r="JX35" i="5"/>
  <c r="IZ35" i="5"/>
  <c r="DT35" i="5"/>
  <c r="KV35" i="5"/>
  <c r="DD35" i="5"/>
  <c r="EJ35" i="5"/>
  <c r="ER35" i="5"/>
  <c r="X41" i="17"/>
  <c r="BD33" i="17"/>
  <c r="S41" i="17"/>
  <c r="BC33" i="17"/>
  <c r="I240" i="11"/>
  <c r="DC26" i="16"/>
  <c r="DC16" i="16"/>
  <c r="DB15" i="16"/>
  <c r="DC25" i="16"/>
  <c r="I390" i="11"/>
  <c r="G392" i="11"/>
  <c r="I392" i="11" s="1"/>
  <c r="E395" i="11"/>
  <c r="H7" i="6" s="1"/>
  <c r="H391" i="11"/>
  <c r="G391" i="11"/>
  <c r="I391" i="11" s="1"/>
  <c r="DB13" i="16"/>
  <c r="DC13" i="16"/>
  <c r="DC12" i="16"/>
  <c r="DB31" i="16"/>
  <c r="DC11" i="16"/>
  <c r="DC31" i="16"/>
  <c r="DC27" i="16"/>
  <c r="DB14" i="16"/>
  <c r="DC24" i="16"/>
  <c r="DC14" i="16"/>
  <c r="DB11" i="16"/>
  <c r="DB12" i="16"/>
  <c r="DC32" i="16"/>
  <c r="DC15" i="16"/>
  <c r="DC17" i="16"/>
  <c r="DC18" i="16"/>
  <c r="DC19" i="16"/>
  <c r="DC20" i="16"/>
  <c r="DB21" i="16"/>
  <c r="DB23" i="16"/>
  <c r="DC28" i="16"/>
  <c r="DC21" i="16"/>
  <c r="DC22" i="16"/>
  <c r="DC23" i="16"/>
  <c r="DB26" i="16"/>
  <c r="B65" i="15"/>
  <c r="D65" i="15" s="1"/>
  <c r="C65" i="15"/>
  <c r="G447" i="11"/>
  <c r="G448" i="11"/>
  <c r="I448" i="11" s="1"/>
  <c r="I487" i="11"/>
  <c r="H490" i="11"/>
  <c r="D274" i="11"/>
  <c r="I421" i="11"/>
  <c r="D275" i="11"/>
  <c r="G331" i="11"/>
  <c r="I331" i="11" s="1"/>
  <c r="E334" i="11"/>
  <c r="I345" i="11"/>
  <c r="I344" i="11"/>
  <c r="G278" i="11"/>
  <c r="I278" i="11" s="1"/>
  <c r="I298" i="11"/>
  <c r="H288" i="11"/>
  <c r="G506" i="11"/>
  <c r="I506" i="11" s="1"/>
  <c r="G284" i="11"/>
  <c r="I284" i="11" s="1"/>
  <c r="E285" i="11"/>
  <c r="G285" i="11" s="1"/>
  <c r="I285" i="11" s="1"/>
  <c r="G281" i="11"/>
  <c r="I281" i="11" s="1"/>
  <c r="E282" i="11"/>
  <c r="I217" i="11"/>
  <c r="G266" i="11"/>
  <c r="I268" i="11"/>
  <c r="H271" i="11"/>
  <c r="D116" i="11"/>
  <c r="I119" i="11"/>
  <c r="G115" i="11"/>
  <c r="I115" i="11" s="1"/>
  <c r="G118" i="11"/>
  <c r="I118" i="11" s="1"/>
  <c r="E114" i="11"/>
  <c r="F114" i="11"/>
  <c r="I56" i="11"/>
  <c r="G52" i="11"/>
  <c r="I52" i="11" s="1"/>
  <c r="F57" i="11"/>
  <c r="I23" i="6" s="1"/>
  <c r="G23" i="6" s="1"/>
  <c r="F50" i="11"/>
  <c r="F53" i="11" s="1"/>
  <c r="I55" i="11"/>
  <c r="G51" i="11"/>
  <c r="I51" i="11" s="1"/>
  <c r="C8" i="7"/>
  <c r="F8" i="7" s="1"/>
  <c r="DB16" i="16"/>
  <c r="DB17" i="16"/>
  <c r="DB18" i="16"/>
  <c r="DB19" i="16"/>
  <c r="DB20" i="16"/>
  <c r="DB32" i="16"/>
  <c r="DB22" i="16"/>
  <c r="DB24" i="16"/>
  <c r="DB25" i="16"/>
  <c r="DB28" i="16"/>
  <c r="DB27" i="16"/>
  <c r="VG13" i="21"/>
  <c r="AW11" i="17" s="1"/>
  <c r="DG40" i="16"/>
  <c r="G30" i="9"/>
  <c r="H457" i="11"/>
  <c r="BM21" i="5"/>
  <c r="BN21" i="5" s="1"/>
  <c r="BM23" i="5"/>
  <c r="BN23" i="5" s="1"/>
  <c r="BM24" i="5"/>
  <c r="BN24" i="5" s="1"/>
  <c r="BM14" i="5"/>
  <c r="BN14" i="5" s="1"/>
  <c r="BM15" i="5"/>
  <c r="BN15" i="5" s="1"/>
  <c r="BM17" i="5"/>
  <c r="BN17" i="5" s="1"/>
  <c r="BM19" i="5"/>
  <c r="BN19" i="5" s="1"/>
  <c r="BM20" i="5"/>
  <c r="BN20" i="5" s="1"/>
  <c r="BM22" i="5"/>
  <c r="BN22" i="5" s="1"/>
  <c r="D358" i="11"/>
  <c r="I375" i="11"/>
  <c r="I32" i="5"/>
  <c r="CS40" i="16"/>
  <c r="DA40" i="16"/>
  <c r="AY40" i="17"/>
  <c r="CU40" i="16"/>
  <c r="E320" i="11"/>
  <c r="H320" i="11" s="1"/>
  <c r="G153" i="11"/>
  <c r="I153" i="11" s="1"/>
  <c r="AA38" i="20"/>
  <c r="AA40" i="20" s="1"/>
  <c r="C12" i="6"/>
  <c r="F12" i="6" s="1"/>
  <c r="H385" i="11"/>
  <c r="I404" i="11"/>
  <c r="CT40" i="16"/>
  <c r="DF40" i="16"/>
  <c r="F120" i="11"/>
  <c r="AL40" i="17"/>
  <c r="AO40" i="17"/>
  <c r="VU42" i="21"/>
  <c r="F40" i="17"/>
  <c r="D33" i="18"/>
  <c r="D32" i="18" s="1"/>
  <c r="T33" i="18"/>
  <c r="T32" i="18" s="1"/>
  <c r="AJ33" i="18"/>
  <c r="AJ32" i="18" s="1"/>
  <c r="O40" i="17"/>
  <c r="H33" i="18"/>
  <c r="H32" i="18" s="1"/>
  <c r="X33" i="18"/>
  <c r="X32" i="18" s="1"/>
  <c r="AN33" i="18"/>
  <c r="AN32" i="18" s="1"/>
  <c r="VO17" i="21"/>
  <c r="C33" i="18"/>
  <c r="L33" i="18"/>
  <c r="L32" i="18" s="1"/>
  <c r="AB33" i="18"/>
  <c r="AB32" i="18" s="1"/>
  <c r="AB40" i="17"/>
  <c r="P33" i="18"/>
  <c r="P32" i="18" s="1"/>
  <c r="AF33" i="18"/>
  <c r="AF32" i="18" s="1"/>
  <c r="H455" i="11"/>
  <c r="G459" i="11"/>
  <c r="I459" i="11" s="1"/>
  <c r="C6" i="7"/>
  <c r="F6" i="7" s="1"/>
  <c r="D53" i="11"/>
  <c r="F9" i="6"/>
  <c r="H321" i="11"/>
  <c r="D555" i="11"/>
  <c r="CR40" i="16"/>
  <c r="CZ40" i="16"/>
  <c r="J33" i="18"/>
  <c r="J32" i="18" s="1"/>
  <c r="Z33" i="18"/>
  <c r="Z32" i="18" s="1"/>
  <c r="T40" i="16"/>
  <c r="AD40" i="16"/>
  <c r="AN40" i="16"/>
  <c r="R33" i="18"/>
  <c r="R32" i="18" s="1"/>
  <c r="AH33" i="18"/>
  <c r="AH32" i="18" s="1"/>
  <c r="F33" i="18"/>
  <c r="F32" i="18" s="1"/>
  <c r="V33" i="18"/>
  <c r="V32" i="18" s="1"/>
  <c r="AL33" i="18"/>
  <c r="AL32" i="18" s="1"/>
  <c r="N33" i="18"/>
  <c r="N32" i="18" s="1"/>
  <c r="AD33" i="18"/>
  <c r="AD32" i="18" s="1"/>
  <c r="P40" i="17"/>
  <c r="CV40" i="16"/>
  <c r="DH40" i="16"/>
  <c r="CW40" i="16"/>
  <c r="DI40" i="16"/>
  <c r="CP40" i="16"/>
  <c r="CX40" i="16"/>
  <c r="DJ40" i="16"/>
  <c r="CQ40" i="16"/>
  <c r="CY40" i="16"/>
  <c r="DK40" i="16"/>
  <c r="BM10" i="5"/>
  <c r="BN10" i="5" s="1"/>
  <c r="U40" i="16"/>
  <c r="DA10" i="5"/>
  <c r="DC10" i="5" s="1"/>
  <c r="AE40" i="16"/>
  <c r="EO10" i="5"/>
  <c r="EP10" i="5" s="1"/>
  <c r="EP28" i="5" s="1"/>
  <c r="AO40" i="16"/>
  <c r="GC10" i="5"/>
  <c r="GC28" i="5" s="1"/>
  <c r="AY40" i="16"/>
  <c r="HI10" i="5"/>
  <c r="HJ10" i="5" s="1"/>
  <c r="HJ28" i="5" s="1"/>
  <c r="BG40" i="16"/>
  <c r="DI10" i="5"/>
  <c r="DJ10" i="5" s="1"/>
  <c r="DJ28" i="5" s="1"/>
  <c r="AG40" i="16"/>
  <c r="JM10" i="5"/>
  <c r="JM28" i="5" s="1"/>
  <c r="BW40" i="16"/>
  <c r="LA10" i="5"/>
  <c r="LA28" i="5" s="1"/>
  <c r="CG40" i="16"/>
  <c r="BM26" i="5"/>
  <c r="BN26" i="5" s="1"/>
  <c r="BM30" i="5"/>
  <c r="BN30" i="5" s="1"/>
  <c r="AK10" i="5"/>
  <c r="N40" i="16"/>
  <c r="DU10" i="5"/>
  <c r="DU28" i="5" s="1"/>
  <c r="AJ40" i="16"/>
  <c r="ES10" i="5"/>
  <c r="ES28" i="5" s="1"/>
  <c r="AP40" i="16"/>
  <c r="GG10" i="5"/>
  <c r="GG28" i="5" s="1"/>
  <c r="AZ40" i="16"/>
  <c r="HM10" i="5"/>
  <c r="HM28" i="5" s="1"/>
  <c r="BH40" i="16"/>
  <c r="IK10" i="5"/>
  <c r="IK28" i="5" s="1"/>
  <c r="BN40" i="16"/>
  <c r="DM10" i="5"/>
  <c r="DM28" i="5" s="1"/>
  <c r="AH40" i="16"/>
  <c r="LE10" i="5"/>
  <c r="LG10" i="5" s="1"/>
  <c r="CH40" i="16"/>
  <c r="AO10" i="5"/>
  <c r="O40" i="16"/>
  <c r="DY10" i="5"/>
  <c r="DZ10" i="5" s="1"/>
  <c r="DZ28" i="5" s="1"/>
  <c r="AK40" i="16"/>
  <c r="EW10" i="5"/>
  <c r="EZ10" i="5" s="1"/>
  <c r="T10" i="5" s="1"/>
  <c r="AQ40" i="16"/>
  <c r="GK10" i="5"/>
  <c r="GK28" i="5" s="1"/>
  <c r="BA40" i="16"/>
  <c r="HQ10" i="5"/>
  <c r="HQ28" i="5" s="1"/>
  <c r="BI40" i="16"/>
  <c r="IO10" i="5"/>
  <c r="IO28" i="5" s="1"/>
  <c r="BO40" i="16"/>
  <c r="DQ10" i="5"/>
  <c r="DQ28" i="5" s="1"/>
  <c r="AI40" i="16"/>
  <c r="LI10" i="5"/>
  <c r="LI28" i="5" s="1"/>
  <c r="CI40" i="16"/>
  <c r="AS10" i="5"/>
  <c r="AS28" i="5" s="1"/>
  <c r="P40" i="16"/>
  <c r="CO10" i="5"/>
  <c r="CP10" i="5" s="1"/>
  <c r="CP28" i="5" s="1"/>
  <c r="AB40" i="16"/>
  <c r="JQ10" i="5"/>
  <c r="JS10" i="5" s="1"/>
  <c r="JS28" i="5" s="1"/>
  <c r="BX40" i="16"/>
  <c r="HU10" i="5"/>
  <c r="HV10" i="5" s="1"/>
  <c r="HV28" i="5" s="1"/>
  <c r="BJ40" i="16"/>
  <c r="IS10" i="5"/>
  <c r="BP40" i="16"/>
  <c r="KG10" i="5"/>
  <c r="KG28" i="5" s="1"/>
  <c r="CB40" i="16"/>
  <c r="LM10" i="5"/>
  <c r="BM11" i="5"/>
  <c r="BN11" i="5" s="1"/>
  <c r="BM12" i="5"/>
  <c r="BN12" i="5" s="1"/>
  <c r="BM31" i="5"/>
  <c r="BN31" i="5" s="1"/>
  <c r="AV40" i="17"/>
  <c r="AW10" i="5"/>
  <c r="AW28" i="5" s="1"/>
  <c r="Q40" i="16"/>
  <c r="CS10" i="5"/>
  <c r="CS28" i="5" s="1"/>
  <c r="AC40" i="16"/>
  <c r="JU10" i="5"/>
  <c r="JU28" i="5" s="1"/>
  <c r="BY40" i="16"/>
  <c r="HY10" i="5"/>
  <c r="HZ10" i="5" s="1"/>
  <c r="HZ28" i="5" s="1"/>
  <c r="BK40" i="16"/>
  <c r="IW10" i="5"/>
  <c r="IY10" i="5" s="1"/>
  <c r="BQ40" i="16"/>
  <c r="KK10" i="5"/>
  <c r="KL10" i="5" s="1"/>
  <c r="KL28" i="5" s="1"/>
  <c r="CC40" i="16"/>
  <c r="LQ10" i="5"/>
  <c r="LQ28" i="5" s="1"/>
  <c r="CK40" i="16"/>
  <c r="BM13" i="5"/>
  <c r="BN13" i="5" s="1"/>
  <c r="BM16" i="5"/>
  <c r="BN16" i="5" s="1"/>
  <c r="BA10" i="5"/>
  <c r="BB10" i="5" s="1"/>
  <c r="R40" i="16"/>
  <c r="BY10" i="5"/>
  <c r="BZ10" i="5" s="1"/>
  <c r="BZ28" i="5" s="1"/>
  <c r="X40" i="16"/>
  <c r="FA10" i="5"/>
  <c r="FA28" i="5" s="1"/>
  <c r="AR40" i="16"/>
  <c r="FQ10" i="5"/>
  <c r="FQ28" i="5" s="1"/>
  <c r="AV40" i="16"/>
  <c r="GW10" i="5"/>
  <c r="GW28" i="5" s="1"/>
  <c r="BD40" i="16"/>
  <c r="IC10" i="5"/>
  <c r="ID10" i="5" s="1"/>
  <c r="BL40" i="16"/>
  <c r="JA10" i="5"/>
  <c r="JB10" i="5" s="1"/>
  <c r="JB28" i="5" s="1"/>
  <c r="BT40" i="16"/>
  <c r="KO10" i="5"/>
  <c r="KO28" i="5" s="1"/>
  <c r="CD40" i="16"/>
  <c r="Z40" i="17"/>
  <c r="BE10" i="5"/>
  <c r="S40" i="16"/>
  <c r="CC10" i="5"/>
  <c r="CD10" i="5" s="1"/>
  <c r="CD28" i="5" s="1"/>
  <c r="Y40" i="16"/>
  <c r="FE10" i="5"/>
  <c r="FF10" i="5" s="1"/>
  <c r="FF28" i="5" s="1"/>
  <c r="AS40" i="16"/>
  <c r="FU10" i="5"/>
  <c r="FU28" i="5" s="1"/>
  <c r="AW40" i="16"/>
  <c r="HA10" i="5"/>
  <c r="HA28" i="5" s="1"/>
  <c r="BE40" i="16"/>
  <c r="IG10" i="5"/>
  <c r="IH10" i="5" s="1"/>
  <c r="BM40" i="16"/>
  <c r="JE10" i="5"/>
  <c r="JF10" i="5" s="1"/>
  <c r="JF28" i="5" s="1"/>
  <c r="BU40" i="16"/>
  <c r="KS10" i="5"/>
  <c r="KT10" i="5" s="1"/>
  <c r="KT28" i="5" s="1"/>
  <c r="CE40" i="16"/>
  <c r="FY10" i="5"/>
  <c r="FY28" i="5" s="1"/>
  <c r="AX40" i="16"/>
  <c r="HE10" i="5"/>
  <c r="HF28" i="5" s="1"/>
  <c r="BF40" i="16"/>
  <c r="DE10" i="5"/>
  <c r="DE28" i="5" s="1"/>
  <c r="AF40" i="16"/>
  <c r="JI10" i="5"/>
  <c r="JI28" i="5" s="1"/>
  <c r="BV40" i="16"/>
  <c r="KW10" i="5"/>
  <c r="KW28" i="5" s="1"/>
  <c r="CF40" i="16"/>
  <c r="BM27" i="5"/>
  <c r="BN27" i="5" s="1"/>
  <c r="AE40" i="17"/>
  <c r="CN40" i="16"/>
  <c r="D502" i="11"/>
  <c r="G342" i="11"/>
  <c r="I342" i="11" s="1"/>
  <c r="G218" i="11"/>
  <c r="C23" i="6"/>
  <c r="F23" i="6" s="1"/>
  <c r="G61" i="11"/>
  <c r="I61" i="11" s="1"/>
  <c r="O38" i="20"/>
  <c r="O40" i="20" s="1"/>
  <c r="IG21" i="5"/>
  <c r="IH21" i="5" s="1"/>
  <c r="BI11" i="5"/>
  <c r="BJ11" i="5" s="1"/>
  <c r="BI12" i="5"/>
  <c r="BJ12" i="5" s="1"/>
  <c r="BI14" i="5"/>
  <c r="BJ14" i="5" s="1"/>
  <c r="IG23" i="5"/>
  <c r="IH23" i="5" s="1"/>
  <c r="IG24" i="5"/>
  <c r="IH24" i="5" s="1"/>
  <c r="BI31" i="5"/>
  <c r="BJ31" i="5" s="1"/>
  <c r="BI13" i="5"/>
  <c r="BJ13" i="5" s="1"/>
  <c r="BI15" i="5"/>
  <c r="BJ15" i="5" s="1"/>
  <c r="BI16" i="5"/>
  <c r="BJ16" i="5" s="1"/>
  <c r="BI18" i="5"/>
  <c r="BJ18" i="5" s="1"/>
  <c r="IG25" i="5"/>
  <c r="IH25" i="5" s="1"/>
  <c r="IG17" i="5"/>
  <c r="IH17" i="5" s="1"/>
  <c r="BI17" i="5"/>
  <c r="BJ17" i="5" s="1"/>
  <c r="BI19" i="5"/>
  <c r="BJ19" i="5" s="1"/>
  <c r="BI20" i="5"/>
  <c r="BJ20" i="5" s="1"/>
  <c r="BI22" i="5"/>
  <c r="BJ22" i="5" s="1"/>
  <c r="IG18" i="5"/>
  <c r="BI21" i="5"/>
  <c r="BJ21" i="5" s="1"/>
  <c r="BI23" i="5"/>
  <c r="BJ23" i="5" s="1"/>
  <c r="BI24" i="5"/>
  <c r="BJ24" i="5" s="1"/>
  <c r="IG19" i="5"/>
  <c r="BI25" i="5"/>
  <c r="BJ25" i="5" s="1"/>
  <c r="BI27" i="5"/>
  <c r="BJ27" i="5" s="1"/>
  <c r="BI10" i="5"/>
  <c r="BJ10" i="5" s="1"/>
  <c r="BI26" i="5"/>
  <c r="BJ26" i="5" s="1"/>
  <c r="BI30" i="5"/>
  <c r="VC29" i="21"/>
  <c r="AM27" i="17" s="1"/>
  <c r="VC30" i="21"/>
  <c r="AM28" i="17" s="1"/>
  <c r="VC28" i="21"/>
  <c r="AM26" i="17" s="1"/>
  <c r="VC27" i="21"/>
  <c r="AM25" i="17" s="1"/>
  <c r="VC16" i="21"/>
  <c r="AM14" i="17" s="1"/>
  <c r="VC26" i="21"/>
  <c r="AM24" i="17" s="1"/>
  <c r="VC21" i="21"/>
  <c r="AM19" i="17" s="1"/>
  <c r="VC20" i="21"/>
  <c r="AM18" i="17" s="1"/>
  <c r="BE38" i="20"/>
  <c r="BE40" i="20" s="1"/>
  <c r="Y38" i="20"/>
  <c r="Y40" i="20" s="1"/>
  <c r="BI38" i="20"/>
  <c r="BI40" i="20" s="1"/>
  <c r="I71" i="9"/>
  <c r="G43" i="9"/>
  <c r="G41" i="9" s="1"/>
  <c r="I41" i="9" s="1"/>
  <c r="E41" i="9"/>
  <c r="G10" i="7"/>
  <c r="D104" i="11"/>
  <c r="G417" i="11"/>
  <c r="I417" i="11" s="1"/>
  <c r="H456" i="11"/>
  <c r="H494" i="11"/>
  <c r="D22" i="11"/>
  <c r="D9" i="11" s="1"/>
  <c r="J293" i="11"/>
  <c r="C33" i="8"/>
  <c r="F33" i="8" s="1"/>
  <c r="H36" i="11"/>
  <c r="H51" i="11"/>
  <c r="J203" i="11"/>
  <c r="D501" i="11"/>
  <c r="D405" i="11"/>
  <c r="C8" i="6" s="1"/>
  <c r="C34" i="8"/>
  <c r="F34" i="8" s="1"/>
  <c r="D8" i="11"/>
  <c r="E270" i="11"/>
  <c r="H270" i="11" s="1"/>
  <c r="H465" i="11"/>
  <c r="AE36" i="20"/>
  <c r="LD35" i="5"/>
  <c r="JH35" i="5"/>
  <c r="KN35" i="5"/>
  <c r="H11" i="6"/>
  <c r="E40" i="16"/>
  <c r="H353" i="11"/>
  <c r="D206" i="11"/>
  <c r="G206" i="11" s="1"/>
  <c r="I206" i="11" s="1"/>
  <c r="G12" i="11"/>
  <c r="I12" i="11" s="1"/>
  <c r="H109" i="11"/>
  <c r="G141" i="11"/>
  <c r="I141" i="11" s="1"/>
  <c r="D131" i="11"/>
  <c r="G300" i="11"/>
  <c r="I300" i="11" s="1"/>
  <c r="H376" i="11"/>
  <c r="G414" i="11"/>
  <c r="I414" i="11" s="1"/>
  <c r="E179" i="11"/>
  <c r="H13" i="7" s="1"/>
  <c r="H244" i="11"/>
  <c r="F179" i="11"/>
  <c r="J183" i="11"/>
  <c r="I163" i="11"/>
  <c r="G132" i="11"/>
  <c r="I132" i="11" s="1"/>
  <c r="H254" i="11"/>
  <c r="G271" i="11"/>
  <c r="I271" i="11" s="1"/>
  <c r="DG33" i="16"/>
  <c r="DG41" i="16" s="1"/>
  <c r="CO18" i="16"/>
  <c r="CM18" i="16" s="1"/>
  <c r="JL32" i="5"/>
  <c r="LJ32" i="5"/>
  <c r="FV28" i="5"/>
  <c r="JK32" i="5"/>
  <c r="EX31" i="5"/>
  <c r="JN32" i="5"/>
  <c r="AQ33" i="16"/>
  <c r="AQ41" i="16" s="1"/>
  <c r="IH11" i="5"/>
  <c r="O33" i="16"/>
  <c r="O41" i="16" s="1"/>
  <c r="AK33" i="16"/>
  <c r="AK41" i="16" s="1"/>
  <c r="FR28" i="5"/>
  <c r="D55" i="9"/>
  <c r="AK38" i="20"/>
  <c r="AY38" i="20"/>
  <c r="VC24" i="21"/>
  <c r="AM22" i="17" s="1"/>
  <c r="VC22" i="21"/>
  <c r="AM20" i="17" s="1"/>
  <c r="VC19" i="21"/>
  <c r="AM17" i="17" s="1"/>
  <c r="D68" i="9"/>
  <c r="G38" i="20"/>
  <c r="G40" i="20" s="1"/>
  <c r="VC14" i="21"/>
  <c r="AM12" i="17" s="1"/>
  <c r="VM14" i="21"/>
  <c r="VM22" i="21"/>
  <c r="VK22" i="21" s="1"/>
  <c r="AD17" i="17" s="1"/>
  <c r="VM27" i="21"/>
  <c r="VK27" i="21" s="1"/>
  <c r="AD25" i="17" s="1"/>
  <c r="VM16" i="21"/>
  <c r="VK16" i="21" s="1"/>
  <c r="AD23" i="17" s="1"/>
  <c r="VM17" i="21"/>
  <c r="VM23" i="21"/>
  <c r="VK23" i="21" s="1"/>
  <c r="AD18" i="17" s="1"/>
  <c r="VM28" i="21"/>
  <c r="VK28" i="21" s="1"/>
  <c r="AD26" i="17" s="1"/>
  <c r="VM15" i="21"/>
  <c r="VK15" i="21" s="1"/>
  <c r="AD19" i="17" s="1"/>
  <c r="AN12" i="17"/>
  <c r="VM24" i="21"/>
  <c r="VK24" i="21" s="1"/>
  <c r="AD20" i="17" s="1"/>
  <c r="VM30" i="21"/>
  <c r="VK30" i="21" s="1"/>
  <c r="AD28" i="17" s="1"/>
  <c r="VM29" i="21"/>
  <c r="VK29" i="21" s="1"/>
  <c r="AD27" i="17" s="1"/>
  <c r="VM19" i="21"/>
  <c r="VK19" i="21" s="1"/>
  <c r="AD13" i="17" s="1"/>
  <c r="VM25" i="21"/>
  <c r="VM21" i="21"/>
  <c r="VK21" i="21" s="1"/>
  <c r="AD16" i="17" s="1"/>
  <c r="VM20" i="21"/>
  <c r="VK20" i="21" s="1"/>
  <c r="AD14" i="17" s="1"/>
  <c r="VM26" i="21"/>
  <c r="VK26" i="21" s="1"/>
  <c r="AD22" i="17" s="1"/>
  <c r="CO16" i="16"/>
  <c r="CM16" i="16" s="1"/>
  <c r="CO27" i="16"/>
  <c r="CM27" i="16" s="1"/>
  <c r="AN13" i="17"/>
  <c r="AN17" i="17"/>
  <c r="AN21" i="17"/>
  <c r="AN25" i="17"/>
  <c r="AN28" i="17"/>
  <c r="CO14" i="16"/>
  <c r="CM14" i="16" s="1"/>
  <c r="CO23" i="16"/>
  <c r="CM23" i="16" s="1"/>
  <c r="CO25" i="16"/>
  <c r="CM25" i="16" s="1"/>
  <c r="CO12" i="16"/>
  <c r="CM12" i="16" s="1"/>
  <c r="CO21" i="16"/>
  <c r="CM21" i="16" s="1"/>
  <c r="AN16" i="17"/>
  <c r="AN20" i="17"/>
  <c r="AN27" i="17"/>
  <c r="E5" i="4"/>
  <c r="VS13" i="21"/>
  <c r="CO19" i="16"/>
  <c r="CM19" i="16" s="1"/>
  <c r="CO28" i="16"/>
  <c r="CM28" i="16" s="1"/>
  <c r="VU31" i="21"/>
  <c r="VM18" i="21"/>
  <c r="VK18" i="21" s="1"/>
  <c r="AD12" i="17" s="1"/>
  <c r="CO17" i="16"/>
  <c r="CM17" i="16" s="1"/>
  <c r="AN23" i="17"/>
  <c r="AN26" i="17"/>
  <c r="CO15" i="16"/>
  <c r="CM15" i="16" s="1"/>
  <c r="CO22" i="16"/>
  <c r="CM22" i="16" s="1"/>
  <c r="CO24" i="16"/>
  <c r="CM24" i="16" s="1"/>
  <c r="CO26" i="16"/>
  <c r="CM26" i="16" s="1"/>
  <c r="CO13" i="16"/>
  <c r="CM13" i="16" s="1"/>
  <c r="CO20" i="16"/>
  <c r="CM20" i="16" s="1"/>
  <c r="AN14" i="17"/>
  <c r="AN18" i="17"/>
  <c r="AN22" i="17"/>
  <c r="P3" i="5"/>
  <c r="UZ17" i="21"/>
  <c r="UZ34" i="21"/>
  <c r="H290" i="11"/>
  <c r="HR32" i="5"/>
  <c r="I21" i="8"/>
  <c r="G21" i="8" s="1"/>
  <c r="IH14" i="5"/>
  <c r="IH27" i="5"/>
  <c r="CW32" i="5"/>
  <c r="AG27" i="5"/>
  <c r="AH27" i="5" s="1"/>
  <c r="IG32" i="5"/>
  <c r="JJ32" i="5"/>
  <c r="I34" i="8"/>
  <c r="G34" i="8" s="1"/>
  <c r="I137" i="11"/>
  <c r="FF32" i="5"/>
  <c r="GK30" i="5"/>
  <c r="GK32" i="5" s="1"/>
  <c r="I14" i="7"/>
  <c r="G14" i="7" s="1"/>
  <c r="HB32" i="5"/>
  <c r="I22" i="6"/>
  <c r="G22" i="6" s="1"/>
  <c r="G6" i="8"/>
  <c r="AO30" i="5"/>
  <c r="UZ29" i="21"/>
  <c r="UZ18" i="21"/>
  <c r="UZ22" i="21"/>
  <c r="UZ15" i="21"/>
  <c r="UZ20" i="21"/>
  <c r="UZ25" i="21"/>
  <c r="UZ28" i="21"/>
  <c r="H7" i="7"/>
  <c r="UZ16" i="21"/>
  <c r="UZ30" i="21"/>
  <c r="UZ21" i="21"/>
  <c r="UZ19" i="21"/>
  <c r="UZ23" i="21"/>
  <c r="UZ27" i="21"/>
  <c r="UZ14" i="21"/>
  <c r="UZ24" i="21"/>
  <c r="UZ26" i="21"/>
  <c r="H52" i="11"/>
  <c r="F435" i="11"/>
  <c r="H435" i="11" s="1"/>
  <c r="I15" i="7"/>
  <c r="G15" i="7" s="1"/>
  <c r="A3" i="14"/>
  <c r="A3" i="15" s="1"/>
  <c r="F3" i="16" s="1"/>
  <c r="AN29" i="16"/>
  <c r="AD32" i="17"/>
  <c r="AD29" i="16"/>
  <c r="ET30" i="5"/>
  <c r="G328" i="11"/>
  <c r="I328" i="11" s="1"/>
  <c r="CW10" i="5"/>
  <c r="CY10" i="5" s="1"/>
  <c r="H24" i="8"/>
  <c r="I31" i="8"/>
  <c r="G31" i="8" s="1"/>
  <c r="R33" i="16"/>
  <c r="R41" i="16" s="1"/>
  <c r="X33" i="16"/>
  <c r="X41" i="16" s="1"/>
  <c r="AR33" i="16"/>
  <c r="AR41" i="16" s="1"/>
  <c r="AV33" i="16"/>
  <c r="AV41" i="16" s="1"/>
  <c r="BD33" i="16"/>
  <c r="BD41" i="16" s="1"/>
  <c r="BL33" i="16"/>
  <c r="BL41" i="16" s="1"/>
  <c r="BT33" i="16"/>
  <c r="BT41" i="16" s="1"/>
  <c r="CD33" i="16"/>
  <c r="CD41" i="16" s="1"/>
  <c r="DH33" i="16"/>
  <c r="DH41" i="16" s="1"/>
  <c r="I30" i="8"/>
  <c r="G30" i="8" s="1"/>
  <c r="JO32" i="5"/>
  <c r="F19" i="9"/>
  <c r="H132" i="11"/>
  <c r="LK27" i="5"/>
  <c r="FN32" i="5"/>
  <c r="FN35" i="5" s="1"/>
  <c r="LQ32" i="5"/>
  <c r="IY11" i="5"/>
  <c r="S33" i="16"/>
  <c r="S41" i="16" s="1"/>
  <c r="Y33" i="16"/>
  <c r="Y41" i="16" s="1"/>
  <c r="AS33" i="16"/>
  <c r="AS41" i="16" s="1"/>
  <c r="AW33" i="16"/>
  <c r="AW41" i="16" s="1"/>
  <c r="BE33" i="16"/>
  <c r="BE41" i="16" s="1"/>
  <c r="BM33" i="16"/>
  <c r="BM41" i="16" s="1"/>
  <c r="BU33" i="16"/>
  <c r="BU41" i="16" s="1"/>
  <c r="CE33" i="16"/>
  <c r="CE41" i="16" s="1"/>
  <c r="CO33" i="16"/>
  <c r="CO41" i="16" s="1"/>
  <c r="CW33" i="16"/>
  <c r="CW41" i="16" s="1"/>
  <c r="I33" i="8"/>
  <c r="G33" i="8" s="1"/>
  <c r="IY15" i="5"/>
  <c r="IY16" i="5"/>
  <c r="IY18" i="5"/>
  <c r="EK10" i="5"/>
  <c r="EK28" i="5" s="1"/>
  <c r="HK28" i="5"/>
  <c r="HK35" i="5" s="1"/>
  <c r="LK26" i="5"/>
  <c r="I10" i="8"/>
  <c r="I38" i="8"/>
  <c r="G38" i="8" s="1"/>
  <c r="I6" i="7"/>
  <c r="G6" i="7" s="1"/>
  <c r="H238" i="11"/>
  <c r="JN28" i="5"/>
  <c r="I24" i="8"/>
  <c r="G24" i="8" s="1"/>
  <c r="IX28" i="5"/>
  <c r="AC10" i="5"/>
  <c r="AC28" i="5" s="1"/>
  <c r="H15" i="8"/>
  <c r="F36" i="9"/>
  <c r="AX28" i="5"/>
  <c r="LR28" i="5"/>
  <c r="LK16" i="5"/>
  <c r="LK25" i="5"/>
  <c r="I28" i="8"/>
  <c r="G28" i="8" s="1"/>
  <c r="I37" i="8"/>
  <c r="G37" i="8" s="1"/>
  <c r="DC14" i="5"/>
  <c r="LK15" i="5"/>
  <c r="DB28" i="5"/>
  <c r="JO28" i="5"/>
  <c r="LK14" i="5"/>
  <c r="IW23" i="5"/>
  <c r="IY23" i="5" s="1"/>
  <c r="CY27" i="5"/>
  <c r="H10" i="8"/>
  <c r="H35" i="8"/>
  <c r="H40" i="11"/>
  <c r="AS24" i="17"/>
  <c r="JP28" i="5"/>
  <c r="LI32" i="5"/>
  <c r="LB28" i="5"/>
  <c r="LK12" i="5"/>
  <c r="IY13" i="5"/>
  <c r="LK24" i="5"/>
  <c r="I25" i="8"/>
  <c r="G25" i="8" s="1"/>
  <c r="H11" i="9"/>
  <c r="AT13" i="17"/>
  <c r="AG32" i="17"/>
  <c r="EG28" i="5"/>
  <c r="GL28" i="5"/>
  <c r="GM28" i="5"/>
  <c r="GM35" i="5" s="1"/>
  <c r="LK18" i="5"/>
  <c r="LK22" i="5"/>
  <c r="LK31" i="5"/>
  <c r="AP28" i="5"/>
  <c r="GN28" i="5"/>
  <c r="GN35" i="5" s="1"/>
  <c r="LJ28" i="5"/>
  <c r="JM32" i="5"/>
  <c r="CF33" i="16"/>
  <c r="CF41" i="16" s="1"/>
  <c r="AS19" i="17"/>
  <c r="IJ28" i="5"/>
  <c r="IJ35" i="5" s="1"/>
  <c r="IH16" i="5"/>
  <c r="IY17" i="5"/>
  <c r="IY20" i="5"/>
  <c r="LK23" i="5"/>
  <c r="AG24" i="5"/>
  <c r="AH24" i="5" s="1"/>
  <c r="IY24" i="5"/>
  <c r="IY26" i="5"/>
  <c r="I27" i="8"/>
  <c r="G27" i="8" s="1"/>
  <c r="AS15" i="17"/>
  <c r="AQ24" i="17"/>
  <c r="IU15" i="5"/>
  <c r="JQ32" i="5"/>
  <c r="H31" i="9"/>
  <c r="BH8" i="19"/>
  <c r="H281" i="11"/>
  <c r="VC15" i="21"/>
  <c r="AM13" i="17" s="1"/>
  <c r="E267" i="11"/>
  <c r="I29" i="8"/>
  <c r="G29" i="8" s="1"/>
  <c r="H37" i="8"/>
  <c r="VC17" i="21"/>
  <c r="AM15" i="17" s="1"/>
  <c r="EK32" i="5"/>
  <c r="FY32" i="5"/>
  <c r="H28" i="8"/>
  <c r="E38" i="11"/>
  <c r="E35" i="11" s="1"/>
  <c r="I12" i="8"/>
  <c r="G12" i="8" s="1"/>
  <c r="AX29" i="16"/>
  <c r="BF29" i="16"/>
  <c r="AF29" i="16"/>
  <c r="CF29" i="16"/>
  <c r="LG16" i="5"/>
  <c r="G121" i="11"/>
  <c r="I121" i="11" s="1"/>
  <c r="H25" i="8"/>
  <c r="ID25" i="5"/>
  <c r="H21" i="8"/>
  <c r="HE32" i="5"/>
  <c r="G443" i="11"/>
  <c r="H16" i="8"/>
  <c r="T31" i="18"/>
  <c r="AJ31" i="18"/>
  <c r="BY8" i="19"/>
  <c r="FQ30" i="5"/>
  <c r="FQ32" i="5" s="1"/>
  <c r="GW30" i="5"/>
  <c r="GW32" i="5" s="1"/>
  <c r="IC30" i="5"/>
  <c r="IC32" i="5" s="1"/>
  <c r="JA30" i="5"/>
  <c r="JA32" i="5" s="1"/>
  <c r="A3" i="13"/>
  <c r="U14" i="17"/>
  <c r="T17" i="17"/>
  <c r="LG27" i="5"/>
  <c r="K22" i="17"/>
  <c r="K28" i="17"/>
  <c r="C31" i="18"/>
  <c r="AC26" i="19"/>
  <c r="T27" i="17"/>
  <c r="IU17" i="5"/>
  <c r="T15" i="17"/>
  <c r="AG19" i="17"/>
  <c r="T21" i="17"/>
  <c r="U24" i="17"/>
  <c r="T25" i="17"/>
  <c r="AG26" i="17"/>
  <c r="AB8" i="19"/>
  <c r="AU26" i="19"/>
  <c r="T12" i="17"/>
  <c r="U15" i="17"/>
  <c r="AU16" i="17"/>
  <c r="T18" i="17"/>
  <c r="AJ18" i="17"/>
  <c r="U21" i="17"/>
  <c r="T23" i="17"/>
  <c r="K26" i="17"/>
  <c r="T28" i="17"/>
  <c r="VO35" i="21"/>
  <c r="VO43" i="21" s="1"/>
  <c r="VL33" i="21"/>
  <c r="BN26" i="19"/>
  <c r="AI38" i="20"/>
  <c r="F106" i="11" s="1"/>
  <c r="F108" i="11" s="1"/>
  <c r="F103" i="11" s="1"/>
  <c r="VL13" i="21"/>
  <c r="T13" i="17"/>
  <c r="AJ13" i="17"/>
  <c r="U18" i="17"/>
  <c r="AE33" i="17"/>
  <c r="AE41" i="17" s="1"/>
  <c r="AJ32" i="17"/>
  <c r="AI26" i="19"/>
  <c r="HH28" i="5"/>
  <c r="HH35" i="5" s="1"/>
  <c r="ET31" i="5"/>
  <c r="ID26" i="5"/>
  <c r="T16" i="17"/>
  <c r="K24" i="17"/>
  <c r="T26" i="17"/>
  <c r="AG27" i="17"/>
  <c r="AJ28" i="17"/>
  <c r="BA26" i="19"/>
  <c r="T22" i="17"/>
  <c r="IF28" i="5"/>
  <c r="IF35" i="5" s="1"/>
  <c r="BA30" i="5"/>
  <c r="KO30" i="5"/>
  <c r="KP30" i="5" s="1"/>
  <c r="KP32" i="5" s="1"/>
  <c r="H33" i="9"/>
  <c r="CL11" i="16"/>
  <c r="DM11" i="16" s="1"/>
  <c r="U16" i="17"/>
  <c r="T19" i="17"/>
  <c r="AJ25" i="17"/>
  <c r="K32" i="17"/>
  <c r="BZ26" i="19"/>
  <c r="VO14" i="21"/>
  <c r="VL14" i="21" s="1"/>
  <c r="CY14" i="5"/>
  <c r="BY30" i="5"/>
  <c r="BY32" i="5" s="1"/>
  <c r="FA30" i="5"/>
  <c r="FA32" i="5" s="1"/>
  <c r="H71" i="11"/>
  <c r="G84" i="11"/>
  <c r="G86" i="11" s="1"/>
  <c r="T14" i="17"/>
  <c r="AJ14" i="17"/>
  <c r="T20" i="17"/>
  <c r="AJ21" i="17"/>
  <c r="T24" i="17"/>
  <c r="AG25" i="17"/>
  <c r="AO26" i="19"/>
  <c r="JK28" i="5"/>
  <c r="AC32" i="5"/>
  <c r="H20" i="8"/>
  <c r="H23" i="8"/>
  <c r="H30" i="8"/>
  <c r="H180" i="11"/>
  <c r="G219" i="11"/>
  <c r="I219" i="11" s="1"/>
  <c r="EC28" i="5"/>
  <c r="FI28" i="5"/>
  <c r="GI28" i="5"/>
  <c r="GI35" i="5" s="1"/>
  <c r="IT28" i="5"/>
  <c r="H12" i="8"/>
  <c r="G11" i="9"/>
  <c r="I11" i="9" s="1"/>
  <c r="Z29" i="17"/>
  <c r="Z36" i="17" s="1"/>
  <c r="IU21" i="5"/>
  <c r="CY25" i="5"/>
  <c r="LE32" i="5"/>
  <c r="H16" i="6"/>
  <c r="H32" i="8"/>
  <c r="H16" i="9"/>
  <c r="K17" i="17"/>
  <c r="AT17" i="17"/>
  <c r="U19" i="17"/>
  <c r="AG23" i="17"/>
  <c r="AT24" i="17"/>
  <c r="LF32" i="5"/>
  <c r="H22" i="8"/>
  <c r="AB29" i="16"/>
  <c r="BJ29" i="16"/>
  <c r="CT29" i="16"/>
  <c r="DF29" i="16"/>
  <c r="K19" i="17"/>
  <c r="AJ20" i="17"/>
  <c r="K27" i="17"/>
  <c r="AJ27" i="17"/>
  <c r="I2" i="18"/>
  <c r="P31" i="18"/>
  <c r="AF31" i="18"/>
  <c r="BB26" i="19"/>
  <c r="JJ28" i="5"/>
  <c r="AS32" i="5"/>
  <c r="IK32" i="5"/>
  <c r="KG32" i="5"/>
  <c r="G52" i="9"/>
  <c r="G50" i="9" s="1"/>
  <c r="H37" i="11"/>
  <c r="ID19" i="5"/>
  <c r="HG28" i="5"/>
  <c r="HG35" i="5" s="1"/>
  <c r="IN28" i="5"/>
  <c r="IN35" i="5" s="1"/>
  <c r="CY24" i="5"/>
  <c r="LG31" i="5"/>
  <c r="H18" i="8"/>
  <c r="H31" i="8"/>
  <c r="H38" i="8"/>
  <c r="E8" i="9"/>
  <c r="G94" i="11"/>
  <c r="I94" i="11" s="1"/>
  <c r="AT23" i="17"/>
  <c r="B11" i="18"/>
  <c r="VN16" i="21" s="1"/>
  <c r="VI16" i="21" s="1"/>
  <c r="VH16" i="21" s="1"/>
  <c r="E23" i="17" s="1"/>
  <c r="IY12" i="5"/>
  <c r="LG14" i="5"/>
  <c r="JS30" i="5"/>
  <c r="JS32" i="5" s="1"/>
  <c r="IU25" i="5"/>
  <c r="DC26" i="5"/>
  <c r="LK13" i="5"/>
  <c r="DC15" i="5"/>
  <c r="CY18" i="5"/>
  <c r="LK20" i="5"/>
  <c r="IU22" i="5"/>
  <c r="IU23" i="5"/>
  <c r="LK11" i="5"/>
  <c r="IH12" i="5"/>
  <c r="IU14" i="5"/>
  <c r="IU18" i="5"/>
  <c r="IY25" i="5"/>
  <c r="IH26" i="5"/>
  <c r="CY12" i="5"/>
  <c r="IU12" i="5"/>
  <c r="LG12" i="5"/>
  <c r="IH13" i="5"/>
  <c r="CY17" i="5"/>
  <c r="IU20" i="5"/>
  <c r="DC12" i="5"/>
  <c r="IY14" i="5"/>
  <c r="DY32" i="5"/>
  <c r="HF30" i="5"/>
  <c r="HF32" i="5" s="1"/>
  <c r="H22" i="9"/>
  <c r="H84" i="11"/>
  <c r="H146" i="11"/>
  <c r="H150" i="11"/>
  <c r="H200" i="11"/>
  <c r="H215" i="11"/>
  <c r="H219" i="11"/>
  <c r="E239" i="11"/>
  <c r="H239" i="11" s="1"/>
  <c r="H392" i="11"/>
  <c r="CL32" i="16"/>
  <c r="DM32" i="16" s="1"/>
  <c r="CV33" i="16"/>
  <c r="CV41" i="16" s="1"/>
  <c r="U12" i="17"/>
  <c r="U13" i="17"/>
  <c r="K23" i="17"/>
  <c r="K25" i="17"/>
  <c r="U26" i="17"/>
  <c r="AU26" i="17"/>
  <c r="EC32" i="5"/>
  <c r="LB32" i="5"/>
  <c r="F41" i="11"/>
  <c r="H41" i="11" s="1"/>
  <c r="G81" i="11"/>
  <c r="I81" i="11" s="1"/>
  <c r="E123" i="11"/>
  <c r="H123" i="11" s="1"/>
  <c r="G150" i="11"/>
  <c r="I150" i="11" s="1"/>
  <c r="H222" i="11"/>
  <c r="H434" i="11"/>
  <c r="R29" i="16"/>
  <c r="X29" i="16"/>
  <c r="BD29" i="16"/>
  <c r="BT29" i="16"/>
  <c r="CN29" i="16"/>
  <c r="P33" i="16"/>
  <c r="P41" i="16" s="1"/>
  <c r="AB33" i="16"/>
  <c r="AB41" i="16" s="1"/>
  <c r="AL33" i="16"/>
  <c r="AL41" i="16" s="1"/>
  <c r="AT33" i="16"/>
  <c r="AT41" i="16" s="1"/>
  <c r="BX33" i="16"/>
  <c r="BX41" i="16" s="1"/>
  <c r="BJ33" i="16"/>
  <c r="BJ41" i="16" s="1"/>
  <c r="BP33" i="16"/>
  <c r="BP41" i="16" s="1"/>
  <c r="CB33" i="16"/>
  <c r="CB41" i="16" s="1"/>
  <c r="CJ33" i="16"/>
  <c r="CJ41" i="16" s="1"/>
  <c r="CT33" i="16"/>
  <c r="CT41" i="16" s="1"/>
  <c r="AJ17" i="17"/>
  <c r="B20" i="18"/>
  <c r="VN25" i="21" s="1"/>
  <c r="VI25" i="21" s="1"/>
  <c r="VH25" i="21" s="1"/>
  <c r="E21" i="17" s="1"/>
  <c r="F411" i="11"/>
  <c r="CC33" i="16"/>
  <c r="CC41" i="16" s="1"/>
  <c r="CK33" i="16"/>
  <c r="CK41" i="16" s="1"/>
  <c r="CU33" i="16"/>
  <c r="CU41" i="16" s="1"/>
  <c r="AT19" i="17"/>
  <c r="K20" i="17"/>
  <c r="B8" i="18"/>
  <c r="B9" i="18"/>
  <c r="VN14" i="21" s="1"/>
  <c r="VI14" i="21" s="1"/>
  <c r="VH14" i="21" s="1"/>
  <c r="E15" i="17" s="1"/>
  <c r="B10" i="18"/>
  <c r="VN15" i="21" s="1"/>
  <c r="VI15" i="21" s="1"/>
  <c r="VH15" i="21" s="1"/>
  <c r="E19" i="17" s="1"/>
  <c r="R31" i="18"/>
  <c r="AH31" i="18"/>
  <c r="J31" i="18"/>
  <c r="Z31" i="18"/>
  <c r="H17" i="9"/>
  <c r="H78" i="11"/>
  <c r="H115" i="11"/>
  <c r="G293" i="11"/>
  <c r="I293" i="11" s="1"/>
  <c r="H416" i="11"/>
  <c r="G422" i="11"/>
  <c r="G423" i="11" s="1"/>
  <c r="I423" i="11" s="1"/>
  <c r="H425" i="11"/>
  <c r="B75" i="15"/>
  <c r="AE29" i="16"/>
  <c r="AO29" i="16"/>
  <c r="AY29" i="16"/>
  <c r="BG29" i="16"/>
  <c r="CL13" i="16"/>
  <c r="DM13" i="16" s="1"/>
  <c r="AT11" i="17"/>
  <c r="AT12" i="17"/>
  <c r="K14" i="17"/>
  <c r="U17" i="17"/>
  <c r="AT21" i="17"/>
  <c r="AJ22" i="17"/>
  <c r="AJ24" i="17"/>
  <c r="AQ27" i="17"/>
  <c r="F31" i="18"/>
  <c r="V31" i="18"/>
  <c r="AL31" i="18"/>
  <c r="BG8" i="19"/>
  <c r="IU26" i="5"/>
  <c r="H32" i="9"/>
  <c r="G238" i="11"/>
  <c r="I238" i="11" s="1"/>
  <c r="G296" i="11"/>
  <c r="I296" i="11" s="1"/>
  <c r="H422" i="11"/>
  <c r="C75" i="15"/>
  <c r="CR29" i="16"/>
  <c r="CL17" i="16"/>
  <c r="DM17" i="16" s="1"/>
  <c r="H33" i="16"/>
  <c r="H41" i="16" s="1"/>
  <c r="AX33" i="16"/>
  <c r="AX41" i="16" s="1"/>
  <c r="CP33" i="16"/>
  <c r="CP41" i="16" s="1"/>
  <c r="CX33" i="16"/>
  <c r="CX41" i="16" s="1"/>
  <c r="AT14" i="17"/>
  <c r="AT15" i="17"/>
  <c r="AT16" i="17"/>
  <c r="AG21" i="17"/>
  <c r="AQ22" i="17"/>
  <c r="U28" i="17"/>
  <c r="VB20" i="21"/>
  <c r="VB17" i="21"/>
  <c r="N24" i="17" s="1"/>
  <c r="VF17" i="21"/>
  <c r="X24" i="17" s="1"/>
  <c r="I33" i="16"/>
  <c r="I41" i="16" s="1"/>
  <c r="U33" i="16"/>
  <c r="U41" i="16" s="1"/>
  <c r="AE33" i="16"/>
  <c r="AE41" i="16" s="1"/>
  <c r="AO33" i="16"/>
  <c r="AO41" i="16" s="1"/>
  <c r="AY33" i="16"/>
  <c r="AY41" i="16" s="1"/>
  <c r="BG33" i="16"/>
  <c r="BG41" i="16" s="1"/>
  <c r="AG33" i="16"/>
  <c r="AG41" i="16" s="1"/>
  <c r="BW33" i="16"/>
  <c r="BW41" i="16" s="1"/>
  <c r="CG33" i="16"/>
  <c r="CG41" i="16" s="1"/>
  <c r="DF33" i="16"/>
  <c r="DF41" i="16" s="1"/>
  <c r="AU12" i="17"/>
  <c r="K18" i="17"/>
  <c r="U20" i="17"/>
  <c r="AT20" i="17"/>
  <c r="AT25" i="17"/>
  <c r="U27" i="17"/>
  <c r="AQ28" i="17"/>
  <c r="VC18" i="21"/>
  <c r="AM16" i="17" s="1"/>
  <c r="E19" i="9"/>
  <c r="H284" i="11"/>
  <c r="CL21" i="16"/>
  <c r="DM21" i="16" s="1"/>
  <c r="AJ23" i="17"/>
  <c r="L31" i="18"/>
  <c r="AB31" i="18"/>
  <c r="AD26" i="19"/>
  <c r="I48" i="9"/>
  <c r="G46" i="9"/>
  <c r="I46" i="9" s="1"/>
  <c r="CY11" i="5"/>
  <c r="IU11" i="5"/>
  <c r="ID12" i="5"/>
  <c r="CY13" i="5"/>
  <c r="IU13" i="5"/>
  <c r="ID14" i="5"/>
  <c r="ID15" i="5"/>
  <c r="ID17" i="5"/>
  <c r="IU19" i="5"/>
  <c r="LK19" i="5"/>
  <c r="IH20" i="5"/>
  <c r="IU24" i="5"/>
  <c r="ID27" i="5"/>
  <c r="AT30" i="5"/>
  <c r="AT32" i="5" s="1"/>
  <c r="KW32" i="5"/>
  <c r="H39" i="9"/>
  <c r="IY21" i="5"/>
  <c r="DC25" i="5"/>
  <c r="LG25" i="5"/>
  <c r="CO32" i="5"/>
  <c r="DU32" i="5"/>
  <c r="EL30" i="5"/>
  <c r="EL32" i="5" s="1"/>
  <c r="FU32" i="5"/>
  <c r="LR30" i="5"/>
  <c r="LR32" i="5" s="1"/>
  <c r="H21" i="9"/>
  <c r="E46" i="9"/>
  <c r="H46" i="9" s="1"/>
  <c r="DC11" i="5"/>
  <c r="DC13" i="5"/>
  <c r="CP32" i="5"/>
  <c r="IO32" i="5"/>
  <c r="H74" i="11"/>
  <c r="LK17" i="5"/>
  <c r="IY19" i="5"/>
  <c r="AD30" i="5"/>
  <c r="AD32" i="5" s="1"/>
  <c r="D41" i="5" s="1"/>
  <c r="FZ30" i="5"/>
  <c r="FZ32" i="5" s="1"/>
  <c r="FZ35" i="5" s="1"/>
  <c r="E14" i="9"/>
  <c r="H34" i="9"/>
  <c r="F76" i="11"/>
  <c r="G154" i="11"/>
  <c r="H154" i="11"/>
  <c r="I223" i="11"/>
  <c r="G224" i="11"/>
  <c r="I224" i="11" s="1"/>
  <c r="G126" i="11"/>
  <c r="I126" i="11" s="1"/>
  <c r="I124" i="11"/>
  <c r="ID11" i="5"/>
  <c r="ID13" i="5"/>
  <c r="LG18" i="5"/>
  <c r="DC20" i="5"/>
  <c r="CY21" i="5"/>
  <c r="ID21" i="5"/>
  <c r="ID22" i="5"/>
  <c r="ID23" i="5"/>
  <c r="ED30" i="5"/>
  <c r="ED32" i="5" s="1"/>
  <c r="LG30" i="5"/>
  <c r="KK32" i="5"/>
  <c r="H38" i="9"/>
  <c r="H157" i="11"/>
  <c r="LG11" i="5"/>
  <c r="LG13" i="5"/>
  <c r="CY15" i="5"/>
  <c r="CY19" i="5"/>
  <c r="CY22" i="5"/>
  <c r="ID24" i="5"/>
  <c r="CY26" i="5"/>
  <c r="IY27" i="5"/>
  <c r="CC32" i="5"/>
  <c r="FI32" i="5"/>
  <c r="GG32" i="5"/>
  <c r="FM32" i="5"/>
  <c r="G12" i="9"/>
  <c r="I12" i="9" s="1"/>
  <c r="H50" i="9"/>
  <c r="H52" i="9"/>
  <c r="FJ32" i="5"/>
  <c r="FJ35" i="5" s="1"/>
  <c r="ID20" i="5"/>
  <c r="LK21" i="5"/>
  <c r="T32" i="5"/>
  <c r="CX30" i="5"/>
  <c r="CX32" i="5" s="1"/>
  <c r="HM32" i="5"/>
  <c r="JF32" i="5"/>
  <c r="LM32" i="5"/>
  <c r="F10" i="8"/>
  <c r="F39" i="8" s="1"/>
  <c r="H10" i="9"/>
  <c r="H12" i="9"/>
  <c r="E36" i="9"/>
  <c r="H43" i="9"/>
  <c r="H278" i="11"/>
  <c r="E400" i="11"/>
  <c r="G440" i="11"/>
  <c r="G441" i="11" s="1"/>
  <c r="I441" i="11" s="1"/>
  <c r="G482" i="11"/>
  <c r="I482" i="11" s="1"/>
  <c r="AU13" i="17"/>
  <c r="K15" i="17"/>
  <c r="B15" i="18"/>
  <c r="VN20" i="21" s="1"/>
  <c r="VI20" i="21" s="1"/>
  <c r="VH20" i="21" s="1"/>
  <c r="E14" i="17" s="1"/>
  <c r="B16" i="18"/>
  <c r="VN21" i="21" s="1"/>
  <c r="VI21" i="21" s="1"/>
  <c r="VH21" i="21" s="1"/>
  <c r="E16" i="17" s="1"/>
  <c r="B17" i="18"/>
  <c r="VN22" i="21" s="1"/>
  <c r="VI22" i="21" s="1"/>
  <c r="VH22" i="21" s="1"/>
  <c r="E17" i="17" s="1"/>
  <c r="VB23" i="21"/>
  <c r="N18" i="17" s="1"/>
  <c r="H18" i="11"/>
  <c r="H81" i="11"/>
  <c r="H141" i="11"/>
  <c r="H149" i="11"/>
  <c r="G203" i="11"/>
  <c r="I203" i="11" s="1"/>
  <c r="H127" i="11"/>
  <c r="H294" i="11"/>
  <c r="H331" i="11"/>
  <c r="H482" i="11"/>
  <c r="CZ29" i="16"/>
  <c r="CL18" i="16"/>
  <c r="DM18" i="16" s="1"/>
  <c r="CL22" i="16"/>
  <c r="DM22" i="16" s="1"/>
  <c r="CL26" i="16"/>
  <c r="DM26" i="16" s="1"/>
  <c r="AP26" i="19"/>
  <c r="AN8" i="19"/>
  <c r="AR26" i="19"/>
  <c r="AP36" i="20" s="1"/>
  <c r="VF30" i="21"/>
  <c r="X28" i="17" s="1"/>
  <c r="H30" i="9"/>
  <c r="G71" i="11"/>
  <c r="I71" i="11" s="1"/>
  <c r="G74" i="11"/>
  <c r="I74" i="11" s="1"/>
  <c r="G139" i="11"/>
  <c r="I139" i="11" s="1"/>
  <c r="E224" i="11"/>
  <c r="E279" i="11"/>
  <c r="G290" i="11"/>
  <c r="I290" i="11" s="1"/>
  <c r="H328" i="11"/>
  <c r="G416" i="11"/>
  <c r="I416" i="11" s="1"/>
  <c r="H419" i="11"/>
  <c r="G393" i="11"/>
  <c r="C46" i="15"/>
  <c r="AD33" i="16"/>
  <c r="AD41" i="16" s="1"/>
  <c r="AN33" i="16"/>
  <c r="AN41" i="16" s="1"/>
  <c r="BF33" i="16"/>
  <c r="BF41" i="16" s="1"/>
  <c r="AF33" i="16"/>
  <c r="AF41" i="16" s="1"/>
  <c r="BV33" i="16"/>
  <c r="BV41" i="16" s="1"/>
  <c r="F29" i="17"/>
  <c r="AU15" i="17"/>
  <c r="AU19" i="17"/>
  <c r="VB28" i="21"/>
  <c r="N26" i="17" s="1"/>
  <c r="AT29" i="16"/>
  <c r="CL15" i="16"/>
  <c r="DM15" i="16" s="1"/>
  <c r="CL19" i="16"/>
  <c r="DM19" i="16" s="1"/>
  <c r="CL23" i="16"/>
  <c r="DM23" i="16" s="1"/>
  <c r="CL27" i="16"/>
  <c r="DM27" i="16" s="1"/>
  <c r="K31" i="17"/>
  <c r="F33" i="17"/>
  <c r="F41" i="17" s="1"/>
  <c r="VF29" i="21"/>
  <c r="X27" i="17" s="1"/>
  <c r="H94" i="11"/>
  <c r="H266" i="11"/>
  <c r="F323" i="11"/>
  <c r="G332" i="11"/>
  <c r="I332" i="11" s="1"/>
  <c r="CL28" i="16"/>
  <c r="DM28" i="16" s="1"/>
  <c r="AK29" i="16"/>
  <c r="K13" i="17"/>
  <c r="AJ19" i="17"/>
  <c r="B14" i="18"/>
  <c r="VN19" i="21" s="1"/>
  <c r="VI19" i="21" s="1"/>
  <c r="VH19" i="21" s="1"/>
  <c r="E13" i="17" s="1"/>
  <c r="BK26" i="19"/>
  <c r="BD36" i="20" s="1"/>
  <c r="VB26" i="21"/>
  <c r="N22" i="17" s="1"/>
  <c r="VF26" i="21"/>
  <c r="X22" i="17" s="1"/>
  <c r="G157" i="11"/>
  <c r="I157" i="11" s="1"/>
  <c r="E126" i="11"/>
  <c r="G287" i="11"/>
  <c r="I287" i="11" s="1"/>
  <c r="G409" i="11"/>
  <c r="CL12" i="16"/>
  <c r="DM12" i="16" s="1"/>
  <c r="BL29" i="16"/>
  <c r="CL16" i="16"/>
  <c r="DM16" i="16" s="1"/>
  <c r="CL20" i="16"/>
  <c r="DM20" i="16" s="1"/>
  <c r="CL24" i="16"/>
  <c r="DM24" i="16" s="1"/>
  <c r="CL25" i="16"/>
  <c r="DM25" i="16" s="1"/>
  <c r="BY29" i="16"/>
  <c r="DI33" i="16"/>
  <c r="DI41" i="16" s="1"/>
  <c r="CM32" i="16"/>
  <c r="AJ16" i="17"/>
  <c r="AT18" i="17"/>
  <c r="AT22" i="17"/>
  <c r="AX26" i="19"/>
  <c r="AR36" i="20" s="1"/>
  <c r="AZ8" i="19"/>
  <c r="VA13" i="21"/>
  <c r="AI29" i="16"/>
  <c r="CQ33" i="16"/>
  <c r="CQ41" i="16" s="1"/>
  <c r="CY33" i="16"/>
  <c r="CY41" i="16" s="1"/>
  <c r="U11" i="17"/>
  <c r="K21" i="17"/>
  <c r="U22" i="17"/>
  <c r="AU27" i="17"/>
  <c r="AG28" i="17"/>
  <c r="X8" i="19"/>
  <c r="F8" i="19" s="1"/>
  <c r="T26" i="19"/>
  <c r="AJ26" i="19"/>
  <c r="VF19" i="21"/>
  <c r="X13" i="17" s="1"/>
  <c r="VC23" i="21"/>
  <c r="AM21" i="17" s="1"/>
  <c r="VF28" i="21"/>
  <c r="X26" i="17" s="1"/>
  <c r="G186" i="11"/>
  <c r="I186" i="11" s="1"/>
  <c r="H206" i="11"/>
  <c r="G215" i="11"/>
  <c r="I215" i="11" s="1"/>
  <c r="G339" i="11"/>
  <c r="I339" i="11" s="1"/>
  <c r="H396" i="11"/>
  <c r="H388" i="11"/>
  <c r="H443" i="11"/>
  <c r="G505" i="11"/>
  <c r="I505" i="11" s="1"/>
  <c r="B57" i="15"/>
  <c r="N33" i="16"/>
  <c r="N41" i="16" s="1"/>
  <c r="AJ33" i="16"/>
  <c r="AJ41" i="16" s="1"/>
  <c r="AP33" i="16"/>
  <c r="AP41" i="16" s="1"/>
  <c r="AZ33" i="16"/>
  <c r="AZ41" i="16" s="1"/>
  <c r="BH33" i="16"/>
  <c r="BH41" i="16" s="1"/>
  <c r="BN33" i="16"/>
  <c r="BN41" i="16" s="1"/>
  <c r="AH33" i="16"/>
  <c r="AH41" i="16" s="1"/>
  <c r="CH33" i="16"/>
  <c r="CH41" i="16" s="1"/>
  <c r="CR33" i="16"/>
  <c r="CR41" i="16" s="1"/>
  <c r="DK33" i="16"/>
  <c r="DK41" i="16" s="1"/>
  <c r="AL29" i="17"/>
  <c r="AL36" i="17" s="1"/>
  <c r="AJ12" i="17"/>
  <c r="AG24" i="17"/>
  <c r="B19" i="18"/>
  <c r="VN24" i="21" s="1"/>
  <c r="VI24" i="21" s="1"/>
  <c r="VH24" i="21" s="1"/>
  <c r="E20" i="17" s="1"/>
  <c r="B21" i="18"/>
  <c r="VN26" i="21" s="1"/>
  <c r="VI26" i="21" s="1"/>
  <c r="VH26" i="21" s="1"/>
  <c r="E22" i="17" s="1"/>
  <c r="AL26" i="19"/>
  <c r="AL36" i="20" s="1"/>
  <c r="AU17" i="17"/>
  <c r="AG18" i="17"/>
  <c r="AG22" i="17"/>
  <c r="AQ23" i="17"/>
  <c r="AU23" i="17"/>
  <c r="U25" i="17"/>
  <c r="AT26" i="17"/>
  <c r="AT27" i="17"/>
  <c r="C76" i="17"/>
  <c r="B13" i="18"/>
  <c r="VN18" i="21" s="1"/>
  <c r="VI18" i="21" s="1"/>
  <c r="VH18" i="21" s="1"/>
  <c r="E12" i="17" s="1"/>
  <c r="B26" i="18"/>
  <c r="VN34" i="21" s="1"/>
  <c r="VI34" i="21" s="1"/>
  <c r="VH34" i="21" s="1"/>
  <c r="E32" i="17" s="1"/>
  <c r="VB13" i="21"/>
  <c r="AT8" i="19"/>
  <c r="BE26" i="19"/>
  <c r="BA36" i="20" s="1"/>
  <c r="CA26" i="19"/>
  <c r="VF20" i="21"/>
  <c r="X14" i="17" s="1"/>
  <c r="VB14" i="21"/>
  <c r="N15" i="17" s="1"/>
  <c r="VF23" i="21"/>
  <c r="X18" i="17" s="1"/>
  <c r="VB15" i="21"/>
  <c r="N19" i="17" s="1"/>
  <c r="AB33" i="17"/>
  <c r="AB41" i="17" s="1"/>
  <c r="J28" i="18"/>
  <c r="Z28" i="18"/>
  <c r="B22" i="18"/>
  <c r="VN27" i="21" s="1"/>
  <c r="VI27" i="21" s="1"/>
  <c r="VH27" i="21" s="1"/>
  <c r="E25" i="17" s="1"/>
  <c r="B24" i="18"/>
  <c r="VN29" i="21" s="1"/>
  <c r="VI29" i="21" s="1"/>
  <c r="VH29" i="21" s="1"/>
  <c r="E27" i="17" s="1"/>
  <c r="B25" i="18"/>
  <c r="VN30" i="21" s="1"/>
  <c r="VI30" i="21" s="1"/>
  <c r="VH30" i="21" s="1"/>
  <c r="E28" i="17" s="1"/>
  <c r="AH8" i="19"/>
  <c r="VF16" i="21"/>
  <c r="X23" i="17" s="1"/>
  <c r="VF27" i="21"/>
  <c r="X25" i="17" s="1"/>
  <c r="VB29" i="21"/>
  <c r="N27" i="17" s="1"/>
  <c r="AQ38" i="20"/>
  <c r="BA33" i="16"/>
  <c r="BA41" i="16" s="1"/>
  <c r="BI33" i="16"/>
  <c r="BI41" i="16" s="1"/>
  <c r="BO33" i="16"/>
  <c r="BO41" i="16" s="1"/>
  <c r="AI33" i="16"/>
  <c r="AI41" i="16" s="1"/>
  <c r="CI33" i="16"/>
  <c r="CI41" i="16" s="1"/>
  <c r="CS33" i="16"/>
  <c r="CS41" i="16" s="1"/>
  <c r="DA33" i="16"/>
  <c r="DA41" i="16" s="1"/>
  <c r="K12" i="17"/>
  <c r="AU14" i="17"/>
  <c r="K16" i="17"/>
  <c r="AU18" i="17"/>
  <c r="AG20" i="17"/>
  <c r="AU22" i="17"/>
  <c r="AJ26" i="17"/>
  <c r="AT28" i="17"/>
  <c r="B18" i="18"/>
  <c r="VN23" i="21" s="1"/>
  <c r="VI23" i="21" s="1"/>
  <c r="VH23" i="21" s="1"/>
  <c r="E18" i="17" s="1"/>
  <c r="H31" i="18"/>
  <c r="X31" i="18"/>
  <c r="AN31" i="18"/>
  <c r="L26" i="19"/>
  <c r="AV26" i="19"/>
  <c r="BI26" i="19"/>
  <c r="VB18" i="21"/>
  <c r="VB21" i="21"/>
  <c r="N16" i="17" s="1"/>
  <c r="VB24" i="21"/>
  <c r="N20" i="17" s="1"/>
  <c r="VB16" i="21"/>
  <c r="N23" i="17" s="1"/>
  <c r="VB27" i="21"/>
  <c r="N25" i="17" s="1"/>
  <c r="B12" i="18"/>
  <c r="VN17" i="21" s="1"/>
  <c r="VI17" i="21" s="1"/>
  <c r="VH17" i="21" s="1"/>
  <c r="E24" i="17" s="1"/>
  <c r="B23" i="18"/>
  <c r="VN28" i="21" s="1"/>
  <c r="VI28" i="21" s="1"/>
  <c r="VH28" i="21" s="1"/>
  <c r="E26" i="17" s="1"/>
  <c r="B27" i="18"/>
  <c r="VN33" i="21" s="1"/>
  <c r="VB19" i="21"/>
  <c r="VB22" i="21"/>
  <c r="VB30" i="21"/>
  <c r="AJ15" i="17"/>
  <c r="AU20" i="17"/>
  <c r="U23" i="17"/>
  <c r="AU24" i="17"/>
  <c r="AQ25" i="17"/>
  <c r="AU25" i="17"/>
  <c r="AQ26" i="17"/>
  <c r="R28" i="18"/>
  <c r="N31" i="18"/>
  <c r="AD31" i="18"/>
  <c r="Z26" i="19"/>
  <c r="AH36" i="20" s="1"/>
  <c r="BO26" i="19"/>
  <c r="VF25" i="21"/>
  <c r="X21" i="17" s="1"/>
  <c r="I38" i="20"/>
  <c r="K38" i="20"/>
  <c r="AM38" i="20"/>
  <c r="AU38" i="20"/>
  <c r="E38" i="20"/>
  <c r="U38" i="20"/>
  <c r="AG38" i="20"/>
  <c r="AO38" i="20"/>
  <c r="AO40" i="20" s="1"/>
  <c r="AW38" i="20"/>
  <c r="VF18" i="21"/>
  <c r="X12" i="17" s="1"/>
  <c r="VF21" i="21"/>
  <c r="X16" i="17" s="1"/>
  <c r="VF24" i="21"/>
  <c r="X20" i="17" s="1"/>
  <c r="VF22" i="21"/>
  <c r="X17" i="17" s="1"/>
  <c r="VF14" i="21"/>
  <c r="X15" i="17" s="1"/>
  <c r="VF15" i="21"/>
  <c r="X19" i="17" s="1"/>
  <c r="J8" i="19"/>
  <c r="BW26" i="19"/>
  <c r="BH36" i="20" s="1"/>
  <c r="VE26" i="21"/>
  <c r="VE16" i="21"/>
  <c r="H26" i="19"/>
  <c r="R36" i="20" s="1"/>
  <c r="BM8" i="19"/>
  <c r="AF26" i="19"/>
  <c r="AJ36" i="20" s="1"/>
  <c r="BD26" i="19"/>
  <c r="AZ36" i="20" s="1"/>
  <c r="W8" i="19"/>
  <c r="VE18" i="21"/>
  <c r="VE19" i="21"/>
  <c r="VE22" i="21"/>
  <c r="VE24" i="21"/>
  <c r="AH28" i="18"/>
  <c r="D28" i="18"/>
  <c r="L28" i="18"/>
  <c r="T28" i="18"/>
  <c r="AB28" i="18"/>
  <c r="AJ28" i="18"/>
  <c r="D31" i="18"/>
  <c r="F28" i="18"/>
  <c r="N28" i="18"/>
  <c r="V28" i="18"/>
  <c r="AD28" i="18"/>
  <c r="AL28" i="18"/>
  <c r="H28" i="18"/>
  <c r="P28" i="18"/>
  <c r="X28" i="18"/>
  <c r="AF28" i="18"/>
  <c r="AN28" i="18"/>
  <c r="AY29" i="17"/>
  <c r="C75" i="17"/>
  <c r="AV29" i="17"/>
  <c r="Y39" i="17"/>
  <c r="P29" i="17"/>
  <c r="AG11" i="17"/>
  <c r="AO29" i="17"/>
  <c r="AG12" i="17"/>
  <c r="AG13" i="17"/>
  <c r="AG14" i="17"/>
  <c r="AG15" i="17"/>
  <c r="AG16" i="17"/>
  <c r="AG17" i="17"/>
  <c r="O29" i="17"/>
  <c r="AX39" i="17"/>
  <c r="AX36" i="17"/>
  <c r="AX37" i="17" s="1"/>
  <c r="AQ11" i="17"/>
  <c r="AQ12" i="17"/>
  <c r="AQ13" i="17"/>
  <c r="AQ14" i="17"/>
  <c r="AQ15" i="17"/>
  <c r="AQ16" i="17"/>
  <c r="AQ17" i="17"/>
  <c r="AQ18" i="17"/>
  <c r="AQ19" i="17"/>
  <c r="AQ20" i="17"/>
  <c r="AQ21" i="17"/>
  <c r="AB29" i="17"/>
  <c r="K11" i="17"/>
  <c r="AJ11" i="17"/>
  <c r="AU28" i="17"/>
  <c r="T11" i="17"/>
  <c r="AS11" i="17"/>
  <c r="AE29" i="17"/>
  <c r="AG31" i="17"/>
  <c r="Y36" i="17"/>
  <c r="Y37" i="17" s="1"/>
  <c r="AJ31" i="17"/>
  <c r="DH29" i="16"/>
  <c r="N29" i="16"/>
  <c r="AL29" i="16"/>
  <c r="AU29" i="16"/>
  <c r="CB29" i="16"/>
  <c r="DA29" i="16"/>
  <c r="CL14" i="16"/>
  <c r="DM14" i="16" s="1"/>
  <c r="O29" i="16"/>
  <c r="AM29" i="16"/>
  <c r="AV29" i="16"/>
  <c r="BN29" i="16"/>
  <c r="CC29" i="16"/>
  <c r="CQ29" i="16"/>
  <c r="CH29" i="16"/>
  <c r="P29" i="16"/>
  <c r="AC29" i="16"/>
  <c r="AR29" i="16"/>
  <c r="BO29" i="16"/>
  <c r="CD29" i="16"/>
  <c r="T33" i="16"/>
  <c r="T41" i="16" s="1"/>
  <c r="CN33" i="16"/>
  <c r="CN41" i="16" s="1"/>
  <c r="AH29" i="16"/>
  <c r="CM31" i="16"/>
  <c r="H29" i="16"/>
  <c r="Q29" i="16"/>
  <c r="BH29" i="16"/>
  <c r="CS29" i="16"/>
  <c r="DI29" i="16"/>
  <c r="DJ33" i="16"/>
  <c r="DJ41" i="16" s="1"/>
  <c r="S29" i="16"/>
  <c r="Y29" i="16"/>
  <c r="AS29" i="16"/>
  <c r="AW29" i="16"/>
  <c r="BE29" i="16"/>
  <c r="BM29" i="16"/>
  <c r="BU29" i="16"/>
  <c r="CE29" i="16"/>
  <c r="CU29" i="16"/>
  <c r="I29" i="16"/>
  <c r="AZ29" i="16"/>
  <c r="BI29" i="16"/>
  <c r="BQ29" i="16"/>
  <c r="CI29" i="16"/>
  <c r="DJ29" i="16"/>
  <c r="CZ33" i="16"/>
  <c r="CZ41" i="16" s="1"/>
  <c r="CL31" i="16"/>
  <c r="DM31" i="16" s="1"/>
  <c r="CX29" i="16"/>
  <c r="T29" i="16"/>
  <c r="AP29" i="16"/>
  <c r="BA29" i="16"/>
  <c r="CV29" i="16"/>
  <c r="DK29" i="16"/>
  <c r="CP29" i="16"/>
  <c r="AG29" i="16"/>
  <c r="BW29" i="16"/>
  <c r="CG29" i="16"/>
  <c r="CW29" i="16"/>
  <c r="DG29" i="16"/>
  <c r="U29" i="16"/>
  <c r="AJ29" i="16"/>
  <c r="AQ29" i="16"/>
  <c r="BX29" i="16"/>
  <c r="BK29" i="16"/>
  <c r="BV29" i="16"/>
  <c r="CK29" i="16"/>
  <c r="CY29" i="16"/>
  <c r="Q33" i="16"/>
  <c r="Q41" i="16" s="1"/>
  <c r="AC33" i="16"/>
  <c r="AC41" i="16" s="1"/>
  <c r="AM33" i="16"/>
  <c r="AM41" i="16" s="1"/>
  <c r="AU33" i="16"/>
  <c r="AU41" i="16" s="1"/>
  <c r="BY33" i="16"/>
  <c r="BY41" i="16" s="1"/>
  <c r="BK33" i="16"/>
  <c r="BK41" i="16" s="1"/>
  <c r="BQ33" i="16"/>
  <c r="BQ41" i="16" s="1"/>
  <c r="D15" i="12"/>
  <c r="E15" i="12"/>
  <c r="H22" i="11"/>
  <c r="H61" i="11"/>
  <c r="G162" i="11"/>
  <c r="D164" i="11"/>
  <c r="F19" i="11"/>
  <c r="D64" i="11"/>
  <c r="F65" i="11"/>
  <c r="D86" i="11"/>
  <c r="C12" i="7" s="1"/>
  <c r="F12" i="7" s="1"/>
  <c r="E99" i="11"/>
  <c r="G99" i="11" s="1"/>
  <c r="I99" i="11" s="1"/>
  <c r="H97" i="11"/>
  <c r="E553" i="11"/>
  <c r="H553" i="11" s="1"/>
  <c r="G18" i="11"/>
  <c r="H21" i="11"/>
  <c r="F38" i="11"/>
  <c r="G40" i="11"/>
  <c r="D63" i="11"/>
  <c r="E79" i="11"/>
  <c r="G97" i="11"/>
  <c r="E120" i="11"/>
  <c r="G177" i="11"/>
  <c r="D179" i="11"/>
  <c r="G180" i="11"/>
  <c r="I180" i="11" s="1"/>
  <c r="D182" i="11"/>
  <c r="D535" i="11" s="1"/>
  <c r="H183" i="11"/>
  <c r="E185" i="11"/>
  <c r="H186" i="11"/>
  <c r="E188" i="11"/>
  <c r="H188" i="11" s="1"/>
  <c r="I212" i="11"/>
  <c r="E236" i="11"/>
  <c r="H236" i="11" s="1"/>
  <c r="H235" i="11"/>
  <c r="F126" i="11"/>
  <c r="G297" i="11"/>
  <c r="F438" i="11"/>
  <c r="H437" i="11"/>
  <c r="E86" i="11"/>
  <c r="H12" i="7" s="1"/>
  <c r="E138" i="11"/>
  <c r="H6" i="7" s="1"/>
  <c r="H162" i="11"/>
  <c r="F164" i="11"/>
  <c r="E14" i="11"/>
  <c r="H14" i="11" s="1"/>
  <c r="G58" i="11"/>
  <c r="I60" i="11"/>
  <c r="G136" i="11"/>
  <c r="I136" i="11" s="1"/>
  <c r="F224" i="11"/>
  <c r="D245" i="11"/>
  <c r="H336" i="11"/>
  <c r="H335" i="11"/>
  <c r="G335" i="11"/>
  <c r="I335" i="11" s="1"/>
  <c r="G21" i="11"/>
  <c r="H243" i="11"/>
  <c r="H58" i="11"/>
  <c r="D96" i="11"/>
  <c r="J94" i="11"/>
  <c r="D210" i="11"/>
  <c r="G210" i="11" s="1"/>
  <c r="I210" i="11" s="1"/>
  <c r="G207" i="11"/>
  <c r="I207" i="11" s="1"/>
  <c r="G235" i="11"/>
  <c r="I235" i="11" s="1"/>
  <c r="H124" i="11"/>
  <c r="G294" i="11"/>
  <c r="I294" i="11" s="1"/>
  <c r="G400" i="11"/>
  <c r="I399" i="11"/>
  <c r="E325" i="11"/>
  <c r="H325" i="11" s="1"/>
  <c r="H355" i="11"/>
  <c r="G355" i="11"/>
  <c r="I355" i="11" s="1"/>
  <c r="F10" i="11"/>
  <c r="J18" i="11"/>
  <c r="D70" i="11"/>
  <c r="H96" i="11"/>
  <c r="H139" i="11"/>
  <c r="J177" i="11"/>
  <c r="E214" i="11"/>
  <c r="H211" i="11"/>
  <c r="G211" i="11"/>
  <c r="G222" i="11"/>
  <c r="I222" i="11" s="1"/>
  <c r="H223" i="11"/>
  <c r="H121" i="11"/>
  <c r="F210" i="11"/>
  <c r="H207" i="11"/>
  <c r="F153" i="11"/>
  <c r="H203" i="11"/>
  <c r="F218" i="11"/>
  <c r="H287" i="11"/>
  <c r="H293" i="11"/>
  <c r="H296" i="11"/>
  <c r="E397" i="11"/>
  <c r="H397" i="11" s="1"/>
  <c r="G396" i="11"/>
  <c r="F400" i="11"/>
  <c r="H399" i="11"/>
  <c r="F414" i="11"/>
  <c r="H414" i="11" s="1"/>
  <c r="H413" i="11"/>
  <c r="H441" i="11"/>
  <c r="F506" i="11"/>
  <c r="F501" i="11" s="1"/>
  <c r="H505" i="11"/>
  <c r="D500" i="11"/>
  <c r="C25" i="6"/>
  <c r="F25" i="6" s="1"/>
  <c r="H118" i="11"/>
  <c r="H136" i="11"/>
  <c r="D185" i="11"/>
  <c r="C15" i="7" s="1"/>
  <c r="F15" i="7" s="1"/>
  <c r="I216" i="11"/>
  <c r="F300" i="11"/>
  <c r="H300" i="11" s="1"/>
  <c r="H299" i="11"/>
  <c r="H342" i="11"/>
  <c r="G183" i="11"/>
  <c r="I183" i="11" s="1"/>
  <c r="F267" i="11"/>
  <c r="F253" i="11" s="1"/>
  <c r="F255" i="11" s="1"/>
  <c r="G269" i="11"/>
  <c r="I269" i="11" s="1"/>
  <c r="F279" i="11"/>
  <c r="E346" i="11"/>
  <c r="G343" i="11"/>
  <c r="I343" i="11" s="1"/>
  <c r="F409" i="11"/>
  <c r="H409" i="11" s="1"/>
  <c r="H406" i="11"/>
  <c r="H423" i="11"/>
  <c r="G512" i="11"/>
  <c r="F182" i="11"/>
  <c r="E129" i="11"/>
  <c r="H343" i="11"/>
  <c r="F554" i="11"/>
  <c r="H512" i="11"/>
  <c r="D176" i="11"/>
  <c r="C21" i="6" s="1"/>
  <c r="F21" i="6" s="1"/>
  <c r="H177" i="11"/>
  <c r="E489" i="11"/>
  <c r="H488" i="11"/>
  <c r="G488" i="11"/>
  <c r="I488" i="11" s="1"/>
  <c r="G146" i="11"/>
  <c r="G545" i="11" s="1"/>
  <c r="H297" i="11"/>
  <c r="D324" i="11"/>
  <c r="D326" i="11" s="1"/>
  <c r="G329" i="11"/>
  <c r="I329" i="11" s="1"/>
  <c r="E351" i="11"/>
  <c r="G351" i="11" s="1"/>
  <c r="I351" i="11" s="1"/>
  <c r="H350" i="11"/>
  <c r="G350" i="11"/>
  <c r="I350" i="11" s="1"/>
  <c r="H417" i="11"/>
  <c r="I425" i="11"/>
  <c r="G299" i="11"/>
  <c r="I299" i="11" s="1"/>
  <c r="H339" i="11"/>
  <c r="G406" i="11"/>
  <c r="I406" i="11" s="1"/>
  <c r="G413" i="11"/>
  <c r="I413" i="11" s="1"/>
  <c r="G389" i="11"/>
  <c r="I389" i="11" s="1"/>
  <c r="G437" i="11"/>
  <c r="H440" i="11"/>
  <c r="H447" i="11"/>
  <c r="H460" i="11"/>
  <c r="G319" i="11"/>
  <c r="F329" i="11"/>
  <c r="H329" i="11" s="1"/>
  <c r="F378" i="11"/>
  <c r="F405" i="11"/>
  <c r="E420" i="11"/>
  <c r="E426" i="11"/>
  <c r="H426" i="11" s="1"/>
  <c r="F432" i="11"/>
  <c r="E301" i="11"/>
  <c r="G301" i="11" s="1"/>
  <c r="I301" i="11" s="1"/>
  <c r="H319" i="11"/>
  <c r="E354" i="11"/>
  <c r="G354" i="11" s="1"/>
  <c r="I354" i="11" s="1"/>
  <c r="E377" i="11"/>
  <c r="G377" i="11" s="1"/>
  <c r="I377" i="11" s="1"/>
  <c r="G434" i="11"/>
  <c r="H459" i="11"/>
  <c r="G490" i="11"/>
  <c r="G465" i="11" s="1"/>
  <c r="G388" i="11"/>
  <c r="I388" i="11" s="1"/>
  <c r="E452" i="11"/>
  <c r="G452" i="11" s="1"/>
  <c r="I452" i="11" s="1"/>
  <c r="D554" i="11"/>
  <c r="I11" i="10"/>
  <c r="H8" i="10"/>
  <c r="I8" i="10"/>
  <c r="F8" i="9"/>
  <c r="G10" i="9"/>
  <c r="F14" i="9"/>
  <c r="G16" i="9"/>
  <c r="I32" i="9"/>
  <c r="H48" i="9"/>
  <c r="G22" i="9"/>
  <c r="G34" i="9"/>
  <c r="I34" i="9" s="1"/>
  <c r="G39" i="9"/>
  <c r="LF28" i="5"/>
  <c r="HR11" i="5"/>
  <c r="HR12" i="5"/>
  <c r="HR13" i="5"/>
  <c r="ID18" i="5"/>
  <c r="DC16" i="5"/>
  <c r="ED10" i="5"/>
  <c r="ED28" i="5" s="1"/>
  <c r="JL28" i="5"/>
  <c r="IR28" i="5"/>
  <c r="IR35" i="5" s="1"/>
  <c r="KX28" i="5"/>
  <c r="LS28" i="5"/>
  <c r="LS35" i="5" s="1"/>
  <c r="IH15" i="5"/>
  <c r="LG15" i="5"/>
  <c r="LG17" i="5"/>
  <c r="DC18" i="5"/>
  <c r="EH10" i="5"/>
  <c r="EH28" i="5" s="1"/>
  <c r="AT28" i="5"/>
  <c r="HL28" i="5"/>
  <c r="HL35" i="5" s="1"/>
  <c r="AL28" i="5"/>
  <c r="GJ28" i="5"/>
  <c r="GJ35" i="5" s="1"/>
  <c r="AV28" i="5"/>
  <c r="AV35" i="5" s="1"/>
  <c r="CY16" i="5"/>
  <c r="ID16" i="5"/>
  <c r="DC17" i="5"/>
  <c r="LG19" i="5"/>
  <c r="CY20" i="5"/>
  <c r="AZ28" i="5"/>
  <c r="AZ35" i="5" s="1"/>
  <c r="FM28" i="5"/>
  <c r="CX28" i="5"/>
  <c r="GH28" i="5"/>
  <c r="LC28" i="5"/>
  <c r="LC35" i="5" s="1"/>
  <c r="DC19" i="5"/>
  <c r="LG20" i="5"/>
  <c r="IY22" i="5"/>
  <c r="DC23" i="5"/>
  <c r="CT30" i="5"/>
  <c r="CT32" i="5" s="1"/>
  <c r="CS32" i="5"/>
  <c r="HY32" i="5"/>
  <c r="HZ30" i="5"/>
  <c r="HZ32" i="5" s="1"/>
  <c r="DC22" i="5"/>
  <c r="IH22" i="5"/>
  <c r="LG23" i="5"/>
  <c r="DC21" i="5"/>
  <c r="LG22" i="5"/>
  <c r="LG26" i="5"/>
  <c r="DC27" i="5"/>
  <c r="KM35" i="5"/>
  <c r="CY23" i="5"/>
  <c r="DC24" i="5"/>
  <c r="LG21" i="5"/>
  <c r="LG24" i="5"/>
  <c r="HX35" i="5"/>
  <c r="AG32" i="5"/>
  <c r="AH30" i="5"/>
  <c r="AH32" i="5" s="1"/>
  <c r="E41" i="5" s="1"/>
  <c r="GC32" i="5"/>
  <c r="GD30" i="5"/>
  <c r="GD32" i="5" s="1"/>
  <c r="GD35" i="5" s="1"/>
  <c r="KL32" i="5"/>
  <c r="AK32" i="5"/>
  <c r="AL30" i="5"/>
  <c r="EG32" i="5"/>
  <c r="EH30" i="5"/>
  <c r="EH32" i="5" s="1"/>
  <c r="IW32" i="5"/>
  <c r="IX30" i="5"/>
  <c r="IX32" i="5" s="1"/>
  <c r="HI32" i="5"/>
  <c r="HJ30" i="5"/>
  <c r="HJ32" i="5" s="1"/>
  <c r="KS32" i="5"/>
  <c r="KT30" i="5"/>
  <c r="KT32" i="5" s="1"/>
  <c r="DN31" i="5"/>
  <c r="DN32" i="5" s="1"/>
  <c r="AF35" i="5"/>
  <c r="DA32" i="5"/>
  <c r="DB30" i="5"/>
  <c r="DB32" i="5" s="1"/>
  <c r="DI32" i="5"/>
  <c r="DJ30" i="5"/>
  <c r="DJ32" i="5" s="1"/>
  <c r="AW32" i="5"/>
  <c r="AX30" i="5"/>
  <c r="AX32" i="5" s="1"/>
  <c r="JU32" i="5"/>
  <c r="JW30" i="5"/>
  <c r="JW32" i="5" s="1"/>
  <c r="EO32" i="5"/>
  <c r="EP30" i="5"/>
  <c r="EP32" i="5" s="1"/>
  <c r="IP32" i="5"/>
  <c r="IP35" i="5" s="1"/>
  <c r="DQ32" i="5"/>
  <c r="DR30" i="5"/>
  <c r="DR32" i="5" s="1"/>
  <c r="FE32" i="5"/>
  <c r="LA32" i="5"/>
  <c r="HA32" i="5"/>
  <c r="JE32" i="5"/>
  <c r="DV30" i="5"/>
  <c r="DV32" i="5" s="1"/>
  <c r="GH30" i="5"/>
  <c r="GH32" i="5" s="1"/>
  <c r="HN30" i="5"/>
  <c r="HN32" i="5" s="1"/>
  <c r="IL30" i="5"/>
  <c r="IL32" i="5" s="1"/>
  <c r="IL35" i="5" s="1"/>
  <c r="KH30" i="5"/>
  <c r="KH32" i="5" s="1"/>
  <c r="KX30" i="5"/>
  <c r="KX32" i="5" s="1"/>
  <c r="LK30" i="5"/>
  <c r="HQ32" i="5"/>
  <c r="CD30" i="5"/>
  <c r="CD32" i="5" s="1"/>
  <c r="DZ30" i="5"/>
  <c r="DZ32" i="5" s="1"/>
  <c r="FV30" i="5"/>
  <c r="FV32" i="5" s="1"/>
  <c r="IH30" i="5"/>
  <c r="IH32" i="5" s="1"/>
  <c r="JP32" i="5"/>
  <c r="LN30" i="5"/>
  <c r="LN32" i="5" s="1"/>
  <c r="HU32" i="5"/>
  <c r="DE32" i="5"/>
  <c r="IS32" i="5"/>
  <c r="JI32" i="5"/>
  <c r="DM32" i="5"/>
  <c r="HV32" i="5"/>
  <c r="DF32" i="5"/>
  <c r="IT32" i="5"/>
  <c r="D536" i="11" l="1"/>
  <c r="H452" i="11"/>
  <c r="G12" i="10"/>
  <c r="E20" i="12"/>
  <c r="F35" i="11"/>
  <c r="AR12" i="17"/>
  <c r="AR25" i="17"/>
  <c r="AR16" i="17"/>
  <c r="AR26" i="17"/>
  <c r="AR28" i="17"/>
  <c r="AR15" i="17"/>
  <c r="AR17" i="17"/>
  <c r="AR27" i="17"/>
  <c r="AR20" i="17"/>
  <c r="AR18" i="17"/>
  <c r="AR22" i="17"/>
  <c r="AR19" i="17"/>
  <c r="AR24" i="17"/>
  <c r="AR13" i="17"/>
  <c r="AR14" i="17"/>
  <c r="G25" i="9"/>
  <c r="F536" i="11"/>
  <c r="G9" i="8"/>
  <c r="I39" i="8"/>
  <c r="C39" i="8"/>
  <c r="C40" i="8" s="1"/>
  <c r="I22" i="9"/>
  <c r="S23" i="5"/>
  <c r="BE32" i="5"/>
  <c r="S27" i="5"/>
  <c r="Q18" i="5"/>
  <c r="S19" i="5"/>
  <c r="H19" i="5" s="1"/>
  <c r="S16" i="5"/>
  <c r="H16" i="5" s="1"/>
  <c r="S20" i="5"/>
  <c r="H20" i="5" s="1"/>
  <c r="S21" i="5"/>
  <c r="H21" i="5" s="1"/>
  <c r="E536" i="11"/>
  <c r="S12" i="5"/>
  <c r="H12" i="5" s="1"/>
  <c r="O30" i="5"/>
  <c r="D30" i="5" s="1"/>
  <c r="AO13" i="21"/>
  <c r="AC11" i="17" s="1"/>
  <c r="S13" i="5"/>
  <c r="H13" i="5" s="1"/>
  <c r="S15" i="5"/>
  <c r="H15" i="5" s="1"/>
  <c r="S17" i="5"/>
  <c r="H17" i="5" s="1"/>
  <c r="S11" i="5"/>
  <c r="S25" i="5"/>
  <c r="H25" i="5" s="1"/>
  <c r="BF32" i="5"/>
  <c r="S24" i="5"/>
  <c r="F535" i="11"/>
  <c r="S18" i="5"/>
  <c r="H18" i="5" s="1"/>
  <c r="I9" i="7"/>
  <c r="G9" i="7" s="1"/>
  <c r="S26" i="5"/>
  <c r="H26" i="5" s="1"/>
  <c r="H10" i="6"/>
  <c r="G446" i="11"/>
  <c r="I446" i="11" s="1"/>
  <c r="H446" i="11"/>
  <c r="S22" i="5"/>
  <c r="R23" i="5"/>
  <c r="R22" i="5"/>
  <c r="G22" i="5" s="1"/>
  <c r="R21" i="5"/>
  <c r="G21" i="5" s="1"/>
  <c r="R25" i="5"/>
  <c r="G25" i="5" s="1"/>
  <c r="R20" i="5"/>
  <c r="G20" i="5" s="1"/>
  <c r="R16" i="5"/>
  <c r="R13" i="5"/>
  <c r="G13" i="5" s="1"/>
  <c r="R17" i="5"/>
  <c r="R12" i="5"/>
  <c r="R26" i="5"/>
  <c r="G26" i="5" s="1"/>
  <c r="R15" i="5"/>
  <c r="G15" i="5" s="1"/>
  <c r="Q30" i="5"/>
  <c r="L30" i="5" s="1"/>
  <c r="R14" i="5"/>
  <c r="G14" i="5" s="1"/>
  <c r="R27" i="5"/>
  <c r="R24" i="5"/>
  <c r="G24" i="5" s="1"/>
  <c r="Q20" i="5"/>
  <c r="L20" i="5" s="1"/>
  <c r="S14" i="5"/>
  <c r="Q16" i="5"/>
  <c r="L16" i="5" s="1"/>
  <c r="S30" i="5"/>
  <c r="H30" i="5" s="1"/>
  <c r="R31" i="5"/>
  <c r="G31" i="5" s="1"/>
  <c r="Q23" i="5"/>
  <c r="L23" i="5" s="1"/>
  <c r="Q14" i="5"/>
  <c r="Q21" i="5"/>
  <c r="L21" i="5" s="1"/>
  <c r="Q12" i="5"/>
  <c r="Q27" i="5"/>
  <c r="L27" i="5" s="1"/>
  <c r="Q19" i="5"/>
  <c r="L19" i="5" s="1"/>
  <c r="Q25" i="5"/>
  <c r="L25" i="5" s="1"/>
  <c r="Q17" i="5"/>
  <c r="L17" i="5" s="1"/>
  <c r="Q26" i="5"/>
  <c r="L26" i="5" s="1"/>
  <c r="Q13" i="5"/>
  <c r="L13" i="5" s="1"/>
  <c r="Q15" i="5"/>
  <c r="L15" i="5" s="1"/>
  <c r="Q31" i="5"/>
  <c r="L31" i="5" s="1"/>
  <c r="S31" i="5"/>
  <c r="H31" i="5" s="1"/>
  <c r="Q10" i="5"/>
  <c r="L10" i="5" s="1"/>
  <c r="Q22" i="5"/>
  <c r="L22" i="5" s="1"/>
  <c r="Q11" i="5"/>
  <c r="L11" i="5" s="1"/>
  <c r="Q24" i="5"/>
  <c r="L24" i="5" s="1"/>
  <c r="O23" i="5"/>
  <c r="D23" i="5" s="1"/>
  <c r="N17" i="5"/>
  <c r="C17" i="5" s="1"/>
  <c r="N18" i="5"/>
  <c r="C18" i="5" s="1"/>
  <c r="E8" i="19"/>
  <c r="VE13" i="21" s="1"/>
  <c r="N22" i="5"/>
  <c r="C22" i="5" s="1"/>
  <c r="N15" i="5"/>
  <c r="C15" i="5" s="1"/>
  <c r="N27" i="5"/>
  <c r="C27" i="5" s="1"/>
  <c r="N13" i="5"/>
  <c r="C13" i="5" s="1"/>
  <c r="N25" i="5"/>
  <c r="C25" i="5" s="1"/>
  <c r="N19" i="5"/>
  <c r="C19" i="5" s="1"/>
  <c r="M26" i="5"/>
  <c r="K26" i="5" s="1"/>
  <c r="M12" i="5"/>
  <c r="K12" i="5" s="1"/>
  <c r="N24" i="5"/>
  <c r="C24" i="5" s="1"/>
  <c r="N23" i="5"/>
  <c r="C23" i="5" s="1"/>
  <c r="M30" i="5"/>
  <c r="K30" i="5" s="1"/>
  <c r="N21" i="5"/>
  <c r="C21" i="5" s="1"/>
  <c r="N12" i="5"/>
  <c r="C12" i="5" s="1"/>
  <c r="M15" i="5"/>
  <c r="K15" i="5" s="1"/>
  <c r="N26" i="5"/>
  <c r="C26" i="5" s="1"/>
  <c r="N16" i="5"/>
  <c r="C16" i="5" s="1"/>
  <c r="D534" i="11"/>
  <c r="AN27" i="21"/>
  <c r="D25" i="17" s="1"/>
  <c r="O17" i="5"/>
  <c r="D17" i="5" s="1"/>
  <c r="AN23" i="21"/>
  <c r="AN20" i="21"/>
  <c r="N31" i="5"/>
  <c r="C31" i="5" s="1"/>
  <c r="M11" i="5"/>
  <c r="K11" i="5" s="1"/>
  <c r="O25" i="5"/>
  <c r="D25" i="5" s="1"/>
  <c r="O21" i="5"/>
  <c r="D21" i="5" s="1"/>
  <c r="AN19" i="21"/>
  <c r="AN17" i="21"/>
  <c r="O26" i="5"/>
  <c r="D26" i="5" s="1"/>
  <c r="O11" i="5"/>
  <c r="D11" i="5" s="1"/>
  <c r="AN21" i="21"/>
  <c r="M10" i="5"/>
  <c r="M31" i="5"/>
  <c r="K31" i="5" s="1"/>
  <c r="M22" i="5"/>
  <c r="K22" i="5" s="1"/>
  <c r="O14" i="5"/>
  <c r="D14" i="5" s="1"/>
  <c r="AN18" i="21"/>
  <c r="M24" i="5"/>
  <c r="K24" i="5" s="1"/>
  <c r="M18" i="5"/>
  <c r="K18" i="5" s="1"/>
  <c r="M23" i="5"/>
  <c r="K23" i="5" s="1"/>
  <c r="O13" i="5"/>
  <c r="D13" i="5" s="1"/>
  <c r="O22" i="5"/>
  <c r="D22" i="5" s="1"/>
  <c r="O12" i="5"/>
  <c r="D12" i="5" s="1"/>
  <c r="AN26" i="21"/>
  <c r="AN16" i="21"/>
  <c r="M25" i="5"/>
  <c r="K25" i="5" s="1"/>
  <c r="M21" i="5"/>
  <c r="K21" i="5" s="1"/>
  <c r="O19" i="5"/>
  <c r="D19" i="5" s="1"/>
  <c r="O31" i="5"/>
  <c r="D31" i="5" s="1"/>
  <c r="AN24" i="21"/>
  <c r="M13" i="5"/>
  <c r="K13" i="5" s="1"/>
  <c r="M19" i="5"/>
  <c r="K19" i="5" s="1"/>
  <c r="O15" i="5"/>
  <c r="D15" i="5" s="1"/>
  <c r="O18" i="5"/>
  <c r="D18" i="5" s="1"/>
  <c r="O24" i="5"/>
  <c r="D24" i="5" s="1"/>
  <c r="AN28" i="21"/>
  <c r="M17" i="5"/>
  <c r="K17" i="5" s="1"/>
  <c r="BA32" i="5"/>
  <c r="BB28" i="5"/>
  <c r="BE28" i="5"/>
  <c r="BU32" i="5"/>
  <c r="BV30" i="5"/>
  <c r="BV32" i="5" s="1"/>
  <c r="F534" i="11"/>
  <c r="BR11" i="5"/>
  <c r="BR28" i="5" s="1"/>
  <c r="BQ28" i="5"/>
  <c r="BQ32" i="5"/>
  <c r="BV11" i="5"/>
  <c r="BV28" i="5" s="1"/>
  <c r="BU28" i="5"/>
  <c r="BR32" i="5"/>
  <c r="H27" i="5"/>
  <c r="G17" i="5"/>
  <c r="E535" i="11"/>
  <c r="H14" i="5"/>
  <c r="G12" i="5"/>
  <c r="G27" i="5"/>
  <c r="I10" i="5"/>
  <c r="I28" i="5" s="1"/>
  <c r="I35" i="5" s="1"/>
  <c r="G23" i="5"/>
  <c r="L12" i="5"/>
  <c r="L14" i="5"/>
  <c r="H22" i="5"/>
  <c r="G16" i="5"/>
  <c r="H338" i="11"/>
  <c r="I127" i="11"/>
  <c r="I37" i="11"/>
  <c r="G34" i="11"/>
  <c r="I34" i="11" s="1"/>
  <c r="EX32" i="5"/>
  <c r="EX35" i="5" s="1"/>
  <c r="H483" i="11"/>
  <c r="H23" i="5"/>
  <c r="H9" i="7"/>
  <c r="I33" i="9"/>
  <c r="G62" i="9"/>
  <c r="G334" i="11"/>
  <c r="I334" i="11" s="1"/>
  <c r="H9" i="6"/>
  <c r="F8" i="6"/>
  <c r="G10" i="8"/>
  <c r="G39" i="8" s="1"/>
  <c r="H24" i="5"/>
  <c r="KS28" i="5"/>
  <c r="KS35" i="5" s="1"/>
  <c r="G385" i="11"/>
  <c r="I385" i="11" s="1"/>
  <c r="G254" i="11"/>
  <c r="I254" i="11" s="1"/>
  <c r="JK35" i="5"/>
  <c r="AO32" i="5"/>
  <c r="I266" i="11"/>
  <c r="H11" i="5"/>
  <c r="AO28" i="5"/>
  <c r="G267" i="11"/>
  <c r="I267" i="11" s="1"/>
  <c r="AL32" i="5"/>
  <c r="AL35" i="5" s="1"/>
  <c r="AK28" i="5"/>
  <c r="AK35" i="5" s="1"/>
  <c r="V8" i="19"/>
  <c r="D8" i="19" s="1"/>
  <c r="N12" i="17"/>
  <c r="N14" i="17"/>
  <c r="N13" i="17"/>
  <c r="N11" i="17"/>
  <c r="LK10" i="5"/>
  <c r="LK28" i="5" s="1"/>
  <c r="H395" i="11"/>
  <c r="G395" i="11"/>
  <c r="I393" i="11"/>
  <c r="H448" i="11"/>
  <c r="H420" i="11"/>
  <c r="I409" i="11"/>
  <c r="I400" i="11"/>
  <c r="H334" i="11"/>
  <c r="I218" i="11"/>
  <c r="G279" i="11"/>
  <c r="I279" i="11" s="1"/>
  <c r="H285" i="11"/>
  <c r="D201" i="11"/>
  <c r="G282" i="11"/>
  <c r="I282" i="11" s="1"/>
  <c r="H282" i="11"/>
  <c r="E116" i="11"/>
  <c r="G114" i="11"/>
  <c r="I114" i="11" s="1"/>
  <c r="I8" i="7"/>
  <c r="G8" i="7" s="1"/>
  <c r="F116" i="11"/>
  <c r="I129" i="11"/>
  <c r="I58" i="11"/>
  <c r="HI28" i="5"/>
  <c r="HI35" i="5" s="1"/>
  <c r="HJ35" i="5"/>
  <c r="HB10" i="5"/>
  <c r="HB28" i="5" s="1"/>
  <c r="HB35" i="5" s="1"/>
  <c r="KK28" i="5"/>
  <c r="KK35" i="5" s="1"/>
  <c r="CT10" i="5"/>
  <c r="CT28" i="5" s="1"/>
  <c r="CT35" i="5" s="1"/>
  <c r="AW40" i="17"/>
  <c r="VG42" i="21"/>
  <c r="VF13" i="21"/>
  <c r="DR10" i="5"/>
  <c r="DR28" i="5" s="1"/>
  <c r="DR35" i="5" s="1"/>
  <c r="I30" i="9"/>
  <c r="L18" i="5"/>
  <c r="F370" i="11"/>
  <c r="F371" i="11" s="1"/>
  <c r="F555" i="11"/>
  <c r="F359" i="11"/>
  <c r="BI32" i="5"/>
  <c r="EW28" i="5"/>
  <c r="JE28" i="5"/>
  <c r="JE35" i="5" s="1"/>
  <c r="BN32" i="5"/>
  <c r="EZ28" i="5"/>
  <c r="EZ35" i="5" s="1"/>
  <c r="HY28" i="5"/>
  <c r="HY35" i="5" s="1"/>
  <c r="FE28" i="5"/>
  <c r="FE35" i="5" s="1"/>
  <c r="I297" i="11"/>
  <c r="HR10" i="5"/>
  <c r="HR28" i="5" s="1"/>
  <c r="HR35" i="5" s="1"/>
  <c r="IU10" i="5"/>
  <c r="O10" i="5" s="1"/>
  <c r="JF35" i="5"/>
  <c r="DA28" i="5"/>
  <c r="DA35" i="5" s="1"/>
  <c r="BF10" i="5"/>
  <c r="BF28" i="5" s="1"/>
  <c r="CC28" i="5"/>
  <c r="CC35" i="5" s="1"/>
  <c r="DC40" i="16"/>
  <c r="DI28" i="5"/>
  <c r="DI35" i="5" s="1"/>
  <c r="EV10" i="5"/>
  <c r="P10" i="5" s="1"/>
  <c r="BM32" i="5"/>
  <c r="EO28" i="5"/>
  <c r="EO35" i="5" s="1"/>
  <c r="AX35" i="5"/>
  <c r="DY28" i="5"/>
  <c r="DY35" i="5" s="1"/>
  <c r="IO35" i="5"/>
  <c r="IO36" i="5" s="1"/>
  <c r="D59" i="9"/>
  <c r="I13" i="7"/>
  <c r="G13" i="7" s="1"/>
  <c r="F173" i="11"/>
  <c r="F176" i="11" s="1"/>
  <c r="I21" i="6" s="1"/>
  <c r="G21" i="6" s="1"/>
  <c r="DN10" i="5"/>
  <c r="DN28" i="5" s="1"/>
  <c r="DN35" i="5" s="1"/>
  <c r="F169" i="11"/>
  <c r="F172" i="11" s="1"/>
  <c r="I20" i="6" s="1"/>
  <c r="G20" i="6" s="1"/>
  <c r="D519" i="11"/>
  <c r="D549" i="11" s="1"/>
  <c r="BA28" i="5"/>
  <c r="BJ30" i="5"/>
  <c r="BJ32" i="5" s="1"/>
  <c r="KP10" i="5"/>
  <c r="KP28" i="5" s="1"/>
  <c r="KP35" i="5" s="1"/>
  <c r="DF10" i="5"/>
  <c r="DF28" i="5" s="1"/>
  <c r="DF35" i="5" s="1"/>
  <c r="HN10" i="5"/>
  <c r="JQ28" i="5"/>
  <c r="JQ35" i="5" s="1"/>
  <c r="DV10" i="5"/>
  <c r="DV28" i="5" s="1"/>
  <c r="DV35" i="5" s="1"/>
  <c r="I444" i="11"/>
  <c r="GX10" i="5"/>
  <c r="GX28" i="5" s="1"/>
  <c r="FB10" i="5"/>
  <c r="FB28" i="5" s="1"/>
  <c r="BM28" i="5"/>
  <c r="BN28" i="5"/>
  <c r="IH18" i="5"/>
  <c r="R18" i="5" s="1"/>
  <c r="JA28" i="5"/>
  <c r="JA35" i="5" s="1"/>
  <c r="VS42" i="21"/>
  <c r="AN40" i="17"/>
  <c r="VC42" i="21"/>
  <c r="VL17" i="21"/>
  <c r="VL42" i="21" s="1"/>
  <c r="VO42" i="21"/>
  <c r="IH19" i="5"/>
  <c r="R19" i="5" s="1"/>
  <c r="G460" i="11"/>
  <c r="G455" i="11"/>
  <c r="I455" i="11" s="1"/>
  <c r="G270" i="11"/>
  <c r="I270" i="11" s="1"/>
  <c r="G553" i="11"/>
  <c r="I553" i="11" s="1"/>
  <c r="CO28" i="5"/>
  <c r="CO35" i="5" s="1"/>
  <c r="HF35" i="5"/>
  <c r="LE28" i="5"/>
  <c r="LE35" i="5" s="1"/>
  <c r="HE28" i="5"/>
  <c r="HE35" i="5" s="1"/>
  <c r="KH10" i="5"/>
  <c r="KH28" i="5" s="1"/>
  <c r="KH35" i="5" s="1"/>
  <c r="UZ13" i="21"/>
  <c r="AN13" i="21" s="1"/>
  <c r="VN13" i="21"/>
  <c r="VN42" i="21" s="1"/>
  <c r="B33" i="18"/>
  <c r="B32" i="18" s="1"/>
  <c r="HU28" i="5"/>
  <c r="HU35" i="5" s="1"/>
  <c r="DB40" i="16"/>
  <c r="VB42" i="21"/>
  <c r="JW10" i="5"/>
  <c r="JW28" i="5" s="1"/>
  <c r="JW35" i="5" s="1"/>
  <c r="BI28" i="5"/>
  <c r="BY28" i="5"/>
  <c r="BY35" i="5" s="1"/>
  <c r="IG28" i="5"/>
  <c r="IG35" i="5" s="1"/>
  <c r="IC28" i="5"/>
  <c r="IC35" i="5" s="1"/>
  <c r="AJ40" i="17"/>
  <c r="AG40" i="17"/>
  <c r="D40" i="16"/>
  <c r="U40" i="17"/>
  <c r="K40" i="17"/>
  <c r="AT40" i="17"/>
  <c r="AQ40" i="17"/>
  <c r="M40" i="16"/>
  <c r="T40" i="17"/>
  <c r="CL40" i="16"/>
  <c r="VE30" i="21"/>
  <c r="I43" i="9"/>
  <c r="FV35" i="5"/>
  <c r="JJ35" i="5"/>
  <c r="BG39" i="16"/>
  <c r="F229" i="11"/>
  <c r="JL35" i="5"/>
  <c r="HA35" i="5"/>
  <c r="FU35" i="5"/>
  <c r="I97" i="11"/>
  <c r="VE15" i="21"/>
  <c r="VE27" i="21"/>
  <c r="H179" i="11"/>
  <c r="AE38" i="20"/>
  <c r="AE40" i="20" s="1"/>
  <c r="Z38" i="20"/>
  <c r="E173" i="11" s="1"/>
  <c r="G173" i="11" s="1"/>
  <c r="G176" i="11" s="1"/>
  <c r="AS20" i="17"/>
  <c r="BH38" i="20"/>
  <c r="E30" i="11" s="1"/>
  <c r="VE28" i="21"/>
  <c r="F496" i="11"/>
  <c r="F497" i="11" s="1"/>
  <c r="F493" i="11" s="1"/>
  <c r="VE17" i="21"/>
  <c r="VE29" i="21"/>
  <c r="D503" i="11"/>
  <c r="VA16" i="21"/>
  <c r="AO16" i="21" s="1"/>
  <c r="AU39" i="21"/>
  <c r="F30" i="11"/>
  <c r="F31" i="11" s="1"/>
  <c r="I162" i="11"/>
  <c r="I154" i="11"/>
  <c r="HQ35" i="5"/>
  <c r="G179" i="11"/>
  <c r="I179" i="11" s="1"/>
  <c r="C13" i="7"/>
  <c r="F13" i="7" s="1"/>
  <c r="C22" i="6"/>
  <c r="F22" i="6" s="1"/>
  <c r="C11" i="6"/>
  <c r="H354" i="11"/>
  <c r="G96" i="11"/>
  <c r="I96" i="11" s="1"/>
  <c r="C14" i="7"/>
  <c r="D133" i="11"/>
  <c r="D134" i="11" s="1"/>
  <c r="C7" i="7"/>
  <c r="E33" i="16"/>
  <c r="E41" i="16" s="1"/>
  <c r="AS16" i="17"/>
  <c r="AS21" i="17"/>
  <c r="AS17" i="17"/>
  <c r="AS13" i="17"/>
  <c r="AS18" i="17"/>
  <c r="AS26" i="17"/>
  <c r="AS12" i="17"/>
  <c r="AS14" i="17"/>
  <c r="AS27" i="17"/>
  <c r="AS28" i="17"/>
  <c r="VA28" i="21"/>
  <c r="AO28" i="21" s="1"/>
  <c r="VA29" i="21"/>
  <c r="AO29" i="21" s="1"/>
  <c r="VA34" i="21"/>
  <c r="AO34" i="21" s="1"/>
  <c r="VA21" i="21"/>
  <c r="AO21" i="21" s="1"/>
  <c r="VA22" i="21"/>
  <c r="AO22" i="21" s="1"/>
  <c r="VA19" i="21"/>
  <c r="AO19" i="21" s="1"/>
  <c r="VA27" i="21"/>
  <c r="AO27" i="21" s="1"/>
  <c r="VA20" i="21"/>
  <c r="AO20" i="21" s="1"/>
  <c r="BD14" i="17"/>
  <c r="EG35" i="5"/>
  <c r="AY36" i="16"/>
  <c r="AI39" i="16"/>
  <c r="JU35" i="5"/>
  <c r="LJ35" i="5"/>
  <c r="AE36" i="16"/>
  <c r="AP30" i="5"/>
  <c r="JN35" i="5"/>
  <c r="EW32" i="5"/>
  <c r="LQ35" i="5"/>
  <c r="FM35" i="5"/>
  <c r="FM36" i="5" s="1"/>
  <c r="AT39" i="16"/>
  <c r="AO36" i="16"/>
  <c r="AK36" i="16"/>
  <c r="AY39" i="16"/>
  <c r="IX35" i="5"/>
  <c r="AE39" i="16"/>
  <c r="VE21" i="21"/>
  <c r="VK14" i="21"/>
  <c r="AD15" i="17" s="1"/>
  <c r="EL10" i="5"/>
  <c r="EL28" i="5" s="1"/>
  <c r="EL35" i="5" s="1"/>
  <c r="AS22" i="17"/>
  <c r="AI22" i="17"/>
  <c r="AI26" i="17"/>
  <c r="AY40" i="20"/>
  <c r="F15" i="11"/>
  <c r="F16" i="11" s="1"/>
  <c r="AI16" i="17"/>
  <c r="ID30" i="5"/>
  <c r="ID32" i="5" s="1"/>
  <c r="CW28" i="5"/>
  <c r="CW35" i="5" s="1"/>
  <c r="AD39" i="16"/>
  <c r="FR30" i="5"/>
  <c r="FR32" i="5" s="1"/>
  <c r="FR35" i="5" s="1"/>
  <c r="CT36" i="16"/>
  <c r="AS25" i="17"/>
  <c r="AN29" i="17"/>
  <c r="VA18" i="21"/>
  <c r="AO18" i="21" s="1"/>
  <c r="VA26" i="21"/>
  <c r="AO26" i="21" s="1"/>
  <c r="VA23" i="21"/>
  <c r="AO23" i="21" s="1"/>
  <c r="Z39" i="17"/>
  <c r="VA24" i="21"/>
  <c r="AO24" i="21" s="1"/>
  <c r="AN39" i="16"/>
  <c r="VA25" i="21"/>
  <c r="VA30" i="21"/>
  <c r="AO30" i="21" s="1"/>
  <c r="VA17" i="21"/>
  <c r="AO17" i="21" s="1"/>
  <c r="AI19" i="17"/>
  <c r="AI27" i="17"/>
  <c r="AI20" i="17"/>
  <c r="AI25" i="17"/>
  <c r="AI18" i="17"/>
  <c r="AI28" i="17"/>
  <c r="AI12" i="17"/>
  <c r="AI14" i="17"/>
  <c r="AS23" i="17"/>
  <c r="AS40" i="17" s="1"/>
  <c r="AI23" i="17"/>
  <c r="VK52" i="21"/>
  <c r="VK54" i="21" s="1"/>
  <c r="VU41" i="21"/>
  <c r="VU38" i="21"/>
  <c r="VS31" i="21"/>
  <c r="VM13" i="21"/>
  <c r="CO11" i="16"/>
  <c r="CO40" i="16" s="1"/>
  <c r="AR38" i="20"/>
  <c r="E193" i="11" s="1"/>
  <c r="J15" i="17"/>
  <c r="AI32" i="17"/>
  <c r="BD36" i="16"/>
  <c r="BF39" i="16"/>
  <c r="ET32" i="5"/>
  <c r="ET35" i="5" s="1"/>
  <c r="GW35" i="5"/>
  <c r="EK35" i="5"/>
  <c r="AL39" i="17"/>
  <c r="AG28" i="5"/>
  <c r="AG35" i="5" s="1"/>
  <c r="BG36" i="16"/>
  <c r="X36" i="16"/>
  <c r="JO35" i="5"/>
  <c r="DC33" i="16"/>
  <c r="DC41" i="16" s="1"/>
  <c r="CF36" i="16"/>
  <c r="AH28" i="5"/>
  <c r="G41" i="5" s="1"/>
  <c r="KO32" i="5"/>
  <c r="KO35" i="5" s="1"/>
  <c r="GX30" i="5"/>
  <c r="GX32" i="5" s="1"/>
  <c r="BY39" i="16"/>
  <c r="D33" i="16"/>
  <c r="D41" i="16" s="1"/>
  <c r="FI35" i="5"/>
  <c r="FI36" i="5" s="1"/>
  <c r="GC35" i="5"/>
  <c r="GC36" i="5" s="1"/>
  <c r="FF35" i="5"/>
  <c r="LI35" i="5"/>
  <c r="FY35" i="5"/>
  <c r="FY36" i="5" s="1"/>
  <c r="GL30" i="5"/>
  <c r="GL32" i="5" s="1"/>
  <c r="GL35" i="5" s="1"/>
  <c r="I7" i="7"/>
  <c r="G7" i="7" s="1"/>
  <c r="AO39" i="16"/>
  <c r="AK39" i="16"/>
  <c r="LB35" i="5"/>
  <c r="IW28" i="5"/>
  <c r="IW35" i="5" s="1"/>
  <c r="GK35" i="5"/>
  <c r="CF39" i="16"/>
  <c r="LR35" i="5"/>
  <c r="H19" i="9"/>
  <c r="K17" i="16"/>
  <c r="C17" i="16" s="1"/>
  <c r="K13" i="16"/>
  <c r="C13" i="16" s="1"/>
  <c r="BZ30" i="5"/>
  <c r="BZ32" i="5" s="1"/>
  <c r="BZ35" i="5" s="1"/>
  <c r="VE14" i="21"/>
  <c r="M38" i="20"/>
  <c r="M40" i="20" s="1"/>
  <c r="F316" i="11"/>
  <c r="H38" i="20"/>
  <c r="E302" i="11" s="1"/>
  <c r="E303" i="11" s="1"/>
  <c r="G303" i="11" s="1"/>
  <c r="I303" i="11" s="1"/>
  <c r="F38" i="20"/>
  <c r="E496" i="11" s="1"/>
  <c r="E492" i="11" s="1"/>
  <c r="R36" i="16"/>
  <c r="LG32" i="5"/>
  <c r="VE23" i="21"/>
  <c r="AD10" i="5"/>
  <c r="L41" i="5" s="1"/>
  <c r="GG35" i="5"/>
  <c r="VE20" i="21"/>
  <c r="K28" i="16"/>
  <c r="C28" i="16" s="1"/>
  <c r="AX39" i="16"/>
  <c r="LF35" i="5"/>
  <c r="BL36" i="16"/>
  <c r="AX36" i="16"/>
  <c r="AT36" i="16"/>
  <c r="JB30" i="5"/>
  <c r="JB32" i="5" s="1"/>
  <c r="JB35" i="5" s="1"/>
  <c r="J19" i="17"/>
  <c r="BT36" i="16"/>
  <c r="CN39" i="16"/>
  <c r="KW35" i="5"/>
  <c r="CT39" i="16"/>
  <c r="I52" i="9"/>
  <c r="I50" i="9"/>
  <c r="H8" i="9"/>
  <c r="H36" i="9"/>
  <c r="J18" i="17"/>
  <c r="CZ39" i="16"/>
  <c r="J23" i="17"/>
  <c r="AI17" i="17"/>
  <c r="J26" i="16"/>
  <c r="B26" i="16" s="1"/>
  <c r="AI13" i="17"/>
  <c r="J14" i="17"/>
  <c r="J24" i="17"/>
  <c r="AB36" i="16"/>
  <c r="AC35" i="5"/>
  <c r="K21" i="16"/>
  <c r="C21" i="16" s="1"/>
  <c r="AX38" i="20"/>
  <c r="E15" i="11" s="1"/>
  <c r="E16" i="11" s="1"/>
  <c r="FQ35" i="5"/>
  <c r="H25" i="9"/>
  <c r="BT39" i="16"/>
  <c r="DF36" i="16"/>
  <c r="EC35" i="5"/>
  <c r="ES32" i="5"/>
  <c r="ES35" i="5" s="1"/>
  <c r="BD39" i="16"/>
  <c r="K16" i="16"/>
  <c r="C16" i="16" s="1"/>
  <c r="G185" i="11"/>
  <c r="I185" i="11" s="1"/>
  <c r="BL39" i="16"/>
  <c r="K24" i="16"/>
  <c r="C24" i="16" s="1"/>
  <c r="K26" i="16"/>
  <c r="C26" i="16" s="1"/>
  <c r="K12" i="16"/>
  <c r="C12" i="16" s="1"/>
  <c r="K18" i="16"/>
  <c r="C18" i="16" s="1"/>
  <c r="DB35" i="5"/>
  <c r="JM35" i="5"/>
  <c r="AF36" i="16"/>
  <c r="K22" i="16"/>
  <c r="C22" i="16" s="1"/>
  <c r="AG33" i="17"/>
  <c r="AG41" i="17" s="1"/>
  <c r="BF36" i="16"/>
  <c r="K20" i="16"/>
  <c r="C20" i="16" s="1"/>
  <c r="I84" i="11"/>
  <c r="K14" i="16"/>
  <c r="C14" i="16" s="1"/>
  <c r="F39" i="17"/>
  <c r="AS35" i="5"/>
  <c r="G236" i="11"/>
  <c r="I236" i="11" s="1"/>
  <c r="AF39" i="16"/>
  <c r="K32" i="16"/>
  <c r="C32" i="16" s="1"/>
  <c r="G123" i="11"/>
  <c r="I123" i="11" s="1"/>
  <c r="F36" i="17"/>
  <c r="H210" i="11"/>
  <c r="I11" i="6"/>
  <c r="G11" i="6" s="1"/>
  <c r="JP35" i="5"/>
  <c r="F301" i="11"/>
  <c r="H301" i="11" s="1"/>
  <c r="H218" i="11"/>
  <c r="I12" i="6"/>
  <c r="G12" i="6" s="1"/>
  <c r="CR39" i="16"/>
  <c r="IT35" i="5"/>
  <c r="CP35" i="5"/>
  <c r="AT35" i="5"/>
  <c r="I447" i="11"/>
  <c r="H153" i="11"/>
  <c r="I16" i="6"/>
  <c r="G16" i="6" s="1"/>
  <c r="AB39" i="16"/>
  <c r="K25" i="16"/>
  <c r="C25" i="16" s="1"/>
  <c r="E55" i="9"/>
  <c r="I8" i="6"/>
  <c r="DU35" i="5"/>
  <c r="CS35" i="5"/>
  <c r="DQ35" i="5"/>
  <c r="H114" i="11"/>
  <c r="AI36" i="16"/>
  <c r="E40" i="20"/>
  <c r="F485" i="11"/>
  <c r="F463" i="11" s="1"/>
  <c r="AQ40" i="20"/>
  <c r="F247" i="11"/>
  <c r="Q38" i="20"/>
  <c r="Q40" i="20" s="1"/>
  <c r="F373" i="11"/>
  <c r="AU40" i="20"/>
  <c r="F379" i="11"/>
  <c r="AH38" i="20"/>
  <c r="E106" i="11" s="1"/>
  <c r="E108" i="11" s="1"/>
  <c r="E103" i="11" s="1"/>
  <c r="VD28" i="21"/>
  <c r="AM40" i="20"/>
  <c r="F514" i="11"/>
  <c r="C20" i="18"/>
  <c r="C32" i="18" s="1"/>
  <c r="H400" i="11"/>
  <c r="ED35" i="5"/>
  <c r="BJ39" i="16"/>
  <c r="CR36" i="16"/>
  <c r="BG26" i="19"/>
  <c r="J22" i="16"/>
  <c r="B22" i="16" s="1"/>
  <c r="K33" i="17"/>
  <c r="K41" i="17" s="1"/>
  <c r="S28" i="18"/>
  <c r="I443" i="11"/>
  <c r="JI35" i="5"/>
  <c r="AT29" i="17"/>
  <c r="J26" i="17"/>
  <c r="J27" i="17"/>
  <c r="J28" i="17"/>
  <c r="J18" i="16"/>
  <c r="B18" i="16" s="1"/>
  <c r="J17" i="17"/>
  <c r="J25" i="17"/>
  <c r="J32" i="17"/>
  <c r="J16" i="17"/>
  <c r="IK35" i="5"/>
  <c r="IK36" i="5" s="1"/>
  <c r="KG35" i="5"/>
  <c r="BB30" i="5"/>
  <c r="BB32" i="5" s="1"/>
  <c r="AW40" i="20"/>
  <c r="F110" i="11"/>
  <c r="F101" i="11" s="1"/>
  <c r="I40" i="20"/>
  <c r="F302" i="11"/>
  <c r="AJ38" i="20"/>
  <c r="AR39" i="21" s="1"/>
  <c r="J12" i="17"/>
  <c r="J25" i="16"/>
  <c r="B25" i="16" s="1"/>
  <c r="VL35" i="21"/>
  <c r="VL43" i="21" s="1"/>
  <c r="VK33" i="21"/>
  <c r="AJ33" i="17"/>
  <c r="AJ41" i="17" s="1"/>
  <c r="VD27" i="21"/>
  <c r="VD18" i="21"/>
  <c r="F189" i="11"/>
  <c r="J13" i="17"/>
  <c r="I440" i="11"/>
  <c r="AG40" i="20"/>
  <c r="F90" i="11"/>
  <c r="J22" i="17"/>
  <c r="AH26" i="19"/>
  <c r="FA35" i="5"/>
  <c r="H14" i="7"/>
  <c r="ID28" i="5"/>
  <c r="U40" i="20"/>
  <c r="F158" i="11"/>
  <c r="F161" i="11" s="1"/>
  <c r="I18" i="6" s="1"/>
  <c r="J20" i="17"/>
  <c r="AZ26" i="19"/>
  <c r="FB30" i="5"/>
  <c r="FB32" i="5" s="1"/>
  <c r="K40" i="20"/>
  <c r="F305" i="11"/>
  <c r="F306" i="11" s="1"/>
  <c r="AN26" i="19"/>
  <c r="N38" i="20"/>
  <c r="E370" i="11" s="1"/>
  <c r="E371" i="11" s="1"/>
  <c r="G371" i="11" s="1"/>
  <c r="I371" i="11" s="1"/>
  <c r="J21" i="17"/>
  <c r="UZ33" i="21"/>
  <c r="G120" i="11"/>
  <c r="I120" i="11" s="1"/>
  <c r="H8" i="7"/>
  <c r="VD17" i="21"/>
  <c r="X26" i="19"/>
  <c r="AD36" i="20"/>
  <c r="B36" i="20" s="1"/>
  <c r="H185" i="11"/>
  <c r="H15" i="7"/>
  <c r="G138" i="11"/>
  <c r="I138" i="11" s="1"/>
  <c r="AD36" i="16"/>
  <c r="VD16" i="21"/>
  <c r="VD23" i="21"/>
  <c r="H14" i="9"/>
  <c r="I510" i="11"/>
  <c r="U29" i="17"/>
  <c r="U36" i="17" s="1"/>
  <c r="J83" i="17" s="1"/>
  <c r="AB26" i="19"/>
  <c r="VD24" i="21"/>
  <c r="VN35" i="21"/>
  <c r="VN43" i="21" s="1"/>
  <c r="VI33" i="21"/>
  <c r="VD15" i="21"/>
  <c r="H120" i="11"/>
  <c r="J32" i="16"/>
  <c r="B32" i="16" s="1"/>
  <c r="J13" i="16"/>
  <c r="B13" i="16" s="1"/>
  <c r="BJ36" i="16"/>
  <c r="VD21" i="21"/>
  <c r="H393" i="11"/>
  <c r="DM35" i="5"/>
  <c r="X39" i="16"/>
  <c r="AN36" i="16"/>
  <c r="DE35" i="5"/>
  <c r="I422" i="11"/>
  <c r="G214" i="11"/>
  <c r="I214" i="11" s="1"/>
  <c r="H12" i="6"/>
  <c r="H34" i="11"/>
  <c r="DF39" i="16"/>
  <c r="R39" i="16"/>
  <c r="B28" i="18"/>
  <c r="VD30" i="21"/>
  <c r="B26" i="19"/>
  <c r="VB25" i="21"/>
  <c r="VD14" i="21"/>
  <c r="BY26" i="19"/>
  <c r="BD38" i="20"/>
  <c r="E229" i="11" s="1"/>
  <c r="CX35" i="5"/>
  <c r="VD29" i="21"/>
  <c r="VD20" i="21"/>
  <c r="G239" i="11"/>
  <c r="I239" i="11" s="1"/>
  <c r="HM35" i="5"/>
  <c r="BM26" i="19"/>
  <c r="BF38" i="20" s="1"/>
  <c r="E232" i="11" s="1"/>
  <c r="B31" i="18"/>
  <c r="K19" i="16"/>
  <c r="C19" i="16" s="1"/>
  <c r="VD25" i="21"/>
  <c r="VD26" i="21"/>
  <c r="KL35" i="5"/>
  <c r="J27" i="16"/>
  <c r="B27" i="16" s="1"/>
  <c r="EH35" i="5"/>
  <c r="X38" i="20"/>
  <c r="E169" i="11" s="1"/>
  <c r="BJ28" i="5"/>
  <c r="G420" i="11"/>
  <c r="I420" i="11" s="1"/>
  <c r="H351" i="11"/>
  <c r="CZ36" i="16"/>
  <c r="K23" i="16"/>
  <c r="C23" i="16" s="1"/>
  <c r="K15" i="16"/>
  <c r="C15" i="16" s="1"/>
  <c r="J23" i="16"/>
  <c r="B23" i="16" s="1"/>
  <c r="AW35" i="5"/>
  <c r="H138" i="11"/>
  <c r="VD22" i="21"/>
  <c r="AT26" i="19"/>
  <c r="GH35" i="5"/>
  <c r="EP35" i="5"/>
  <c r="H346" i="11"/>
  <c r="J19" i="16"/>
  <c r="B19" i="16" s="1"/>
  <c r="J16" i="16"/>
  <c r="B16" i="16" s="1"/>
  <c r="G346" i="11"/>
  <c r="K27" i="16"/>
  <c r="C27" i="16" s="1"/>
  <c r="J24" i="16"/>
  <c r="B24" i="16" s="1"/>
  <c r="LA35" i="5"/>
  <c r="VD19" i="21"/>
  <c r="AP38" i="20"/>
  <c r="E247" i="11" s="1"/>
  <c r="J12" i="16"/>
  <c r="B12" i="16" s="1"/>
  <c r="J20" i="16"/>
  <c r="B20" i="16" s="1"/>
  <c r="D38" i="20"/>
  <c r="E485" i="11" s="1"/>
  <c r="R38" i="20"/>
  <c r="E428" i="11" s="1"/>
  <c r="BB38" i="20"/>
  <c r="E27" i="11" s="1"/>
  <c r="J38" i="20"/>
  <c r="E305" i="11" s="1"/>
  <c r="AV38" i="20"/>
  <c r="E110" i="11" s="1"/>
  <c r="BA38" i="20"/>
  <c r="AN38" i="20"/>
  <c r="E189" i="11" s="1"/>
  <c r="I191" i="11" s="1"/>
  <c r="AF38" i="20"/>
  <c r="E90" i="11" s="1"/>
  <c r="AZ38" i="20"/>
  <c r="E24" i="11" s="1"/>
  <c r="T38" i="20"/>
  <c r="E158" i="11" s="1"/>
  <c r="AT38" i="20"/>
  <c r="E379" i="11" s="1"/>
  <c r="AL38" i="20"/>
  <c r="E514" i="11" s="1"/>
  <c r="E516" i="11" s="1"/>
  <c r="H16" i="7" s="1"/>
  <c r="I26" i="19"/>
  <c r="S36" i="20" s="1"/>
  <c r="C36" i="20" s="1"/>
  <c r="BH26" i="19"/>
  <c r="W26" i="19"/>
  <c r="J26" i="19"/>
  <c r="L83" i="17"/>
  <c r="K29" i="17"/>
  <c r="O36" i="17"/>
  <c r="O39" i="17"/>
  <c r="T29" i="17"/>
  <c r="AE39" i="17"/>
  <c r="AE36" i="17"/>
  <c r="P39" i="17"/>
  <c r="P36" i="17"/>
  <c r="H83" i="17"/>
  <c r="Z37" i="17"/>
  <c r="AV36" i="17"/>
  <c r="AV39" i="17"/>
  <c r="AB39" i="17"/>
  <c r="AB36" i="17"/>
  <c r="AQ29" i="17"/>
  <c r="AO36" i="17"/>
  <c r="AO39" i="17"/>
  <c r="AG29" i="17"/>
  <c r="M74" i="17"/>
  <c r="M77" i="17" s="1"/>
  <c r="AJ29" i="17"/>
  <c r="M83" i="17"/>
  <c r="AY39" i="17"/>
  <c r="AY36" i="17"/>
  <c r="AJ39" i="16"/>
  <c r="AJ36" i="16"/>
  <c r="CG36" i="16"/>
  <c r="CG39" i="16"/>
  <c r="AZ39" i="16"/>
  <c r="AZ36" i="16"/>
  <c r="DB33" i="16"/>
  <c r="DB29" i="16"/>
  <c r="CQ39" i="16"/>
  <c r="CQ36" i="16"/>
  <c r="AL36" i="16"/>
  <c r="AL39" i="16"/>
  <c r="AQ39" i="16"/>
  <c r="AQ36" i="16"/>
  <c r="BI39" i="16"/>
  <c r="BI36" i="16"/>
  <c r="AW36" i="16"/>
  <c r="AW39" i="16"/>
  <c r="H36" i="16"/>
  <c r="H39" i="16"/>
  <c r="U36" i="16"/>
  <c r="U39" i="16"/>
  <c r="DK39" i="16"/>
  <c r="DK36" i="16"/>
  <c r="CL33" i="16"/>
  <c r="DM33" i="16" s="1"/>
  <c r="I39" i="16"/>
  <c r="I36" i="16"/>
  <c r="BU36" i="16"/>
  <c r="BU39" i="16"/>
  <c r="AS36" i="16"/>
  <c r="AS39" i="16"/>
  <c r="CM33" i="16"/>
  <c r="CD36" i="16"/>
  <c r="CD39" i="16"/>
  <c r="CH39" i="16"/>
  <c r="CH36" i="16"/>
  <c r="CC39" i="16"/>
  <c r="CC36" i="16"/>
  <c r="CN36" i="16"/>
  <c r="BK39" i="16"/>
  <c r="BK36" i="16"/>
  <c r="CP39" i="16"/>
  <c r="CP36" i="16"/>
  <c r="CX39" i="16"/>
  <c r="CX36" i="16"/>
  <c r="M33" i="16"/>
  <c r="M41" i="16" s="1"/>
  <c r="K31" i="16"/>
  <c r="AU39" i="16"/>
  <c r="AU36" i="16"/>
  <c r="CY39" i="16"/>
  <c r="CY36" i="16"/>
  <c r="DG36" i="16"/>
  <c r="DG39" i="16"/>
  <c r="BW36" i="16"/>
  <c r="BW39" i="16"/>
  <c r="CV39" i="16"/>
  <c r="CV36" i="16"/>
  <c r="DC29" i="16"/>
  <c r="AH39" i="16"/>
  <c r="AH36" i="16"/>
  <c r="BO39" i="16"/>
  <c r="BO36" i="16"/>
  <c r="BN39" i="16"/>
  <c r="BN36" i="16"/>
  <c r="N39" i="16"/>
  <c r="N36" i="16"/>
  <c r="CE36" i="16"/>
  <c r="CE39" i="16"/>
  <c r="J31" i="16"/>
  <c r="L33" i="16"/>
  <c r="L41" i="16" s="1"/>
  <c r="CK39" i="16"/>
  <c r="CK36" i="16"/>
  <c r="M29" i="16"/>
  <c r="D29" i="16"/>
  <c r="BM36" i="16"/>
  <c r="BM39" i="16"/>
  <c r="Y36" i="16"/>
  <c r="Y39" i="16"/>
  <c r="DI39" i="16"/>
  <c r="DI36" i="16"/>
  <c r="AR36" i="16"/>
  <c r="AR39" i="16"/>
  <c r="AV36" i="16"/>
  <c r="AV39" i="16"/>
  <c r="DH39" i="16"/>
  <c r="DH36" i="16"/>
  <c r="CL29" i="16"/>
  <c r="DM29" i="16" s="1"/>
  <c r="J11" i="16"/>
  <c r="BV39" i="16"/>
  <c r="BV36" i="16"/>
  <c r="CW36" i="16"/>
  <c r="CW39" i="16"/>
  <c r="AG36" i="16"/>
  <c r="AG39" i="16"/>
  <c r="E29" i="16"/>
  <c r="BA39" i="16"/>
  <c r="BA36" i="16"/>
  <c r="DJ36" i="16"/>
  <c r="DJ39" i="16"/>
  <c r="CU36" i="16"/>
  <c r="CU39" i="16"/>
  <c r="CS39" i="16"/>
  <c r="CS36" i="16"/>
  <c r="AC39" i="16"/>
  <c r="AC36" i="16"/>
  <c r="AM39" i="16"/>
  <c r="AM36" i="16"/>
  <c r="J14" i="16"/>
  <c r="B14" i="16" s="1"/>
  <c r="P36" i="16"/>
  <c r="P39" i="16"/>
  <c r="BY36" i="16"/>
  <c r="AP39" i="16"/>
  <c r="AP36" i="16"/>
  <c r="CI39" i="16"/>
  <c r="CI36" i="16"/>
  <c r="BE36" i="16"/>
  <c r="BE39" i="16"/>
  <c r="S36" i="16"/>
  <c r="S39" i="16"/>
  <c r="BH39" i="16"/>
  <c r="BH36" i="16"/>
  <c r="O39" i="16"/>
  <c r="O36" i="16"/>
  <c r="DA39" i="16"/>
  <c r="DA36" i="16"/>
  <c r="BX36" i="16"/>
  <c r="BX39" i="16"/>
  <c r="T39" i="16"/>
  <c r="T36" i="16"/>
  <c r="BQ39" i="16"/>
  <c r="BQ36" i="16"/>
  <c r="Q39" i="16"/>
  <c r="Q36" i="16"/>
  <c r="CB36" i="16"/>
  <c r="CB39" i="16"/>
  <c r="I434" i="11"/>
  <c r="G435" i="11"/>
  <c r="H506" i="11"/>
  <c r="I396" i="11"/>
  <c r="G397" i="11"/>
  <c r="I397" i="11" s="1"/>
  <c r="I177" i="11"/>
  <c r="H38" i="11"/>
  <c r="H35" i="11"/>
  <c r="I512" i="11"/>
  <c r="H377" i="11"/>
  <c r="H389" i="11"/>
  <c r="H438" i="11"/>
  <c r="H126" i="11"/>
  <c r="D65" i="11"/>
  <c r="H99" i="11"/>
  <c r="E378" i="11"/>
  <c r="E359" i="11" s="1"/>
  <c r="I437" i="11"/>
  <c r="G438" i="11"/>
  <c r="H279" i="11"/>
  <c r="I211" i="11"/>
  <c r="H164" i="11"/>
  <c r="G325" i="11"/>
  <c r="I325" i="11" s="1"/>
  <c r="G188" i="11"/>
  <c r="H182" i="11"/>
  <c r="H224" i="11"/>
  <c r="I490" i="11"/>
  <c r="I465" i="11"/>
  <c r="I319" i="11"/>
  <c r="G320" i="11"/>
  <c r="I320" i="11" s="1"/>
  <c r="H332" i="11"/>
  <c r="F324" i="11"/>
  <c r="G489" i="11"/>
  <c r="I489" i="11" s="1"/>
  <c r="H489" i="11"/>
  <c r="H267" i="11"/>
  <c r="G336" i="11"/>
  <c r="G14" i="11"/>
  <c r="E10" i="11"/>
  <c r="H10" i="11" s="1"/>
  <c r="G182" i="11"/>
  <c r="H19" i="11"/>
  <c r="G164" i="11"/>
  <c r="H214" i="11"/>
  <c r="E554" i="11"/>
  <c r="H554" i="11" s="1"/>
  <c r="I86" i="11"/>
  <c r="G149" i="11"/>
  <c r="I149" i="11" s="1"/>
  <c r="I146" i="11"/>
  <c r="I21" i="11"/>
  <c r="G22" i="11"/>
  <c r="I22" i="11" s="1"/>
  <c r="H86" i="11"/>
  <c r="G19" i="11"/>
  <c r="I19" i="11" s="1"/>
  <c r="I18" i="11"/>
  <c r="H79" i="11"/>
  <c r="I38" i="11"/>
  <c r="H129" i="11"/>
  <c r="D520" i="11"/>
  <c r="I40" i="11"/>
  <c r="G41" i="11"/>
  <c r="I41" i="11" s="1"/>
  <c r="G79" i="11"/>
  <c r="I16" i="9"/>
  <c r="G14" i="9"/>
  <c r="I14" i="9" s="1"/>
  <c r="I39" i="9"/>
  <c r="H41" i="9"/>
  <c r="I10" i="9"/>
  <c r="G8" i="9"/>
  <c r="I8" i="9" s="1"/>
  <c r="G19" i="9"/>
  <c r="I19" i="9" s="1"/>
  <c r="G36" i="9"/>
  <c r="I36" i="9" s="1"/>
  <c r="F55" i="9"/>
  <c r="F59" i="9" s="1"/>
  <c r="KT35" i="5"/>
  <c r="CD35" i="5"/>
  <c r="BE35" i="5"/>
  <c r="KY28" i="5"/>
  <c r="KY35" i="5" s="1"/>
  <c r="KX35" i="5"/>
  <c r="DC28" i="5"/>
  <c r="DC35" i="5" s="1"/>
  <c r="LG28" i="5"/>
  <c r="E32" i="5"/>
  <c r="P32" i="5"/>
  <c r="JS35" i="5"/>
  <c r="DJ35" i="5"/>
  <c r="DZ35" i="5"/>
  <c r="LK32" i="5"/>
  <c r="CY28" i="5"/>
  <c r="CY35" i="5" s="1"/>
  <c r="HZ35" i="5"/>
  <c r="IY28" i="5"/>
  <c r="IY35" i="5" s="1"/>
  <c r="HV35" i="5"/>
  <c r="BF35" i="5" l="1"/>
  <c r="BA35" i="5"/>
  <c r="DB41" i="16"/>
  <c r="G536" i="11"/>
  <c r="S10" i="5"/>
  <c r="H10" i="5" s="1"/>
  <c r="H28" i="5" s="1"/>
  <c r="F31" i="5"/>
  <c r="R30" i="5"/>
  <c r="G30" i="5" s="1"/>
  <c r="F30" i="5" s="1"/>
  <c r="R11" i="5"/>
  <c r="G11" i="5" s="1"/>
  <c r="R10" i="5"/>
  <c r="G10" i="5" s="1"/>
  <c r="N11" i="5"/>
  <c r="C11" i="5" s="1"/>
  <c r="B11" i="5" s="1"/>
  <c r="H232" i="11"/>
  <c r="E233" i="11"/>
  <c r="G232" i="11"/>
  <c r="I232" i="11" s="1"/>
  <c r="BB35" i="5"/>
  <c r="N10" i="5"/>
  <c r="C10" i="5" s="1"/>
  <c r="B31" i="5"/>
  <c r="N30" i="5"/>
  <c r="C30" i="5" s="1"/>
  <c r="B30" i="5" s="1"/>
  <c r="BU35" i="5"/>
  <c r="BR35" i="5"/>
  <c r="BV35" i="5"/>
  <c r="BQ35" i="5"/>
  <c r="T28" i="5"/>
  <c r="T35" i="5" s="1"/>
  <c r="G535" i="11"/>
  <c r="G18" i="5"/>
  <c r="G19" i="5"/>
  <c r="F19" i="5" s="1"/>
  <c r="F537" i="11"/>
  <c r="F230" i="11"/>
  <c r="F199" i="11" s="1"/>
  <c r="F198" i="11"/>
  <c r="E10" i="5"/>
  <c r="E28" i="5" s="1"/>
  <c r="H39" i="5" s="1"/>
  <c r="D10" i="5"/>
  <c r="G35" i="11"/>
  <c r="I35" i="11" s="1"/>
  <c r="C30" i="6"/>
  <c r="C32" i="6" s="1"/>
  <c r="F15" i="5"/>
  <c r="AO35" i="5"/>
  <c r="G8" i="6"/>
  <c r="S20" i="17"/>
  <c r="BC20" i="17" s="1"/>
  <c r="AK12" i="17"/>
  <c r="AP24" i="17"/>
  <c r="AK24" i="17"/>
  <c r="AP16" i="17"/>
  <c r="AK14" i="17"/>
  <c r="AK25" i="17"/>
  <c r="AK26" i="17"/>
  <c r="AP27" i="17"/>
  <c r="AP22" i="17"/>
  <c r="AP13" i="17"/>
  <c r="AP28" i="17"/>
  <c r="AK17" i="17"/>
  <c r="AK18" i="17"/>
  <c r="V26" i="19"/>
  <c r="S26" i="17"/>
  <c r="BC26" i="17" s="1"/>
  <c r="S19" i="17"/>
  <c r="BC19" i="17" s="1"/>
  <c r="AP32" i="5"/>
  <c r="AP35" i="5" s="1"/>
  <c r="HN28" i="5"/>
  <c r="HN35" i="5" s="1"/>
  <c r="HM36" i="5" s="1"/>
  <c r="BI35" i="5"/>
  <c r="VF42" i="21"/>
  <c r="X11" i="17"/>
  <c r="I395" i="11"/>
  <c r="JE36" i="5"/>
  <c r="I346" i="11"/>
  <c r="F273" i="11"/>
  <c r="G116" i="11"/>
  <c r="I116" i="11" s="1"/>
  <c r="HI36" i="5"/>
  <c r="AU11" i="17"/>
  <c r="AU40" i="17" s="1"/>
  <c r="F16" i="5"/>
  <c r="F14" i="5"/>
  <c r="EW35" i="5"/>
  <c r="EW36" i="5" s="1"/>
  <c r="F22" i="5"/>
  <c r="BN35" i="5"/>
  <c r="BM35" i="5"/>
  <c r="F20" i="5"/>
  <c r="AP12" i="17"/>
  <c r="F26" i="5"/>
  <c r="AP26" i="17"/>
  <c r="F17" i="5"/>
  <c r="F21" i="5"/>
  <c r="E101" i="11"/>
  <c r="AP14" i="17"/>
  <c r="H32" i="5"/>
  <c r="F25" i="5"/>
  <c r="F23" i="5"/>
  <c r="AC16" i="17"/>
  <c r="AC27" i="17"/>
  <c r="AC26" i="17"/>
  <c r="AC25" i="17"/>
  <c r="AC14" i="17"/>
  <c r="AP18" i="17"/>
  <c r="AK13" i="17"/>
  <c r="AP25" i="17"/>
  <c r="AC17" i="17"/>
  <c r="AP17" i="17"/>
  <c r="AK22" i="17"/>
  <c r="AK27" i="17"/>
  <c r="B18" i="5"/>
  <c r="EV28" i="5"/>
  <c r="EV35" i="5" s="1"/>
  <c r="ES36" i="5" s="1"/>
  <c r="D32" i="5"/>
  <c r="AK28" i="17"/>
  <c r="F380" i="11"/>
  <c r="F357" i="11"/>
  <c r="AK16" i="17"/>
  <c r="AC23" i="17"/>
  <c r="FU36" i="5"/>
  <c r="HY36" i="5"/>
  <c r="AW36" i="5"/>
  <c r="HA36" i="5"/>
  <c r="F191" i="11"/>
  <c r="H191" i="11" s="1"/>
  <c r="VI13" i="21"/>
  <c r="VI42" i="21" s="1"/>
  <c r="AK11" i="17"/>
  <c r="B21" i="5"/>
  <c r="B13" i="5"/>
  <c r="GX35" i="5"/>
  <c r="GW36" i="5" s="1"/>
  <c r="AR11" i="17"/>
  <c r="AP11" i="17" s="1"/>
  <c r="B12" i="5"/>
  <c r="D66" i="11"/>
  <c r="D521" i="11"/>
  <c r="BJ35" i="5"/>
  <c r="FB35" i="5"/>
  <c r="FA36" i="5" s="1"/>
  <c r="B25" i="5"/>
  <c r="AN39" i="17"/>
  <c r="F516" i="11"/>
  <c r="H516" i="11" s="1"/>
  <c r="F500" i="11"/>
  <c r="B24" i="5"/>
  <c r="UZ42" i="21"/>
  <c r="HE36" i="5"/>
  <c r="B26" i="5"/>
  <c r="B17" i="5"/>
  <c r="IH28" i="5"/>
  <c r="IH35" i="5" s="1"/>
  <c r="IG36" i="5" s="1"/>
  <c r="VE42" i="21"/>
  <c r="VN31" i="21"/>
  <c r="VN41" i="21" s="1"/>
  <c r="VK13" i="21"/>
  <c r="C13" i="21" s="1"/>
  <c r="VM42" i="21"/>
  <c r="N40" i="17"/>
  <c r="VK17" i="21"/>
  <c r="C17" i="21" s="1"/>
  <c r="AA24" i="17" s="1"/>
  <c r="AS38" i="20"/>
  <c r="BC38" i="20"/>
  <c r="G456" i="11"/>
  <c r="I456" i="11" s="1"/>
  <c r="I460" i="11"/>
  <c r="UZ31" i="21"/>
  <c r="B15" i="5"/>
  <c r="VA14" i="21"/>
  <c r="AO14" i="21" s="1"/>
  <c r="AD28" i="5"/>
  <c r="F41" i="5" s="1"/>
  <c r="E59" i="9"/>
  <c r="B11" i="16"/>
  <c r="EO36" i="5"/>
  <c r="F11" i="5"/>
  <c r="JI36" i="5"/>
  <c r="EG36" i="5"/>
  <c r="HQ36" i="5"/>
  <c r="F27" i="5"/>
  <c r="KK36" i="5"/>
  <c r="I188" i="11"/>
  <c r="F14" i="7"/>
  <c r="C19" i="7"/>
  <c r="C21" i="7" s="1"/>
  <c r="E552" i="11"/>
  <c r="H173" i="11"/>
  <c r="E176" i="11"/>
  <c r="H21" i="6" s="1"/>
  <c r="I173" i="11"/>
  <c r="F87" i="11"/>
  <c r="F88" i="11" s="1"/>
  <c r="F64" i="11" s="1"/>
  <c r="JQ36" i="5"/>
  <c r="F492" i="11"/>
  <c r="H492" i="11" s="1"/>
  <c r="C16" i="21"/>
  <c r="AA23" i="17" s="1"/>
  <c r="H17" i="7"/>
  <c r="E502" i="11"/>
  <c r="G516" i="11"/>
  <c r="E133" i="11"/>
  <c r="S38" i="20"/>
  <c r="F428" i="11" s="1"/>
  <c r="F383" i="11" s="1"/>
  <c r="AU48" i="21"/>
  <c r="F552" i="11"/>
  <c r="H16" i="11"/>
  <c r="C28" i="21"/>
  <c r="AA26" i="17" s="1"/>
  <c r="C29" i="21"/>
  <c r="AA27" i="17" s="1"/>
  <c r="FE36" i="5"/>
  <c r="C27" i="21"/>
  <c r="AA25" i="17" s="1"/>
  <c r="D537" i="11"/>
  <c r="D542" i="11" s="1"/>
  <c r="F26" i="19"/>
  <c r="DY36" i="5"/>
  <c r="KS36" i="5"/>
  <c r="BE36" i="5"/>
  <c r="F7" i="7"/>
  <c r="E131" i="11"/>
  <c r="F11" i="6"/>
  <c r="F30" i="6" s="1"/>
  <c r="F13" i="5"/>
  <c r="AK20" i="17"/>
  <c r="LQ36" i="5"/>
  <c r="DI36" i="5"/>
  <c r="S14" i="17"/>
  <c r="BC14" i="17" s="1"/>
  <c r="C19" i="21"/>
  <c r="AA13" i="17" s="1"/>
  <c r="AC13" i="17"/>
  <c r="AP15" i="17"/>
  <c r="VA33" i="21"/>
  <c r="AO33" i="21" s="1"/>
  <c r="AC32" i="17"/>
  <c r="C34" i="21"/>
  <c r="AA32" i="17" s="1"/>
  <c r="AF32" i="17" s="1"/>
  <c r="AI15" i="17"/>
  <c r="AP20" i="17"/>
  <c r="ID35" i="5"/>
  <c r="IC36" i="5" s="1"/>
  <c r="AK15" i="17"/>
  <c r="AH35" i="5"/>
  <c r="AG36" i="5" s="1"/>
  <c r="JU36" i="5"/>
  <c r="Q32" i="5"/>
  <c r="L32" i="5" s="1"/>
  <c r="AN36" i="17"/>
  <c r="DQ36" i="5"/>
  <c r="C22" i="21"/>
  <c r="AA17" i="17" s="1"/>
  <c r="AS29" i="17"/>
  <c r="AS39" i="17" s="1"/>
  <c r="F24" i="5"/>
  <c r="F12" i="5"/>
  <c r="FQ36" i="5"/>
  <c r="K10" i="5"/>
  <c r="BA25" i="17"/>
  <c r="BD17" i="17"/>
  <c r="BD27" i="17"/>
  <c r="BD22" i="17"/>
  <c r="BD18" i="17"/>
  <c r="BD23" i="17"/>
  <c r="BD24" i="17"/>
  <c r="BD15" i="17"/>
  <c r="BD12" i="17"/>
  <c r="BD16" i="17"/>
  <c r="BD28" i="17"/>
  <c r="BD21" i="17"/>
  <c r="BD26" i="17"/>
  <c r="BD19" i="17"/>
  <c r="BD20" i="17"/>
  <c r="BD13" i="17"/>
  <c r="BD25" i="17"/>
  <c r="LA36" i="5"/>
  <c r="G302" i="11"/>
  <c r="I302" i="11" s="1"/>
  <c r="AP19" i="17"/>
  <c r="CC36" i="5"/>
  <c r="Q28" i="5"/>
  <c r="VA15" i="21"/>
  <c r="AO15" i="21" s="1"/>
  <c r="B23" i="5"/>
  <c r="S22" i="17"/>
  <c r="D22" i="17"/>
  <c r="AK19" i="17"/>
  <c r="VS38" i="21"/>
  <c r="VS41" i="21"/>
  <c r="AK64" i="17"/>
  <c r="CM11" i="16"/>
  <c r="CM40" i="16" s="1"/>
  <c r="CO29" i="16"/>
  <c r="VM31" i="21"/>
  <c r="E74" i="17"/>
  <c r="E77" i="17" s="1"/>
  <c r="CO36" i="5"/>
  <c r="H15" i="11"/>
  <c r="S16" i="17"/>
  <c r="EC36" i="5"/>
  <c r="S18" i="17"/>
  <c r="DU36" i="5"/>
  <c r="DM36" i="5"/>
  <c r="LG35" i="5"/>
  <c r="LE36" i="5" s="1"/>
  <c r="S27" i="17"/>
  <c r="KO36" i="5"/>
  <c r="S12" i="17"/>
  <c r="S15" i="17"/>
  <c r="S24" i="17"/>
  <c r="S23" i="17"/>
  <c r="EK36" i="5"/>
  <c r="B19" i="5"/>
  <c r="S25" i="17"/>
  <c r="S13" i="17"/>
  <c r="C24" i="21"/>
  <c r="AA20" i="17" s="1"/>
  <c r="AC22" i="17"/>
  <c r="M32" i="5"/>
  <c r="K32" i="5" s="1"/>
  <c r="CW36" i="5"/>
  <c r="GG36" i="5"/>
  <c r="H55" i="9"/>
  <c r="LK35" i="5"/>
  <c r="LI36" i="5" s="1"/>
  <c r="GK36" i="5"/>
  <c r="O32" i="5"/>
  <c r="CS36" i="5"/>
  <c r="IW36" i="5"/>
  <c r="AH11" i="17"/>
  <c r="D20" i="17"/>
  <c r="H496" i="11"/>
  <c r="E497" i="11"/>
  <c r="H497" i="11" s="1"/>
  <c r="G496" i="11"/>
  <c r="G497" i="11" s="1"/>
  <c r="I497" i="11" s="1"/>
  <c r="F317" i="11"/>
  <c r="H302" i="11"/>
  <c r="D24" i="17"/>
  <c r="JA36" i="5"/>
  <c r="KG36" i="5"/>
  <c r="G16" i="11"/>
  <c r="I16" i="11" s="1"/>
  <c r="AT39" i="17"/>
  <c r="G15" i="11"/>
  <c r="I15" i="11" s="1"/>
  <c r="B22" i="5"/>
  <c r="BY36" i="5"/>
  <c r="D23" i="17"/>
  <c r="E196" i="11"/>
  <c r="G193" i="11"/>
  <c r="I193" i="11" s="1"/>
  <c r="D83" i="17"/>
  <c r="AT36" i="17"/>
  <c r="K83" i="17" s="1"/>
  <c r="AK36" i="5"/>
  <c r="JM36" i="5"/>
  <c r="HU36" i="5"/>
  <c r="H116" i="11"/>
  <c r="AS36" i="5"/>
  <c r="C41" i="5"/>
  <c r="DA36" i="5"/>
  <c r="D12" i="17"/>
  <c r="H106" i="11"/>
  <c r="F486" i="11"/>
  <c r="F464" i="11" s="1"/>
  <c r="G106" i="11"/>
  <c r="I106" i="11" s="1"/>
  <c r="F374" i="11"/>
  <c r="I25" i="6"/>
  <c r="G25" i="6" s="1"/>
  <c r="F250" i="11"/>
  <c r="I27" i="6" s="1"/>
  <c r="G27" i="6" s="1"/>
  <c r="F242" i="11"/>
  <c r="F245" i="11" s="1"/>
  <c r="H370" i="11"/>
  <c r="C30" i="21"/>
  <c r="AA28" i="17" s="1"/>
  <c r="AC28" i="17"/>
  <c r="G370" i="11"/>
  <c r="I370" i="11" s="1"/>
  <c r="VO25" i="21"/>
  <c r="C28" i="18"/>
  <c r="E83" i="17"/>
  <c r="AD38" i="20"/>
  <c r="E87" i="11" s="1"/>
  <c r="E88" i="11" s="1"/>
  <c r="G18" i="6"/>
  <c r="D16" i="17"/>
  <c r="I25" i="17"/>
  <c r="F303" i="11"/>
  <c r="BA40" i="20"/>
  <c r="F24" i="11"/>
  <c r="F25" i="11" s="1"/>
  <c r="F93" i="11"/>
  <c r="I24" i="6" s="1"/>
  <c r="G24" i="6" s="1"/>
  <c r="VK35" i="21"/>
  <c r="AD31" i="17"/>
  <c r="C23" i="21"/>
  <c r="AA18" i="17" s="1"/>
  <c r="AC18" i="17"/>
  <c r="F111" i="11"/>
  <c r="F102" i="11" s="1"/>
  <c r="F104" i="11" s="1"/>
  <c r="E380" i="11"/>
  <c r="H379" i="11"/>
  <c r="G379" i="11"/>
  <c r="I379" i="11" s="1"/>
  <c r="H25" i="6"/>
  <c r="G514" i="11"/>
  <c r="H514" i="11"/>
  <c r="D26" i="19"/>
  <c r="VD13" i="21"/>
  <c r="VD42" i="21" s="1"/>
  <c r="G27" i="11"/>
  <c r="E28" i="11"/>
  <c r="E8" i="11"/>
  <c r="U39" i="17"/>
  <c r="L38" i="20"/>
  <c r="E316" i="11"/>
  <c r="E31" i="11"/>
  <c r="G30" i="11"/>
  <c r="I30" i="11" s="1"/>
  <c r="H30" i="11"/>
  <c r="VB31" i="21"/>
  <c r="E172" i="11"/>
  <c r="H20" i="6" s="1"/>
  <c r="G169" i="11"/>
  <c r="H169" i="11"/>
  <c r="G229" i="11"/>
  <c r="E230" i="11"/>
  <c r="H229" i="11"/>
  <c r="G24" i="11"/>
  <c r="I24" i="11" s="1"/>
  <c r="E25" i="11"/>
  <c r="G485" i="11"/>
  <c r="H485" i="11"/>
  <c r="E486" i="11"/>
  <c r="VF31" i="21"/>
  <c r="H371" i="11"/>
  <c r="UZ35" i="21"/>
  <c r="UZ43" i="21" s="1"/>
  <c r="DE36" i="5"/>
  <c r="G90" i="11"/>
  <c r="I90" i="11" s="1"/>
  <c r="E93" i="11"/>
  <c r="H90" i="11"/>
  <c r="D26" i="17"/>
  <c r="D18" i="17"/>
  <c r="D14" i="17"/>
  <c r="E111" i="11"/>
  <c r="E102" i="11" s="1"/>
  <c r="G110" i="11"/>
  <c r="H110" i="11"/>
  <c r="E161" i="11"/>
  <c r="H158" i="11"/>
  <c r="G158" i="11"/>
  <c r="I158" i="11" s="1"/>
  <c r="G247" i="11"/>
  <c r="E250" i="11"/>
  <c r="E242" i="11"/>
  <c r="H247" i="11"/>
  <c r="C18" i="21"/>
  <c r="AC12" i="17"/>
  <c r="C26" i="19"/>
  <c r="VC25" i="21"/>
  <c r="AM23" i="17" s="1"/>
  <c r="E429" i="11"/>
  <c r="G428" i="11"/>
  <c r="H189" i="11"/>
  <c r="G189" i="11"/>
  <c r="I192" i="11" s="1"/>
  <c r="E306" i="11"/>
  <c r="G305" i="11"/>
  <c r="I305" i="11" s="1"/>
  <c r="H305" i="11"/>
  <c r="P38" i="20"/>
  <c r="E373" i="11"/>
  <c r="VH33" i="21"/>
  <c r="VI35" i="21"/>
  <c r="VI43" i="21" s="1"/>
  <c r="D13" i="17"/>
  <c r="H103" i="11"/>
  <c r="G108" i="11"/>
  <c r="G103" i="11" s="1"/>
  <c r="H108" i="11"/>
  <c r="KW36" i="5"/>
  <c r="B38" i="20"/>
  <c r="K26" i="19"/>
  <c r="M26" i="19"/>
  <c r="G83" i="17"/>
  <c r="AJ39" i="17"/>
  <c r="AJ36" i="17"/>
  <c r="AQ39" i="17"/>
  <c r="AQ36" i="17"/>
  <c r="K74" i="17" s="1"/>
  <c r="K77" i="17" s="1"/>
  <c r="I83" i="17"/>
  <c r="AY37" i="17"/>
  <c r="AG39" i="17"/>
  <c r="AG36" i="17"/>
  <c r="G74" i="17"/>
  <c r="G77" i="17" s="1"/>
  <c r="I74" i="17"/>
  <c r="I77" i="17" s="1"/>
  <c r="AV37" i="17"/>
  <c r="T39" i="17"/>
  <c r="T36" i="17"/>
  <c r="J81" i="17" s="1"/>
  <c r="K39" i="17"/>
  <c r="K36" i="17"/>
  <c r="F83" i="17"/>
  <c r="DC36" i="16"/>
  <c r="DC39" i="16"/>
  <c r="E36" i="16"/>
  <c r="E37" i="16" s="1"/>
  <c r="E39" i="16"/>
  <c r="D39" i="16"/>
  <c r="D36" i="16"/>
  <c r="D37" i="16" s="1"/>
  <c r="K33" i="16"/>
  <c r="K41" i="16" s="1"/>
  <c r="C31" i="16"/>
  <c r="C33" i="16" s="1"/>
  <c r="C41" i="16" s="1"/>
  <c r="J33" i="16"/>
  <c r="J41" i="16" s="1"/>
  <c r="B31" i="16"/>
  <c r="B33" i="16" s="1"/>
  <c r="B41" i="16" s="1"/>
  <c r="CL41" i="16"/>
  <c r="CL36" i="16"/>
  <c r="CL39" i="16"/>
  <c r="CM41" i="16"/>
  <c r="M36" i="16"/>
  <c r="M39" i="16"/>
  <c r="DB36" i="16"/>
  <c r="DB39" i="16"/>
  <c r="I79" i="11"/>
  <c r="I336" i="11"/>
  <c r="I438" i="11"/>
  <c r="H359" i="11"/>
  <c r="G378" i="11"/>
  <c r="E555" i="11"/>
  <c r="F326" i="11"/>
  <c r="I182" i="11"/>
  <c r="H378" i="11"/>
  <c r="D276" i="11"/>
  <c r="B15" i="13"/>
  <c r="I435" i="11"/>
  <c r="I164" i="11"/>
  <c r="I14" i="11"/>
  <c r="G10" i="11"/>
  <c r="G554" i="11"/>
  <c r="I554" i="11" s="1"/>
  <c r="G55" i="9"/>
  <c r="I25" i="9"/>
  <c r="I55" i="9" s="1"/>
  <c r="S32" i="5"/>
  <c r="I39" i="5"/>
  <c r="BA36" i="5" l="1"/>
  <c r="DM36" i="16"/>
  <c r="BU36" i="5"/>
  <c r="BQ36" i="5"/>
  <c r="G233" i="11"/>
  <c r="I233" i="11" s="1"/>
  <c r="H233" i="11"/>
  <c r="AO25" i="21"/>
  <c r="AO36" i="5"/>
  <c r="F201" i="11"/>
  <c r="AR23" i="17"/>
  <c r="AP23" i="17" s="1"/>
  <c r="AP40" i="17" s="1"/>
  <c r="AM40" i="17"/>
  <c r="AK23" i="17"/>
  <c r="C54" i="15"/>
  <c r="C57" i="15" s="1"/>
  <c r="C67" i="15" s="1"/>
  <c r="C77" i="15" s="1"/>
  <c r="C78" i="15" s="1"/>
  <c r="VS39" i="21"/>
  <c r="AF18" i="17"/>
  <c r="AF24" i="17"/>
  <c r="AF25" i="17"/>
  <c r="AF17" i="17"/>
  <c r="AF26" i="17"/>
  <c r="AH26" i="17"/>
  <c r="AH27" i="17"/>
  <c r="AH17" i="17"/>
  <c r="AH16" i="17"/>
  <c r="AH14" i="17"/>
  <c r="AH25" i="17"/>
  <c r="BI36" i="5"/>
  <c r="G32" i="5"/>
  <c r="E39" i="5" s="1"/>
  <c r="AF27" i="17"/>
  <c r="S28" i="5"/>
  <c r="S35" i="5" s="1"/>
  <c r="F318" i="11"/>
  <c r="F275" i="11" s="1"/>
  <c r="F274" i="11"/>
  <c r="E104" i="11"/>
  <c r="D522" i="11"/>
  <c r="B17" i="13" s="1"/>
  <c r="BM36" i="5"/>
  <c r="H35" i="5"/>
  <c r="AF23" i="17"/>
  <c r="AF28" i="17"/>
  <c r="AF13" i="17"/>
  <c r="R28" i="5"/>
  <c r="C20" i="21"/>
  <c r="AA14" i="17" s="1"/>
  <c r="AF14" i="17" s="1"/>
  <c r="C21" i="21"/>
  <c r="AA16" i="17" s="1"/>
  <c r="AF16" i="17" s="1"/>
  <c r="G101" i="11"/>
  <c r="G28" i="5"/>
  <c r="M39" i="5"/>
  <c r="F18" i="5"/>
  <c r="F358" i="11"/>
  <c r="G555" i="11"/>
  <c r="I555" i="11" s="1"/>
  <c r="G359" i="11"/>
  <c r="I359" i="11" s="1"/>
  <c r="P28" i="5"/>
  <c r="P35" i="5" s="1"/>
  <c r="E35" i="5"/>
  <c r="AD35" i="5"/>
  <c r="AC36" i="5" s="1"/>
  <c r="B41" i="5"/>
  <c r="AH23" i="17"/>
  <c r="F133" i="11"/>
  <c r="H133" i="11" s="1"/>
  <c r="I17" i="7"/>
  <c r="G17" i="7" s="1"/>
  <c r="VI31" i="21"/>
  <c r="VI41" i="21" s="1"/>
  <c r="VH13" i="21"/>
  <c r="VH42" i="21" s="1"/>
  <c r="VN38" i="21"/>
  <c r="AD11" i="17"/>
  <c r="UZ41" i="21"/>
  <c r="I16" i="7"/>
  <c r="F502" i="11"/>
  <c r="F503" i="11" s="1"/>
  <c r="I516" i="11"/>
  <c r="G502" i="11"/>
  <c r="AS40" i="20"/>
  <c r="F193" i="11"/>
  <c r="D11" i="17"/>
  <c r="AD24" i="17"/>
  <c r="VK42" i="21"/>
  <c r="BC40" i="20"/>
  <c r="F27" i="11"/>
  <c r="F8" i="11" s="1"/>
  <c r="H8" i="11" s="1"/>
  <c r="F19" i="7"/>
  <c r="AA11" i="17"/>
  <c r="AF11" i="17" s="1"/>
  <c r="C38" i="20"/>
  <c r="VA42" i="21"/>
  <c r="AK40" i="17"/>
  <c r="BD11" i="17"/>
  <c r="X40" i="17"/>
  <c r="F63" i="11"/>
  <c r="F66" i="11" s="1"/>
  <c r="G133" i="11"/>
  <c r="I133" i="11" s="1"/>
  <c r="E134" i="11"/>
  <c r="S11" i="17"/>
  <c r="AS36" i="17"/>
  <c r="K81" i="17" s="1"/>
  <c r="AF20" i="17"/>
  <c r="G131" i="11"/>
  <c r="AH13" i="17"/>
  <c r="AH32" i="17"/>
  <c r="VA35" i="21"/>
  <c r="VA43" i="21" s="1"/>
  <c r="C15" i="21"/>
  <c r="I20" i="17"/>
  <c r="Q35" i="5"/>
  <c r="L28" i="5"/>
  <c r="BB25" i="17"/>
  <c r="BA23" i="17"/>
  <c r="BA22" i="17"/>
  <c r="BA20" i="17"/>
  <c r="BA18" i="17"/>
  <c r="BA16" i="17"/>
  <c r="BA14" i="17"/>
  <c r="BA13" i="17"/>
  <c r="BA12" i="17"/>
  <c r="BA26" i="17"/>
  <c r="BC24" i="17"/>
  <c r="BC15" i="17"/>
  <c r="BC22" i="17"/>
  <c r="BC12" i="17"/>
  <c r="VU39" i="21"/>
  <c r="BC25" i="17"/>
  <c r="BC18" i="17"/>
  <c r="I22" i="17"/>
  <c r="BC13" i="17"/>
  <c r="BC23" i="17"/>
  <c r="I24" i="17"/>
  <c r="BA24" i="17"/>
  <c r="BC27" i="17"/>
  <c r="BC16" i="17"/>
  <c r="VA31" i="21"/>
  <c r="N32" i="5"/>
  <c r="E493" i="11"/>
  <c r="H493" i="11" s="1"/>
  <c r="AC20" i="17"/>
  <c r="CO36" i="16"/>
  <c r="CO39" i="16"/>
  <c r="K11" i="16"/>
  <c r="K40" i="16" s="1"/>
  <c r="CM29" i="16"/>
  <c r="VM41" i="21"/>
  <c r="VM38" i="21"/>
  <c r="G493" i="11"/>
  <c r="I493" i="11" s="1"/>
  <c r="G492" i="11"/>
  <c r="I492" i="11" s="1"/>
  <c r="I496" i="11"/>
  <c r="AH22" i="17"/>
  <c r="C26" i="21"/>
  <c r="AA22" i="17" s="1"/>
  <c r="AF22" i="17" s="1"/>
  <c r="AC24" i="17"/>
  <c r="R32" i="5"/>
  <c r="H555" i="11"/>
  <c r="D528" i="11"/>
  <c r="B16" i="13"/>
  <c r="C20" i="7"/>
  <c r="H24" i="11"/>
  <c r="B83" i="17"/>
  <c r="S40" i="20"/>
  <c r="I23" i="17"/>
  <c r="I12" i="17"/>
  <c r="H28" i="6"/>
  <c r="G196" i="11"/>
  <c r="I196" i="11" s="1"/>
  <c r="C83" i="17"/>
  <c r="M37" i="16"/>
  <c r="DC37" i="16"/>
  <c r="DB37" i="16"/>
  <c r="VL25" i="21"/>
  <c r="VO31" i="21"/>
  <c r="VJ39" i="21"/>
  <c r="AH28" i="17"/>
  <c r="AI31" i="17"/>
  <c r="AI33" i="17" s="1"/>
  <c r="AD33" i="17"/>
  <c r="AD41" i="17" s="1"/>
  <c r="I26" i="17"/>
  <c r="UZ38" i="21"/>
  <c r="AH18" i="17"/>
  <c r="VK50" i="21"/>
  <c r="VK43" i="21"/>
  <c r="I18" i="17"/>
  <c r="I13" i="17"/>
  <c r="H87" i="11"/>
  <c r="H303" i="11"/>
  <c r="G87" i="11"/>
  <c r="I14" i="17"/>
  <c r="I16" i="17"/>
  <c r="G93" i="11"/>
  <c r="H24" i="6"/>
  <c r="H102" i="11"/>
  <c r="H111" i="11"/>
  <c r="G111" i="11"/>
  <c r="G102" i="11" s="1"/>
  <c r="I485" i="11"/>
  <c r="I189" i="11"/>
  <c r="AA12" i="17"/>
  <c r="H18" i="6"/>
  <c r="H161" i="11"/>
  <c r="G161" i="11"/>
  <c r="I161" i="11" s="1"/>
  <c r="I27" i="11"/>
  <c r="G8" i="11"/>
  <c r="VF41" i="21"/>
  <c r="VF38" i="21"/>
  <c r="AN53" i="21" s="1"/>
  <c r="VD31" i="21"/>
  <c r="E26" i="19"/>
  <c r="VE25" i="21"/>
  <c r="VE31" i="21" s="1"/>
  <c r="H88" i="11"/>
  <c r="G88" i="11"/>
  <c r="H428" i="11"/>
  <c r="F429" i="11"/>
  <c r="F384" i="11" s="1"/>
  <c r="F386" i="11" s="1"/>
  <c r="E245" i="11"/>
  <c r="H245" i="11" s="1"/>
  <c r="H242" i="11"/>
  <c r="G517" i="11"/>
  <c r="I517" i="11" s="1"/>
  <c r="I514" i="11"/>
  <c r="G306" i="11"/>
  <c r="I306" i="11" s="1"/>
  <c r="H306" i="11"/>
  <c r="I110" i="11"/>
  <c r="AH12" i="17"/>
  <c r="G25" i="11"/>
  <c r="I25" i="11" s="1"/>
  <c r="H25" i="11"/>
  <c r="VB41" i="21"/>
  <c r="VB38" i="21"/>
  <c r="I108" i="11"/>
  <c r="I103" i="11"/>
  <c r="I428" i="11"/>
  <c r="F542" i="11"/>
  <c r="I40" i="8"/>
  <c r="G429" i="11"/>
  <c r="G380" i="11"/>
  <c r="I380" i="11" s="1"/>
  <c r="H380" i="11"/>
  <c r="H27" i="6"/>
  <c r="H250" i="11"/>
  <c r="G486" i="11"/>
  <c r="H486" i="11"/>
  <c r="G230" i="11"/>
  <c r="H230" i="11"/>
  <c r="G172" i="11"/>
  <c r="I169" i="11"/>
  <c r="G31" i="11"/>
  <c r="I31" i="11" s="1"/>
  <c r="H31" i="11"/>
  <c r="E374" i="11"/>
  <c r="H373" i="11"/>
  <c r="G373" i="11"/>
  <c r="G26" i="19"/>
  <c r="VG25" i="21"/>
  <c r="AW21" i="17" s="1"/>
  <c r="AR21" i="17" s="1"/>
  <c r="X29" i="17"/>
  <c r="BD29" i="17" s="1"/>
  <c r="G28" i="11"/>
  <c r="E9" i="11"/>
  <c r="VH35" i="21"/>
  <c r="E31" i="17"/>
  <c r="E21" i="12"/>
  <c r="VC31" i="21"/>
  <c r="G242" i="11"/>
  <c r="G250" i="11"/>
  <c r="I250" i="11" s="1"/>
  <c r="I247" i="11"/>
  <c r="H101" i="11"/>
  <c r="I229" i="11"/>
  <c r="H316" i="11"/>
  <c r="E317" i="11"/>
  <c r="G316" i="11"/>
  <c r="C74" i="17"/>
  <c r="C77" i="17"/>
  <c r="CL37" i="16"/>
  <c r="I378" i="11"/>
  <c r="D526" i="11"/>
  <c r="I10" i="11"/>
  <c r="G59" i="9"/>
  <c r="F10" i="5"/>
  <c r="F32" i="5"/>
  <c r="B10" i="5"/>
  <c r="C32" i="5"/>
  <c r="D39" i="5" s="1"/>
  <c r="B32" i="5"/>
  <c r="K39" i="5"/>
  <c r="AR40" i="17" l="1"/>
  <c r="G35" i="5"/>
  <c r="AI11" i="17"/>
  <c r="F28" i="5"/>
  <c r="F35" i="5" s="1"/>
  <c r="F36" i="5" s="1"/>
  <c r="R35" i="5"/>
  <c r="Q36" i="5" s="1"/>
  <c r="F276" i="11"/>
  <c r="E318" i="11"/>
  <c r="E275" i="11" s="1"/>
  <c r="E274" i="11"/>
  <c r="D530" i="11"/>
  <c r="D523" i="11"/>
  <c r="C31" i="6"/>
  <c r="VH31" i="21"/>
  <c r="VH38" i="21" s="1"/>
  <c r="VI38" i="21"/>
  <c r="G104" i="11"/>
  <c r="E11" i="17"/>
  <c r="F521" i="11"/>
  <c r="F528" i="11" s="1"/>
  <c r="H502" i="11"/>
  <c r="G16" i="7"/>
  <c r="G19" i="7" s="1"/>
  <c r="I19" i="7"/>
  <c r="I21" i="7" s="1"/>
  <c r="I11" i="17"/>
  <c r="AD40" i="17"/>
  <c r="I502" i="11"/>
  <c r="F196" i="11"/>
  <c r="F131" i="11"/>
  <c r="F519" i="11" s="1"/>
  <c r="H193" i="11"/>
  <c r="F28" i="11"/>
  <c r="H27" i="11"/>
  <c r="AI24" i="17"/>
  <c r="AO42" i="21"/>
  <c r="AC15" i="17"/>
  <c r="C14" i="21"/>
  <c r="BC11" i="17"/>
  <c r="S40" i="17"/>
  <c r="G134" i="11"/>
  <c r="I134" i="11" s="1"/>
  <c r="BB20" i="17"/>
  <c r="VA38" i="21"/>
  <c r="I131" i="11"/>
  <c r="AC19" i="17"/>
  <c r="AO35" i="21"/>
  <c r="C33" i="21"/>
  <c r="AC31" i="17"/>
  <c r="AA19" i="17"/>
  <c r="Q37" i="5"/>
  <c r="L35" i="5"/>
  <c r="BB24" i="17"/>
  <c r="BB23" i="17"/>
  <c r="BB22" i="17"/>
  <c r="BB18" i="17"/>
  <c r="BB16" i="17"/>
  <c r="BB14" i="17"/>
  <c r="BB13" i="17"/>
  <c r="BB12" i="17"/>
  <c r="BB26" i="17"/>
  <c r="AH20" i="17"/>
  <c r="VA41" i="21"/>
  <c r="CM39" i="16"/>
  <c r="CM36" i="16"/>
  <c r="K29" i="16"/>
  <c r="C11" i="16"/>
  <c r="C40" i="16" s="1"/>
  <c r="AH24" i="17"/>
  <c r="I87" i="11"/>
  <c r="UZ39" i="21"/>
  <c r="VL31" i="21"/>
  <c r="VK25" i="21"/>
  <c r="C25" i="21" s="1"/>
  <c r="VO41" i="21"/>
  <c r="VO38" i="21"/>
  <c r="AI41" i="17"/>
  <c r="E81" i="17"/>
  <c r="J31" i="17"/>
  <c r="J33" i="17" s="1"/>
  <c r="E33" i="17"/>
  <c r="E41" i="17" s="1"/>
  <c r="H104" i="11"/>
  <c r="VH50" i="21"/>
  <c r="VH43" i="21"/>
  <c r="I373" i="11"/>
  <c r="I429" i="11"/>
  <c r="AM29" i="17"/>
  <c r="AK21" i="17"/>
  <c r="I102" i="11"/>
  <c r="I111" i="11"/>
  <c r="I230" i="11"/>
  <c r="I88" i="11"/>
  <c r="H317" i="11"/>
  <c r="G317" i="11"/>
  <c r="G274" i="11" s="1"/>
  <c r="H374" i="11"/>
  <c r="G374" i="11"/>
  <c r="I101" i="11"/>
  <c r="VC41" i="21"/>
  <c r="VC38" i="21"/>
  <c r="AO52" i="21" s="1"/>
  <c r="VG31" i="21"/>
  <c r="I316" i="11"/>
  <c r="I486" i="11"/>
  <c r="I242" i="11"/>
  <c r="G245" i="11"/>
  <c r="I245" i="11" s="1"/>
  <c r="I28" i="11"/>
  <c r="G9" i="11"/>
  <c r="VE38" i="21"/>
  <c r="VE41" i="21"/>
  <c r="VD41" i="21"/>
  <c r="VD38" i="21"/>
  <c r="H429" i="11"/>
  <c r="AC21" i="17"/>
  <c r="AO31" i="21"/>
  <c r="X39" i="17"/>
  <c r="X36" i="17"/>
  <c r="L63" i="17"/>
  <c r="I8" i="11"/>
  <c r="AF12" i="17"/>
  <c r="G39" i="5"/>
  <c r="C39" i="5" s="1"/>
  <c r="BA11" i="17" l="1"/>
  <c r="G318" i="11"/>
  <c r="G275" i="11" s="1"/>
  <c r="E29" i="17"/>
  <c r="J11" i="17"/>
  <c r="VH51" i="21"/>
  <c r="VH55" i="21" s="1"/>
  <c r="VH41" i="21"/>
  <c r="H318" i="11"/>
  <c r="E40" i="17"/>
  <c r="M81" i="17"/>
  <c r="D16" i="13"/>
  <c r="I20" i="7"/>
  <c r="H131" i="11"/>
  <c r="F134" i="11"/>
  <c r="AH15" i="17"/>
  <c r="H28" i="11"/>
  <c r="F9" i="11"/>
  <c r="AI40" i="17"/>
  <c r="H196" i="11"/>
  <c r="I28" i="6"/>
  <c r="I30" i="6" s="1"/>
  <c r="AC40" i="17"/>
  <c r="AA15" i="17"/>
  <c r="AF15" i="17" s="1"/>
  <c r="C42" i="21"/>
  <c r="AF19" i="17"/>
  <c r="C43" i="5"/>
  <c r="AH19" i="17"/>
  <c r="F37" i="5"/>
  <c r="AC33" i="17"/>
  <c r="AC41" i="17" s="1"/>
  <c r="AH31" i="17"/>
  <c r="AH33" i="17" s="1"/>
  <c r="C35" i="21"/>
  <c r="C43" i="21" s="1"/>
  <c r="AA31" i="17"/>
  <c r="AO50" i="21"/>
  <c r="C50" i="21" s="1"/>
  <c r="AO43" i="21"/>
  <c r="Y35" i="17"/>
  <c r="BD36" i="17"/>
  <c r="C29" i="16"/>
  <c r="K39" i="16"/>
  <c r="K36" i="16"/>
  <c r="K37" i="16" s="1"/>
  <c r="CM37" i="16"/>
  <c r="VK31" i="21"/>
  <c r="AD21" i="17"/>
  <c r="VL38" i="21"/>
  <c r="VL41" i="21"/>
  <c r="I9" i="11"/>
  <c r="VG38" i="21"/>
  <c r="AO53" i="21" s="1"/>
  <c r="VG41" i="21"/>
  <c r="I317" i="11"/>
  <c r="I274" i="11"/>
  <c r="D81" i="17"/>
  <c r="J41" i="17"/>
  <c r="AU21" i="17"/>
  <c r="AU29" i="17" s="1"/>
  <c r="AW29" i="17"/>
  <c r="AH21" i="17"/>
  <c r="AC29" i="17"/>
  <c r="AA21" i="17"/>
  <c r="C31" i="21"/>
  <c r="AO51" i="21"/>
  <c r="AK63" i="17"/>
  <c r="VA39" i="21"/>
  <c r="I374" i="11"/>
  <c r="AK29" i="17"/>
  <c r="H275" i="11"/>
  <c r="AO41" i="21"/>
  <c r="AO38" i="21"/>
  <c r="AO39" i="21" s="1"/>
  <c r="C4" i="20" s="1"/>
  <c r="AM36" i="17"/>
  <c r="AN35" i="17" s="1"/>
  <c r="AM39" i="17"/>
  <c r="H274" i="11"/>
  <c r="X37" i="17"/>
  <c r="H79" i="17"/>
  <c r="I104" i="11"/>
  <c r="I318" i="11" l="1"/>
  <c r="E36" i="17"/>
  <c r="E39" i="17"/>
  <c r="J40" i="17"/>
  <c r="BB11" i="17"/>
  <c r="L81" i="17"/>
  <c r="J29" i="17"/>
  <c r="AH40" i="17"/>
  <c r="H9" i="11"/>
  <c r="F520" i="11"/>
  <c r="D15" i="13" s="1"/>
  <c r="H134" i="11"/>
  <c r="F522" i="11"/>
  <c r="F530" i="11" s="1"/>
  <c r="M72" i="17"/>
  <c r="AA29" i="17"/>
  <c r="AA40" i="17"/>
  <c r="G28" i="6"/>
  <c r="G30" i="6" s="1"/>
  <c r="AF40" i="17"/>
  <c r="M79" i="17"/>
  <c r="AH41" i="17"/>
  <c r="E79" i="17"/>
  <c r="AF31" i="17"/>
  <c r="AF33" i="17" s="1"/>
  <c r="AA33" i="17"/>
  <c r="AA41" i="17" s="1"/>
  <c r="F524" i="11"/>
  <c r="C36" i="16"/>
  <c r="C37" i="16" s="1"/>
  <c r="C39" i="16"/>
  <c r="C53" i="21"/>
  <c r="AI21" i="17"/>
  <c r="AD29" i="17"/>
  <c r="VK51" i="21"/>
  <c r="C51" i="21" s="1"/>
  <c r="VK41" i="21"/>
  <c r="VK38" i="21"/>
  <c r="VK39" i="21" s="1"/>
  <c r="C4" i="18" s="1"/>
  <c r="AF21" i="17"/>
  <c r="AF29" i="17" s="1"/>
  <c r="AH29" i="17"/>
  <c r="AH36" i="17" s="1"/>
  <c r="AK39" i="17"/>
  <c r="AK36" i="17"/>
  <c r="AK37" i="17" s="1"/>
  <c r="AU36" i="17"/>
  <c r="I72" i="17" s="1"/>
  <c r="AU39" i="17"/>
  <c r="AO55" i="21"/>
  <c r="AR29" i="17"/>
  <c r="AP21" i="17"/>
  <c r="AP29" i="17" s="1"/>
  <c r="C41" i="21"/>
  <c r="C38" i="21"/>
  <c r="AW39" i="17"/>
  <c r="AW36" i="17"/>
  <c r="AX35" i="17" s="1"/>
  <c r="C52" i="21"/>
  <c r="AC36" i="17"/>
  <c r="AC39" i="17"/>
  <c r="I275" i="11"/>
  <c r="F81" i="17" l="1"/>
  <c r="B81" i="17" s="1"/>
  <c r="J36" i="17"/>
  <c r="M85" i="17"/>
  <c r="J39" i="17"/>
  <c r="F526" i="11"/>
  <c r="F523" i="11"/>
  <c r="I31" i="6"/>
  <c r="AA39" i="17"/>
  <c r="D17" i="13"/>
  <c r="AA36" i="17"/>
  <c r="AF36" i="17"/>
  <c r="AF41" i="17"/>
  <c r="E72" i="17"/>
  <c r="E85" i="17" s="1"/>
  <c r="AO54" i="21"/>
  <c r="C54" i="21" s="1"/>
  <c r="AH39" i="17"/>
  <c r="G79" i="17"/>
  <c r="AF39" i="17"/>
  <c r="G72" i="17"/>
  <c r="AD36" i="17"/>
  <c r="AD39" i="17"/>
  <c r="AI29" i="17"/>
  <c r="VK55" i="21"/>
  <c r="AP36" i="17"/>
  <c r="K72" i="17" s="1"/>
  <c r="AP39" i="17"/>
  <c r="AK67" i="17"/>
  <c r="AK38" i="17"/>
  <c r="AR39" i="17"/>
  <c r="AR36" i="17"/>
  <c r="C55" i="21"/>
  <c r="C46" i="21"/>
  <c r="AW37" i="17"/>
  <c r="AU37" i="17" s="1"/>
  <c r="I79" i="17"/>
  <c r="AF38" i="17" l="1"/>
  <c r="AA37" i="17"/>
  <c r="K79" i="17"/>
  <c r="C79" i="17" s="1"/>
  <c r="AS35" i="17"/>
  <c r="AD35" i="17"/>
  <c r="G81" i="17"/>
  <c r="AI36" i="17"/>
  <c r="AF37" i="17" s="1"/>
  <c r="AI39" i="17"/>
  <c r="I85" i="17"/>
  <c r="C72" i="17"/>
  <c r="K85" i="17" l="1"/>
  <c r="AI35" i="17"/>
  <c r="C81" i="17"/>
  <c r="G85" i="17"/>
  <c r="C86" i="17"/>
  <c r="C85" i="17" l="1"/>
  <c r="L18" i="21" l="1"/>
  <c r="J18" i="21" l="1"/>
  <c r="L19" i="21" l="1"/>
  <c r="L23" i="21"/>
  <c r="L28" i="21"/>
  <c r="J28" i="21" l="1"/>
  <c r="J23" i="21"/>
  <c r="J19" i="21"/>
  <c r="L31" i="21"/>
  <c r="J31" i="21" l="1"/>
  <c r="J41" i="21" s="1"/>
  <c r="L38" i="21"/>
  <c r="L41" i="21"/>
  <c r="J38" i="21" l="1"/>
  <c r="J75" i="17" s="1"/>
  <c r="H75" i="17"/>
  <c r="F13" i="21" l="1"/>
  <c r="N13" i="21"/>
  <c r="T13" i="21"/>
  <c r="F18" i="21"/>
  <c r="N18" i="21"/>
  <c r="P18" i="21"/>
  <c r="T18" i="21"/>
  <c r="W12" i="17" s="1"/>
  <c r="V12" i="17" s="1"/>
  <c r="P13" i="21" l="1"/>
  <c r="D13" i="21" s="1"/>
  <c r="M12" i="17"/>
  <c r="R18" i="21"/>
  <c r="D18" i="21"/>
  <c r="W11" i="17"/>
  <c r="C11" i="17" l="1"/>
  <c r="B13" i="21"/>
  <c r="C12" i="17"/>
  <c r="B18" i="21"/>
  <c r="L12" i="17"/>
  <c r="R12" i="17"/>
  <c r="Q12" i="17" s="1"/>
  <c r="R13" i="21"/>
  <c r="M11" i="17"/>
  <c r="V11" i="17"/>
  <c r="H12" i="17" l="1"/>
  <c r="B12" i="17"/>
  <c r="G12" i="17" s="1"/>
  <c r="B11" i="17"/>
  <c r="R11" i="17"/>
  <c r="L11" i="17"/>
  <c r="H11" i="17"/>
  <c r="G11" i="17" l="1"/>
  <c r="Q11" i="17"/>
  <c r="F19" i="21" l="1"/>
  <c r="N19" i="21"/>
  <c r="P19" i="21"/>
  <c r="T19" i="21"/>
  <c r="F20" i="21"/>
  <c r="N20" i="21"/>
  <c r="P20" i="21"/>
  <c r="T20" i="21"/>
  <c r="W14" i="17" s="1"/>
  <c r="V14" i="17" s="1"/>
  <c r="F14" i="21"/>
  <c r="N14" i="21"/>
  <c r="P14" i="21"/>
  <c r="T14" i="21"/>
  <c r="F21" i="21"/>
  <c r="N21" i="21"/>
  <c r="P21" i="21"/>
  <c r="T21" i="21"/>
  <c r="W16" i="17" s="1"/>
  <c r="V16" i="17" s="1"/>
  <c r="F22" i="21"/>
  <c r="N22" i="21"/>
  <c r="P22" i="21"/>
  <c r="T22" i="21"/>
  <c r="W17" i="17" s="1"/>
  <c r="V17" i="17" s="1"/>
  <c r="F23" i="21"/>
  <c r="N23" i="21"/>
  <c r="P23" i="21"/>
  <c r="M18" i="17" s="1"/>
  <c r="T23" i="21"/>
  <c r="F15" i="21"/>
  <c r="N15" i="21"/>
  <c r="P15" i="21"/>
  <c r="T15" i="21"/>
  <c r="W19" i="17" s="1"/>
  <c r="V19" i="17" s="1"/>
  <c r="F24" i="21"/>
  <c r="N24" i="21"/>
  <c r="P24" i="21"/>
  <c r="T24" i="21"/>
  <c r="W20" i="17" s="1"/>
  <c r="V20" i="17" s="1"/>
  <c r="F25" i="21"/>
  <c r="N25" i="21"/>
  <c r="P25" i="21"/>
  <c r="T25" i="21"/>
  <c r="W21" i="17" s="1"/>
  <c r="V21" i="17" s="1"/>
  <c r="F26" i="21"/>
  <c r="N26" i="21"/>
  <c r="P26" i="21"/>
  <c r="T26" i="21"/>
  <c r="W22" i="17" s="1"/>
  <c r="V22" i="17" s="1"/>
  <c r="F16" i="21"/>
  <c r="N16" i="21"/>
  <c r="T16" i="21"/>
  <c r="W23" i="17" s="1"/>
  <c r="V23" i="17" s="1"/>
  <c r="F17" i="21"/>
  <c r="N17" i="21"/>
  <c r="P17" i="21"/>
  <c r="T17" i="21"/>
  <c r="W24" i="17" s="1"/>
  <c r="V24" i="17" s="1"/>
  <c r="F27" i="21"/>
  <c r="N27" i="21"/>
  <c r="P27" i="21"/>
  <c r="T27" i="21"/>
  <c r="W25" i="17" s="1"/>
  <c r="V25" i="17" s="1"/>
  <c r="F28" i="21"/>
  <c r="N28" i="21"/>
  <c r="P28" i="21"/>
  <c r="M26" i="17" s="1"/>
  <c r="T28" i="21"/>
  <c r="F29" i="21"/>
  <c r="N29" i="21"/>
  <c r="P29" i="21"/>
  <c r="T29" i="21"/>
  <c r="W27" i="17" s="1"/>
  <c r="V27" i="17" s="1"/>
  <c r="F30" i="21"/>
  <c r="N30" i="21"/>
  <c r="P30" i="21"/>
  <c r="T30" i="21"/>
  <c r="W28" i="17" s="1"/>
  <c r="V28" i="17" s="1"/>
  <c r="F33" i="21"/>
  <c r="F34" i="21"/>
  <c r="N34" i="21"/>
  <c r="F35" i="21" l="1"/>
  <c r="D29" i="21"/>
  <c r="R26" i="21"/>
  <c r="M22" i="17"/>
  <c r="D15" i="21"/>
  <c r="R20" i="21"/>
  <c r="M14" i="17"/>
  <c r="N31" i="21"/>
  <c r="D30" i="21"/>
  <c r="P16" i="21"/>
  <c r="P31" i="21" s="1"/>
  <c r="D24" i="21"/>
  <c r="R14" i="21"/>
  <c r="M15" i="17"/>
  <c r="R28" i="21"/>
  <c r="W26" i="17"/>
  <c r="V26" i="17" s="1"/>
  <c r="R17" i="21"/>
  <c r="M24" i="17"/>
  <c r="D25" i="21"/>
  <c r="R23" i="21"/>
  <c r="W18" i="17"/>
  <c r="V18" i="17" s="1"/>
  <c r="R21" i="21"/>
  <c r="M16" i="17"/>
  <c r="N42" i="21"/>
  <c r="L76" i="17" s="1"/>
  <c r="D19" i="21"/>
  <c r="F31" i="21"/>
  <c r="D34" i="21"/>
  <c r="R27" i="21"/>
  <c r="M25" i="17"/>
  <c r="D26" i="21"/>
  <c r="M17" i="17"/>
  <c r="R22" i="21"/>
  <c r="D20" i="21"/>
  <c r="L26" i="17"/>
  <c r="L18" i="17"/>
  <c r="D14" i="21"/>
  <c r="F42" i="21"/>
  <c r="L75" i="17"/>
  <c r="R29" i="21"/>
  <c r="M27" i="17"/>
  <c r="D17" i="21"/>
  <c r="R15" i="21"/>
  <c r="M19" i="17"/>
  <c r="D21" i="21"/>
  <c r="W13" i="17"/>
  <c r="T31" i="21"/>
  <c r="N33" i="21"/>
  <c r="M28" i="17"/>
  <c r="R30" i="21"/>
  <c r="D27" i="21"/>
  <c r="R24" i="21"/>
  <c r="M20" i="17"/>
  <c r="D22" i="21"/>
  <c r="D28" i="21"/>
  <c r="M21" i="17"/>
  <c r="R25" i="21"/>
  <c r="D23" i="21"/>
  <c r="W15" i="17"/>
  <c r="T42" i="21"/>
  <c r="M13" i="17"/>
  <c r="R19" i="21"/>
  <c r="D16" i="21" l="1"/>
  <c r="C23" i="17" s="1"/>
  <c r="R26" i="17"/>
  <c r="Q26" i="17" s="1"/>
  <c r="P42" i="21"/>
  <c r="P41" i="21" s="1"/>
  <c r="R18" i="17"/>
  <c r="Q18" i="17" s="1"/>
  <c r="V15" i="17"/>
  <c r="V40" i="17" s="1"/>
  <c r="W40" i="17"/>
  <c r="C25" i="17"/>
  <c r="B27" i="21"/>
  <c r="V13" i="17"/>
  <c r="W29" i="17"/>
  <c r="C24" i="17"/>
  <c r="B17" i="21"/>
  <c r="R17" i="17"/>
  <c r="C32" i="17"/>
  <c r="C20" i="17"/>
  <c r="B24" i="21"/>
  <c r="F41" i="21"/>
  <c r="F38" i="21"/>
  <c r="F39" i="21" s="1"/>
  <c r="C10" i="13" s="1"/>
  <c r="B10" i="13" s="1"/>
  <c r="E10" i="13" s="1"/>
  <c r="F76" i="17"/>
  <c r="N41" i="21"/>
  <c r="R22" i="17"/>
  <c r="Q22" i="17" s="1"/>
  <c r="L22" i="17"/>
  <c r="C18" i="17"/>
  <c r="B23" i="21"/>
  <c r="C17" i="17"/>
  <c r="C16" i="17"/>
  <c r="B21" i="21"/>
  <c r="R27" i="17"/>
  <c r="Q27" i="17" s="1"/>
  <c r="L27" i="17"/>
  <c r="C22" i="17"/>
  <c r="B26" i="21"/>
  <c r="B19" i="21"/>
  <c r="C13" i="17"/>
  <c r="C21" i="17"/>
  <c r="R16" i="21"/>
  <c r="R42" i="21" s="1"/>
  <c r="M23" i="17"/>
  <c r="R14" i="17"/>
  <c r="Q14" i="17" s="1"/>
  <c r="L14" i="17"/>
  <c r="D52" i="21"/>
  <c r="P38" i="21"/>
  <c r="L45" i="17" s="1"/>
  <c r="R28" i="17"/>
  <c r="F75" i="17"/>
  <c r="C14" i="17"/>
  <c r="B20" i="21"/>
  <c r="C27" i="17"/>
  <c r="R21" i="17"/>
  <c r="R20" i="17"/>
  <c r="Q20" i="17" s="1"/>
  <c r="L20" i="17"/>
  <c r="N35" i="21"/>
  <c r="N38" i="21" s="1"/>
  <c r="R19" i="17"/>
  <c r="Q19" i="17" s="1"/>
  <c r="L19" i="17"/>
  <c r="R25" i="17"/>
  <c r="Q25" i="17" s="1"/>
  <c r="L25" i="17"/>
  <c r="R24" i="17"/>
  <c r="Q24" i="17" s="1"/>
  <c r="L24" i="17"/>
  <c r="R15" i="17"/>
  <c r="L15" i="17"/>
  <c r="L13" i="17"/>
  <c r="R13" i="17"/>
  <c r="R16" i="17"/>
  <c r="Q16" i="17" s="1"/>
  <c r="L16" i="17"/>
  <c r="C28" i="17"/>
  <c r="C19" i="17"/>
  <c r="D33" i="21"/>
  <c r="B28" i="21"/>
  <c r="C26" i="17"/>
  <c r="H76" i="17"/>
  <c r="T41" i="21"/>
  <c r="T38" i="21"/>
  <c r="D53" i="21" s="1"/>
  <c r="B53" i="21" s="1"/>
  <c r="C15" i="17"/>
  <c r="F43" i="21"/>
  <c r="D75" i="17"/>
  <c r="M29" i="17" l="1"/>
  <c r="M36" i="17" s="1"/>
  <c r="H26" i="17"/>
  <c r="H17" i="17"/>
  <c r="H24" i="17"/>
  <c r="H27" i="17"/>
  <c r="H22" i="17"/>
  <c r="H18" i="17"/>
  <c r="H20" i="17"/>
  <c r="H14" i="17"/>
  <c r="H19" i="17"/>
  <c r="H32" i="17"/>
  <c r="H25" i="17"/>
  <c r="H28" i="17"/>
  <c r="H21" i="17"/>
  <c r="H16" i="17"/>
  <c r="B16" i="21"/>
  <c r="D31" i="21"/>
  <c r="D51" i="21" s="1"/>
  <c r="D42" i="21"/>
  <c r="M40" i="17"/>
  <c r="H23" i="17"/>
  <c r="R31" i="21"/>
  <c r="R41" i="21" s="1"/>
  <c r="V29" i="17"/>
  <c r="V36" i="17" s="1"/>
  <c r="H72" i="17" s="1"/>
  <c r="B75" i="17"/>
  <c r="N39" i="21"/>
  <c r="B16" i="17"/>
  <c r="G16" i="17" s="1"/>
  <c r="W39" i="17"/>
  <c r="W36" i="17"/>
  <c r="B25" i="17"/>
  <c r="G25" i="17" s="1"/>
  <c r="H15" i="17"/>
  <c r="C40" i="17"/>
  <c r="B14" i="17"/>
  <c r="G14" i="17" s="1"/>
  <c r="H13" i="17"/>
  <c r="C29" i="17"/>
  <c r="B22" i="17"/>
  <c r="G22" i="17" s="1"/>
  <c r="B13" i="17"/>
  <c r="B18" i="17"/>
  <c r="G18" i="17" s="1"/>
  <c r="B20" i="17"/>
  <c r="G20" i="17" s="1"/>
  <c r="D54" i="21"/>
  <c r="R23" i="17"/>
  <c r="Q23" i="17" s="1"/>
  <c r="L23" i="17"/>
  <c r="B26" i="17"/>
  <c r="G26" i="17" s="1"/>
  <c r="Q15" i="17"/>
  <c r="B24" i="17"/>
  <c r="G24" i="17" s="1"/>
  <c r="C31" i="17"/>
  <c r="D35" i="21"/>
  <c r="Q13" i="17"/>
  <c r="D76" i="17"/>
  <c r="N43" i="21"/>
  <c r="R38" i="21" l="1"/>
  <c r="J76" i="17"/>
  <c r="B76" i="17" s="1"/>
  <c r="B23" i="17"/>
  <c r="M39" i="17"/>
  <c r="D38" i="21"/>
  <c r="R40" i="17"/>
  <c r="V39" i="17"/>
  <c r="D41" i="21"/>
  <c r="R29" i="17"/>
  <c r="L40" i="17"/>
  <c r="H31" i="17"/>
  <c r="H33" i="17" s="1"/>
  <c r="C33" i="17"/>
  <c r="C41" i="17" s="1"/>
  <c r="H40" i="17"/>
  <c r="L74" i="17"/>
  <c r="L77" i="17" s="1"/>
  <c r="C39" i="17"/>
  <c r="H29" i="17"/>
  <c r="D50" i="21"/>
  <c r="D43" i="21"/>
  <c r="Q40" i="17"/>
  <c r="G13" i="17"/>
  <c r="W37" i="17"/>
  <c r="V37" i="17" s="1"/>
  <c r="H74" i="17"/>
  <c r="H77" i="17" s="1"/>
  <c r="G23" i="17" l="1"/>
  <c r="R39" i="17"/>
  <c r="R36" i="17"/>
  <c r="J74" i="17" s="1"/>
  <c r="J77" i="17" s="1"/>
  <c r="C36" i="17"/>
  <c r="H85" i="17"/>
  <c r="F74" i="17"/>
  <c r="F77" i="17" s="1"/>
  <c r="H36" i="17"/>
  <c r="H39" i="17"/>
  <c r="D74" i="17"/>
  <c r="H41" i="17"/>
  <c r="D55" i="21"/>
  <c r="D77" i="17" l="1"/>
  <c r="B77" i="17" s="1"/>
  <c r="B74" i="17"/>
  <c r="H11" i="7" l="1"/>
  <c r="H19" i="7" s="1"/>
  <c r="E65" i="11"/>
  <c r="E521" i="11" s="1"/>
  <c r="G83" i="11"/>
  <c r="G65" i="11" s="1"/>
  <c r="H83" i="11"/>
  <c r="G82" i="11"/>
  <c r="H82" i="11"/>
  <c r="I83" i="11" l="1"/>
  <c r="G521" i="11"/>
  <c r="I521" i="11" s="1"/>
  <c r="I65" i="11"/>
  <c r="C16" i="13"/>
  <c r="E16" i="13" s="1"/>
  <c r="H521" i="11"/>
  <c r="H20" i="7"/>
  <c r="I82" i="11"/>
  <c r="H65" i="11"/>
  <c r="TB14" i="21" l="1"/>
  <c r="TP25" i="21"/>
  <c r="OZ30" i="21" l="1"/>
  <c r="TB42" i="21"/>
  <c r="SV14" i="21"/>
  <c r="CJ15" i="16"/>
  <c r="OZ22" i="21"/>
  <c r="UD25" i="21"/>
  <c r="TJ25" i="21"/>
  <c r="TP31" i="21"/>
  <c r="TB25" i="21"/>
  <c r="KE34" i="21"/>
  <c r="KE33" i="21"/>
  <c r="DW34" i="21"/>
  <c r="FB34" i="21"/>
  <c r="FB33" i="21"/>
  <c r="QC34" i="21"/>
  <c r="FO34" i="21"/>
  <c r="OX30" i="21" l="1"/>
  <c r="OX22" i="21"/>
  <c r="TB31" i="21"/>
  <c r="TB41" i="21" s="1"/>
  <c r="CJ21" i="16"/>
  <c r="L21" i="16" s="1"/>
  <c r="J21" i="16" s="1"/>
  <c r="B21" i="16" s="1"/>
  <c r="PJ22" i="21"/>
  <c r="PH22" i="21" s="1"/>
  <c r="OZ31" i="21"/>
  <c r="BP17" i="16"/>
  <c r="LN20" i="5"/>
  <c r="N20" i="5" s="1"/>
  <c r="C20" i="5" s="1"/>
  <c r="SV25" i="21"/>
  <c r="AN25" i="21" s="1"/>
  <c r="FB35" i="21"/>
  <c r="EZ33" i="21"/>
  <c r="L15" i="16"/>
  <c r="LM14" i="5"/>
  <c r="CJ40" i="16"/>
  <c r="EZ34" i="21"/>
  <c r="SQ15" i="21"/>
  <c r="LC34" i="21"/>
  <c r="JA33" i="21"/>
  <c r="DW35" i="21"/>
  <c r="DV34" i="21"/>
  <c r="DV35" i="21" s="1"/>
  <c r="TP38" i="21"/>
  <c r="TP41" i="21"/>
  <c r="SV42" i="21"/>
  <c r="FU29" i="21"/>
  <c r="FT29" i="21" s="1"/>
  <c r="FU14" i="21"/>
  <c r="FO35" i="21"/>
  <c r="FN34" i="21"/>
  <c r="KD33" i="21"/>
  <c r="KE35" i="21"/>
  <c r="TJ31" i="21"/>
  <c r="N21" i="17"/>
  <c r="QB34" i="21"/>
  <c r="QC35" i="21"/>
  <c r="KD34" i="21"/>
  <c r="UD31" i="21"/>
  <c r="TX25" i="21"/>
  <c r="TX31" i="21" s="1"/>
  <c r="LO20" i="5"/>
  <c r="PJ30" i="21"/>
  <c r="PH30" i="21" s="1"/>
  <c r="BP28" i="16"/>
  <c r="GK34" i="21"/>
  <c r="HO34" i="21"/>
  <c r="TB38" i="21" l="1"/>
  <c r="TB39" i="21" s="1"/>
  <c r="LM20" i="5"/>
  <c r="M20" i="5" s="1"/>
  <c r="K20" i="5" s="1"/>
  <c r="CJ29" i="16"/>
  <c r="CJ36" i="16" s="1"/>
  <c r="SV31" i="21"/>
  <c r="SV41" i="21" s="1"/>
  <c r="KD35" i="21"/>
  <c r="KD43" i="21" s="1"/>
  <c r="FO38" i="21"/>
  <c r="E347" i="11" s="1"/>
  <c r="FO43" i="21"/>
  <c r="QB35" i="21"/>
  <c r="S21" i="17"/>
  <c r="L21" i="17"/>
  <c r="SQ31" i="21"/>
  <c r="SQ42" i="21"/>
  <c r="SP15" i="21"/>
  <c r="D21" i="17"/>
  <c r="B25" i="21"/>
  <c r="O20" i="5"/>
  <c r="D20" i="5" s="1"/>
  <c r="B20" i="5" s="1"/>
  <c r="LO28" i="5"/>
  <c r="LO35" i="5" s="1"/>
  <c r="TJ38" i="21"/>
  <c r="L57" i="17" s="1"/>
  <c r="TJ41" i="21"/>
  <c r="FU31" i="21"/>
  <c r="FT14" i="21"/>
  <c r="FU42" i="21"/>
  <c r="LC35" i="21"/>
  <c r="LB34" i="21"/>
  <c r="LB35" i="21" s="1"/>
  <c r="GJ34" i="21"/>
  <c r="GK35" i="21"/>
  <c r="TX41" i="21"/>
  <c r="TX38" i="21"/>
  <c r="EZ35" i="21"/>
  <c r="L28" i="16"/>
  <c r="J28" i="16" s="1"/>
  <c r="B28" i="16" s="1"/>
  <c r="IS27" i="5"/>
  <c r="AN30" i="21"/>
  <c r="N28" i="17"/>
  <c r="UD38" i="21"/>
  <c r="UD41" i="21"/>
  <c r="KE43" i="21"/>
  <c r="KE38" i="21"/>
  <c r="E361" i="11" s="1"/>
  <c r="FB43" i="21"/>
  <c r="FB38" i="21"/>
  <c r="E257" i="11" s="1"/>
  <c r="L17" i="16"/>
  <c r="J17" i="16" s="1"/>
  <c r="B17" i="16" s="1"/>
  <c r="BP29" i="16"/>
  <c r="IS16" i="5"/>
  <c r="AN29" i="21"/>
  <c r="DV43" i="21"/>
  <c r="DV38" i="21"/>
  <c r="AN22" i="21"/>
  <c r="OX31" i="21"/>
  <c r="N17" i="17"/>
  <c r="JA35" i="21"/>
  <c r="IZ33" i="21"/>
  <c r="HN34" i="21"/>
  <c r="HN35" i="21" s="1"/>
  <c r="HO35" i="21"/>
  <c r="FN35" i="21"/>
  <c r="DW43" i="21"/>
  <c r="DW38" i="21"/>
  <c r="E308" i="11" s="1"/>
  <c r="M14" i="5"/>
  <c r="LN14" i="5"/>
  <c r="OZ41" i="21"/>
  <c r="OZ38" i="21"/>
  <c r="OP39" i="21" s="1"/>
  <c r="QC43" i="21"/>
  <c r="QC38" i="21"/>
  <c r="E410" i="11" s="1"/>
  <c r="L40" i="16"/>
  <c r="J15" i="16"/>
  <c r="PJ31" i="21"/>
  <c r="PH31" i="21"/>
  <c r="KD38" i="21" l="1"/>
  <c r="SV38" i="21"/>
  <c r="CJ39" i="16"/>
  <c r="LM28" i="5"/>
  <c r="LM35" i="5" s="1"/>
  <c r="AN33" i="21"/>
  <c r="D31" i="17" s="1"/>
  <c r="L29" i="16"/>
  <c r="L36" i="16" s="1"/>
  <c r="JA43" i="21"/>
  <c r="JA38" i="21"/>
  <c r="E431" i="11" s="1"/>
  <c r="HO38" i="21"/>
  <c r="E75" i="11" s="1"/>
  <c r="HO43" i="21"/>
  <c r="S28" i="17"/>
  <c r="L28" i="17"/>
  <c r="G410" i="11"/>
  <c r="I410" i="11" s="1"/>
  <c r="H410" i="11"/>
  <c r="E411" i="11"/>
  <c r="D28" i="17"/>
  <c r="B30" i="21"/>
  <c r="S17" i="17"/>
  <c r="N29" i="17"/>
  <c r="L17" i="17"/>
  <c r="HN43" i="21"/>
  <c r="HN38" i="21"/>
  <c r="D17" i="17"/>
  <c r="B22" i="21"/>
  <c r="M27" i="5"/>
  <c r="K27" i="5" s="1"/>
  <c r="IU27" i="5"/>
  <c r="O27" i="5" s="1"/>
  <c r="D27" i="5" s="1"/>
  <c r="B27" i="5" s="1"/>
  <c r="LB38" i="21"/>
  <c r="LB43" i="21"/>
  <c r="BC21" i="17"/>
  <c r="Q21" i="17"/>
  <c r="SQ41" i="21"/>
  <c r="SQ38" i="21"/>
  <c r="E479" i="11" s="1"/>
  <c r="OX38" i="21"/>
  <c r="OX41" i="21"/>
  <c r="PH41" i="21"/>
  <c r="PH38" i="21"/>
  <c r="PJ38" i="21"/>
  <c r="PJ41" i="21"/>
  <c r="E226" i="11"/>
  <c r="B33" i="15"/>
  <c r="H308" i="11"/>
  <c r="E273" i="11"/>
  <c r="G308" i="11"/>
  <c r="E311" i="11"/>
  <c r="M16" i="5"/>
  <c r="K16" i="5" s="1"/>
  <c r="IU16" i="5"/>
  <c r="IS28" i="5"/>
  <c r="IS35" i="5" s="1"/>
  <c r="EZ38" i="21"/>
  <c r="EZ43" i="21"/>
  <c r="LC38" i="21"/>
  <c r="LC39" i="21" s="1"/>
  <c r="E402" i="11" s="1"/>
  <c r="LC43" i="21"/>
  <c r="B21" i="17"/>
  <c r="G21" i="17" s="1"/>
  <c r="N14" i="5"/>
  <c r="LN28" i="5"/>
  <c r="LN35" i="5" s="1"/>
  <c r="BP36" i="16"/>
  <c r="BP39" i="16"/>
  <c r="E362" i="11"/>
  <c r="G361" i="11"/>
  <c r="E357" i="11"/>
  <c r="H357" i="11" s="1"/>
  <c r="H361" i="11"/>
  <c r="BA21" i="17"/>
  <c r="I21" i="17"/>
  <c r="QB43" i="21"/>
  <c r="QB38" i="21"/>
  <c r="K14" i="5"/>
  <c r="B15" i="16"/>
  <c r="J40" i="16"/>
  <c r="J29" i="16"/>
  <c r="AN34" i="21"/>
  <c r="GK43" i="21"/>
  <c r="GK38" i="21"/>
  <c r="E54" i="11" s="1"/>
  <c r="AN14" i="21"/>
  <c r="FT31" i="21"/>
  <c r="FT42" i="21"/>
  <c r="AN15" i="21"/>
  <c r="SP31" i="21"/>
  <c r="SP42" i="21"/>
  <c r="FN43" i="21"/>
  <c r="FN38" i="21"/>
  <c r="IZ35" i="21"/>
  <c r="D27" i="17"/>
  <c r="B29" i="21"/>
  <c r="G257" i="11"/>
  <c r="E258" i="11"/>
  <c r="H257" i="11"/>
  <c r="E252" i="11"/>
  <c r="B35" i="15"/>
  <c r="E508" i="11"/>
  <c r="GJ35" i="21"/>
  <c r="FU41" i="21"/>
  <c r="FU38" i="21"/>
  <c r="FU39" i="21" s="1"/>
  <c r="E67" i="11" s="1"/>
  <c r="E323" i="11"/>
  <c r="G347" i="11"/>
  <c r="E348" i="11"/>
  <c r="H347" i="11"/>
  <c r="BB21" i="17" l="1"/>
  <c r="L29" i="17"/>
  <c r="L39" i="17" s="1"/>
  <c r="B46" i="15"/>
  <c r="L37" i="16" s="1"/>
  <c r="L39" i="16"/>
  <c r="LM36" i="5"/>
  <c r="B33" i="21"/>
  <c r="I27" i="17"/>
  <c r="BA27" i="17"/>
  <c r="E500" i="11"/>
  <c r="G508" i="11"/>
  <c r="H29" i="8"/>
  <c r="E509" i="11"/>
  <c r="H508" i="11"/>
  <c r="E463" i="11"/>
  <c r="H463" i="11" s="1"/>
  <c r="E480" i="11"/>
  <c r="H479" i="11"/>
  <c r="G479" i="11"/>
  <c r="N36" i="17"/>
  <c r="O35" i="17" s="1"/>
  <c r="N39" i="17"/>
  <c r="BC28" i="17"/>
  <c r="Q28" i="17"/>
  <c r="L56" i="17"/>
  <c r="AN52" i="21"/>
  <c r="H348" i="11"/>
  <c r="G348" i="11"/>
  <c r="E324" i="11"/>
  <c r="H324" i="11" s="1"/>
  <c r="IZ38" i="21"/>
  <c r="IZ43" i="21"/>
  <c r="J39" i="16"/>
  <c r="J36" i="16"/>
  <c r="E198" i="11"/>
  <c r="H198" i="11" s="1"/>
  <c r="H27" i="8"/>
  <c r="E227" i="11"/>
  <c r="H226" i="11"/>
  <c r="G226" i="11"/>
  <c r="BC17" i="17"/>
  <c r="S29" i="17"/>
  <c r="Q17" i="17"/>
  <c r="B28" i="17"/>
  <c r="G28" i="17" s="1"/>
  <c r="AN31" i="21"/>
  <c r="D15" i="17"/>
  <c r="B14" i="21"/>
  <c r="AN42" i="21"/>
  <c r="O16" i="5"/>
  <c r="IU28" i="5"/>
  <c r="IU35" i="5" s="1"/>
  <c r="IS36" i="5" s="1"/>
  <c r="H54" i="11"/>
  <c r="E57" i="11"/>
  <c r="G54" i="11"/>
  <c r="E50" i="11"/>
  <c r="I347" i="11"/>
  <c r="G323" i="11"/>
  <c r="H252" i="11"/>
  <c r="SP38" i="21"/>
  <c r="SP41" i="21"/>
  <c r="AN35" i="21"/>
  <c r="D32" i="17"/>
  <c r="B34" i="21"/>
  <c r="I28" i="17"/>
  <c r="BA28" i="17"/>
  <c r="G75" i="11"/>
  <c r="E76" i="11"/>
  <c r="H75" i="11"/>
  <c r="E63" i="11"/>
  <c r="H63" i="11" s="1"/>
  <c r="H323" i="11"/>
  <c r="H402" i="11"/>
  <c r="G402" i="11"/>
  <c r="I402" i="11" s="1"/>
  <c r="E405" i="11"/>
  <c r="B17" i="17"/>
  <c r="G17" i="17" s="1"/>
  <c r="G411" i="11"/>
  <c r="I411" i="11" s="1"/>
  <c r="H411" i="11"/>
  <c r="E432" i="11"/>
  <c r="H431" i="11"/>
  <c r="E383" i="11"/>
  <c r="G431" i="11"/>
  <c r="D19" i="17"/>
  <c r="B15" i="21"/>
  <c r="B40" i="16"/>
  <c r="B29" i="16"/>
  <c r="E70" i="11"/>
  <c r="G67" i="11"/>
  <c r="I67" i="11" s="1"/>
  <c r="H67" i="11"/>
  <c r="E253" i="11"/>
  <c r="H253" i="11" s="1"/>
  <c r="H258" i="11"/>
  <c r="M28" i="5"/>
  <c r="G357" i="11"/>
  <c r="I357" i="11" s="1"/>
  <c r="I361" i="11"/>
  <c r="H311" i="11"/>
  <c r="G311" i="11"/>
  <c r="I311" i="11" s="1"/>
  <c r="H6" i="6"/>
  <c r="I17" i="17"/>
  <c r="BA17" i="17"/>
  <c r="G252" i="11"/>
  <c r="G258" i="11"/>
  <c r="I257" i="11"/>
  <c r="G362" i="11"/>
  <c r="H362" i="11"/>
  <c r="E358" i="11"/>
  <c r="H358" i="11" s="1"/>
  <c r="C14" i="5"/>
  <c r="N28" i="5"/>
  <c r="N35" i="5" s="1"/>
  <c r="I308" i="11"/>
  <c r="G273" i="11"/>
  <c r="BA31" i="17"/>
  <c r="I31" i="17"/>
  <c r="GJ43" i="21"/>
  <c r="GJ38" i="21"/>
  <c r="B27" i="17"/>
  <c r="G27" i="17" s="1"/>
  <c r="FT41" i="21"/>
  <c r="FT38" i="21"/>
  <c r="E276" i="11"/>
  <c r="H273" i="11"/>
  <c r="E326" i="11" l="1"/>
  <c r="H326" i="11" s="1"/>
  <c r="H39" i="8"/>
  <c r="B67" i="15"/>
  <c r="B77" i="15" s="1"/>
  <c r="BB27" i="17"/>
  <c r="BB28" i="17"/>
  <c r="L36" i="17"/>
  <c r="L67" i="17" s="1"/>
  <c r="BB17" i="17"/>
  <c r="D33" i="17"/>
  <c r="D41" i="17" s="1"/>
  <c r="B35" i="21"/>
  <c r="B43" i="21" s="1"/>
  <c r="B31" i="17"/>
  <c r="G31" i="17" s="1"/>
  <c r="Q29" i="17"/>
  <c r="Q36" i="17" s="1"/>
  <c r="J72" i="17" s="1"/>
  <c r="I508" i="11"/>
  <c r="G500" i="11"/>
  <c r="B32" i="17"/>
  <c r="G32" i="17" s="1"/>
  <c r="D16" i="5"/>
  <c r="O28" i="5"/>
  <c r="O35" i="5" s="1"/>
  <c r="BC29" i="17"/>
  <c r="S39" i="17"/>
  <c r="S36" i="17"/>
  <c r="H500" i="11"/>
  <c r="G276" i="11"/>
  <c r="I276" i="11" s="1"/>
  <c r="I273" i="11"/>
  <c r="B19" i="17"/>
  <c r="G19" i="17" s="1"/>
  <c r="BA32" i="17"/>
  <c r="I32" i="17"/>
  <c r="BB32" i="17" s="1"/>
  <c r="AN41" i="21"/>
  <c r="AN50" i="21"/>
  <c r="B50" i="21" s="1"/>
  <c r="AN43" i="21"/>
  <c r="B15" i="17"/>
  <c r="B42" i="21"/>
  <c r="B31" i="21"/>
  <c r="G198" i="11"/>
  <c r="I198" i="11" s="1"/>
  <c r="G227" i="11"/>
  <c r="I226" i="11"/>
  <c r="B39" i="16"/>
  <c r="B36" i="16"/>
  <c r="B14" i="5"/>
  <c r="L39" i="5"/>
  <c r="C28" i="5"/>
  <c r="G253" i="11"/>
  <c r="I253" i="11" s="1"/>
  <c r="I258" i="11"/>
  <c r="M35" i="5"/>
  <c r="K28" i="5"/>
  <c r="G383" i="11"/>
  <c r="I431" i="11"/>
  <c r="G432" i="11"/>
  <c r="H405" i="11"/>
  <c r="G405" i="11"/>
  <c r="I405" i="11" s="1"/>
  <c r="H8" i="6"/>
  <c r="E53" i="11"/>
  <c r="H53" i="11" s="1"/>
  <c r="H50" i="11"/>
  <c r="E519" i="11"/>
  <c r="I15" i="17"/>
  <c r="BA15" i="17"/>
  <c r="D40" i="17"/>
  <c r="AN54" i="21"/>
  <c r="B54" i="21" s="1"/>
  <c r="B52" i="21"/>
  <c r="I323" i="11"/>
  <c r="BB31" i="17"/>
  <c r="I252" i="11"/>
  <c r="H383" i="11"/>
  <c r="E64" i="11"/>
  <c r="H76" i="11"/>
  <c r="G76" i="11"/>
  <c r="I54" i="11"/>
  <c r="G50" i="11"/>
  <c r="AN38" i="21"/>
  <c r="AN51" i="21"/>
  <c r="B51" i="21" s="1"/>
  <c r="H227" i="11"/>
  <c r="E199" i="11"/>
  <c r="G463" i="11"/>
  <c r="I463" i="11" s="1"/>
  <c r="I479" i="11"/>
  <c r="H276" i="11"/>
  <c r="I362" i="11"/>
  <c r="G358" i="11"/>
  <c r="I358" i="11" s="1"/>
  <c r="G63" i="11"/>
  <c r="I63" i="11" s="1"/>
  <c r="I75" i="11"/>
  <c r="E255" i="11"/>
  <c r="H255" i="11" s="1"/>
  <c r="H57" i="11"/>
  <c r="G57" i="11"/>
  <c r="I57" i="11" s="1"/>
  <c r="H23" i="6"/>
  <c r="E534" i="11"/>
  <c r="E537" i="11" s="1"/>
  <c r="B78" i="15" s="1"/>
  <c r="H509" i="11"/>
  <c r="E501" i="11"/>
  <c r="H501" i="11" s="1"/>
  <c r="G509" i="11"/>
  <c r="D29" i="17"/>
  <c r="I19" i="17"/>
  <c r="BA19" i="17"/>
  <c r="G70" i="11"/>
  <c r="I70" i="11" s="1"/>
  <c r="H22" i="6"/>
  <c r="H70" i="11"/>
  <c r="E384" i="11"/>
  <c r="H384" i="11" s="1"/>
  <c r="H432" i="11"/>
  <c r="I348" i="11"/>
  <c r="G324" i="11"/>
  <c r="I324" i="11" s="1"/>
  <c r="E464" i="11"/>
  <c r="H464" i="11" s="1"/>
  <c r="H480" i="11"/>
  <c r="G480" i="11"/>
  <c r="J37" i="16" l="1"/>
  <c r="B37" i="16"/>
  <c r="L37" i="17"/>
  <c r="L38" i="17"/>
  <c r="BB19" i="17"/>
  <c r="BA33" i="17"/>
  <c r="I33" i="17"/>
  <c r="I41" i="17" s="1"/>
  <c r="Q39" i="17"/>
  <c r="D39" i="17"/>
  <c r="AN55" i="21"/>
  <c r="G255" i="11"/>
  <c r="I255" i="11" s="1"/>
  <c r="G519" i="11"/>
  <c r="I50" i="11"/>
  <c r="G53" i="11"/>
  <c r="I53" i="11" s="1"/>
  <c r="I432" i="11"/>
  <c r="G384" i="11"/>
  <c r="I384" i="11" s="1"/>
  <c r="B33" i="17"/>
  <c r="B41" i="17" s="1"/>
  <c r="F39" i="5"/>
  <c r="C35" i="5"/>
  <c r="G464" i="11"/>
  <c r="I464" i="11" s="1"/>
  <c r="I480" i="11"/>
  <c r="I509" i="11"/>
  <c r="G501" i="11"/>
  <c r="I501" i="11" s="1"/>
  <c r="G326" i="11"/>
  <c r="I326" i="11" s="1"/>
  <c r="BB15" i="17"/>
  <c r="I29" i="17"/>
  <c r="I40" i="17"/>
  <c r="L79" i="17"/>
  <c r="B41" i="21"/>
  <c r="B38" i="21"/>
  <c r="G33" i="17"/>
  <c r="T35" i="17"/>
  <c r="BC36" i="17"/>
  <c r="J79" i="17"/>
  <c r="J85" i="17" s="1"/>
  <c r="I76" i="11"/>
  <c r="G64" i="11"/>
  <c r="H519" i="11"/>
  <c r="E524" i="11"/>
  <c r="I383" i="11"/>
  <c r="B40" i="17"/>
  <c r="G15" i="17"/>
  <c r="B29" i="17"/>
  <c r="H40" i="8"/>
  <c r="D46" i="15"/>
  <c r="E201" i="11"/>
  <c r="H199" i="11"/>
  <c r="E66" i="11"/>
  <c r="E520" i="11"/>
  <c r="H64" i="11"/>
  <c r="K35" i="5"/>
  <c r="M37" i="5"/>
  <c r="M36" i="5"/>
  <c r="E503" i="11"/>
  <c r="H30" i="6"/>
  <c r="E386" i="11"/>
  <c r="H386" i="11" s="1"/>
  <c r="B16" i="5"/>
  <c r="B28" i="5" s="1"/>
  <c r="B35" i="5" s="1"/>
  <c r="D28" i="5"/>
  <c r="I500" i="11"/>
  <c r="BA29" i="17"/>
  <c r="D36" i="17"/>
  <c r="G199" i="11"/>
  <c r="I227" i="11"/>
  <c r="G534" i="11"/>
  <c r="G537" i="11" s="1"/>
  <c r="BB33" i="17" l="1"/>
  <c r="D79" i="17"/>
  <c r="B37" i="5"/>
  <c r="B36" i="5"/>
  <c r="G503" i="11"/>
  <c r="L72" i="17"/>
  <c r="L85" i="17" s="1"/>
  <c r="G29" i="17"/>
  <c r="G40" i="17"/>
  <c r="G386" i="11"/>
  <c r="I386" i="11" s="1"/>
  <c r="H520" i="11"/>
  <c r="C15" i="13"/>
  <c r="E15" i="13" s="1"/>
  <c r="BB29" i="17"/>
  <c r="F79" i="17"/>
  <c r="I39" i="17"/>
  <c r="I36" i="17"/>
  <c r="G201" i="11"/>
  <c r="I201" i="11" s="1"/>
  <c r="I199" i="11"/>
  <c r="D35" i="5"/>
  <c r="J39" i="5"/>
  <c r="B39" i="5" s="1"/>
  <c r="B43" i="5" s="1"/>
  <c r="B39" i="17"/>
  <c r="B36" i="17"/>
  <c r="B37" i="17" s="1"/>
  <c r="E35" i="17"/>
  <c r="BA36" i="17"/>
  <c r="D72" i="17"/>
  <c r="G41" i="17"/>
  <c r="H201" i="11"/>
  <c r="E522" i="11"/>
  <c r="E523" i="11" s="1"/>
  <c r="B55" i="21"/>
  <c r="G66" i="11"/>
  <c r="G520" i="11"/>
  <c r="I520" i="11" s="1"/>
  <c r="I64" i="11"/>
  <c r="E19" i="12"/>
  <c r="E22" i="12" s="1"/>
  <c r="G525" i="11"/>
  <c r="I519" i="11"/>
  <c r="B79" i="17" l="1"/>
  <c r="H523" i="11"/>
  <c r="I523" i="11"/>
  <c r="G39" i="17"/>
  <c r="F72" i="17"/>
  <c r="F85" i="17" s="1"/>
  <c r="G36" i="17"/>
  <c r="D85" i="17"/>
  <c r="G522" i="11"/>
  <c r="H31" i="6"/>
  <c r="H522" i="11"/>
  <c r="C17" i="13"/>
  <c r="E17" i="13" s="1"/>
  <c r="J35" i="17"/>
  <c r="BB36" i="17"/>
  <c r="G37" i="17" l="1"/>
  <c r="G38" i="17"/>
  <c r="I522" i="11"/>
  <c r="G523" i="11"/>
  <c r="B72" i="17"/>
  <c r="B85" i="17" l="1"/>
  <c r="B86" i="17"/>
  <c r="AN39" i="21" l="1"/>
  <c r="D6" i="12" l="1"/>
  <c r="WP39" i="21" l="1"/>
  <c r="E56" i="9"/>
  <c r="G56" i="9" l="1"/>
  <c r="F548" i="11" l="1"/>
  <c r="G548" i="11" s="1"/>
  <c r="F11" i="14" l="1"/>
  <c r="D8" i="13"/>
  <c r="G11" i="14"/>
  <c r="D11" i="13" l="1"/>
  <c r="D9" i="13" s="1"/>
  <c r="I11" i="14"/>
  <c r="I17" i="14" l="1"/>
  <c r="D23" i="13" l="1"/>
  <c r="D25" i="13" s="1"/>
  <c r="F17" i="14"/>
  <c r="G17" i="14"/>
  <c r="H17" i="14" l="1"/>
  <c r="H13" i="14"/>
  <c r="F13" i="14" l="1"/>
  <c r="D13" i="13"/>
  <c r="G13" i="14"/>
  <c r="D14" i="13" l="1"/>
  <c r="E15" i="14" l="1"/>
  <c r="E17" i="14" l="1"/>
  <c r="C23" i="13" l="1"/>
  <c r="B17" i="14"/>
  <c r="B15" i="14"/>
  <c r="C19" i="13"/>
  <c r="C17" i="14"/>
  <c r="C15" i="14"/>
  <c r="C21" i="13" l="1"/>
  <c r="B19" i="13"/>
  <c r="B23" i="13"/>
  <c r="C25" i="13"/>
  <c r="E23" i="13" l="1"/>
  <c r="E25" i="13" s="1"/>
  <c r="B25" i="13"/>
  <c r="E19" i="13"/>
  <c r="E21" i="13" s="1"/>
  <c r="B21" i="13"/>
  <c r="D17" i="14" l="1"/>
  <c r="I15" i="14" l="1"/>
  <c r="I19" i="14" s="1"/>
  <c r="I21" i="14" s="1"/>
  <c r="I22" i="14" s="1"/>
  <c r="D15" i="14"/>
  <c r="F15" i="14" l="1"/>
  <c r="F19" i="14" s="1"/>
  <c r="D19" i="13"/>
  <c r="G15" i="14"/>
  <c r="G19" i="14" s="1"/>
  <c r="G21" i="14" s="1"/>
  <c r="H15" i="14"/>
  <c r="H19" i="14" s="1"/>
  <c r="H21" i="14" s="1"/>
  <c r="H22" i="14" s="1"/>
  <c r="D21" i="13" l="1"/>
  <c r="D27" i="13"/>
  <c r="D28" i="13" s="1"/>
  <c r="F22" i="14"/>
  <c r="G22" i="14"/>
  <c r="F21" i="14"/>
  <c r="B45" i="21" l="1"/>
  <c r="B11" i="14" l="1"/>
  <c r="C8" i="13"/>
  <c r="C11" i="14"/>
  <c r="B8" i="13" l="1"/>
  <c r="C11" i="13"/>
  <c r="C9" i="13" s="1"/>
  <c r="E11" i="14"/>
  <c r="E19" i="14" s="1"/>
  <c r="E21" i="14" s="1"/>
  <c r="E22" i="14" s="1"/>
  <c r="B11" i="13" l="1"/>
  <c r="B9" i="13" s="1"/>
  <c r="E8" i="13"/>
  <c r="E11" i="13" l="1"/>
  <c r="E9" i="13" s="1"/>
  <c r="D13" i="14" l="1"/>
  <c r="D19" i="14" s="1"/>
  <c r="D21" i="14" s="1"/>
  <c r="D22" i="14" s="1"/>
  <c r="C13" i="13" l="1"/>
  <c r="B13" i="14"/>
  <c r="B19" i="14" s="1"/>
  <c r="C13" i="14"/>
  <c r="C19" i="14" s="1"/>
  <c r="C21" i="14" s="1"/>
  <c r="A45" i="21"/>
  <c r="B21" i="14" l="1"/>
  <c r="B22" i="14"/>
  <c r="C22" i="14"/>
  <c r="B13" i="13"/>
  <c r="C14" i="13"/>
  <c r="C27" i="13"/>
  <c r="C28" i="13" s="1"/>
  <c r="E13" i="13" l="1"/>
  <c r="B14" i="13"/>
  <c r="B27" i="13"/>
  <c r="E14" i="13" l="1"/>
  <c r="E27" i="13"/>
  <c r="E28" i="13" s="1"/>
  <c r="D56" i="9" l="1"/>
  <c r="C39" i="21"/>
  <c r="VH39" i="21"/>
  <c r="G528" i="11" l="1"/>
  <c r="D39" i="21" l="1"/>
  <c r="B39" i="21" s="1"/>
</calcChain>
</file>

<file path=xl/sharedStrings.xml><?xml version="1.0" encoding="utf-8"?>
<sst xmlns="http://schemas.openxmlformats.org/spreadsheetml/2006/main" count="3811" uniqueCount="1327">
  <si>
    <t>Иные межбюджетные трансферты на реализацию инициативных проектов в рамках инициативного бюджетирования</t>
  </si>
  <si>
    <t>Наименование ОКТМО (5 симв.)</t>
  </si>
  <si>
    <t>Код подраздела</t>
  </si>
  <si>
    <t>Код целевой статьи</t>
  </si>
  <si>
    <t>Код доп.классификации</t>
  </si>
  <si>
    <t>Наименование доп.классификации</t>
  </si>
  <si>
    <t>Бюджетная роспись (расходы)</t>
  </si>
  <si>
    <t>Кассовый расход</t>
  </si>
  <si>
    <t>ВСЕГО</t>
  </si>
  <si>
    <t>Липецкая область</t>
  </si>
  <si>
    <t>0503</t>
  </si>
  <si>
    <t>Грязинский муниципальный район</t>
  </si>
  <si>
    <t>1102</t>
  </si>
  <si>
    <t>Данковский муниципальный район</t>
  </si>
  <si>
    <t>Добринский муниципальный район</t>
  </si>
  <si>
    <t>Долгоруковский муниципальный район</t>
  </si>
  <si>
    <t>Елецкий муниципальный район</t>
  </si>
  <si>
    <t>Задонский муниципальный район</t>
  </si>
  <si>
    <t>Краснинский муниципальный район</t>
  </si>
  <si>
    <t>Лебедянский муниципальный район</t>
  </si>
  <si>
    <t>Тербунский муниципальный район</t>
  </si>
  <si>
    <t>Усманский муниципальный район</t>
  </si>
  <si>
    <t>Хлевенский муниципальный район</t>
  </si>
  <si>
    <t>Чаплыгинский муниципальный район</t>
  </si>
  <si>
    <t>Всего</t>
  </si>
  <si>
    <t>ФЕДЕРАЛЬНАЯ  СУБВЕНЦИЯ  НА  ВОИНСКИЙ  УЧЕТ</t>
  </si>
  <si>
    <t>Получатель</t>
  </si>
  <si>
    <t>Воловский муниципальный округ</t>
  </si>
  <si>
    <t>Отдел финансов администрации Воловского муниципального округа</t>
  </si>
  <si>
    <t>Администрация сельского поселения Большесамовецкий сельсовет Грязинского муниципального района</t>
  </si>
  <si>
    <t>Администрация сельского поселения Бутырский сельсовет Грязинского муниципального района</t>
  </si>
  <si>
    <t>Администрация сельского поселения Верхнетелелюйский сельсовет Грязинского муниципального района</t>
  </si>
  <si>
    <t>Администрация сельского поселения  Грязинский сельсовет Грязинского муниципального района</t>
  </si>
  <si>
    <t>Администрация  сельского поселения Двуреченский сельсовет Грязинского муниципального района</t>
  </si>
  <si>
    <t>Администрация сельского поселения Казинский сельсовет Грязинского муниципального района</t>
  </si>
  <si>
    <t>Администрация сельского поселения Карамышевский сельсовет Грязинского муниципального района</t>
  </si>
  <si>
    <t>Администрация сельского поселения Княжебайгорский сельсовет Грязинского муниципального района</t>
  </si>
  <si>
    <t>Администрация сельского поселения Коробовский сельсовет Грязинского муниципального района</t>
  </si>
  <si>
    <t>Администрация сельского поселения Кузовский сельсовет Грязинского муниципального района</t>
  </si>
  <si>
    <t>Администрация сельского поселения Петровский сельсовет Грязинского муниципального района</t>
  </si>
  <si>
    <t>Администрация сельского поселения Плехановский сельсовет Грязинского муниципального района</t>
  </si>
  <si>
    <t>Администрация сельского поселения Сошкинский сельсовет Грязинского муниципального района</t>
  </si>
  <si>
    <t>Администрация  сельского поселения Телелюйский сельсовет Грязинского муниципального района</t>
  </si>
  <si>
    <t>Администрация сельского поселения Фащевский сельсовет Грязинского муниципального района</t>
  </si>
  <si>
    <t>Администрация сельского поселения Ярлуковский сельсовет Грязинского муниципального района</t>
  </si>
  <si>
    <t>Администрация сельского поселения Баловневский сельсовет Данковского муниципального района</t>
  </si>
  <si>
    <t>Администрация сельского поселения Березовский сельсовет Данковского муниципального района</t>
  </si>
  <si>
    <t>Администрация сельского поселения Бигильдинский сельсовет Данковского муниципального района</t>
  </si>
  <si>
    <t>Администрация сельского поселения Воскресенский сельсовет Данковского муниципального района</t>
  </si>
  <si>
    <t>Администрация сельского поселения Кудрявщинский сельсовет Данковского муниципального района</t>
  </si>
  <si>
    <t>Администрация сельского поселения Малинковский сельсовет Данковского муниципального района</t>
  </si>
  <si>
    <t>Администрация сельского поселения Новоникольский сельсовет Данковского муниципального района</t>
  </si>
  <si>
    <t>Администрация сельского поселения Октябрьский сельсовет Данковского муниципального района</t>
  </si>
  <si>
    <t>Администрация сельского поселения Перехвальский сельсовет Данковского муниципального района</t>
  </si>
  <si>
    <t>Администрация сельского поселения Полибинский сельсовет Данковского муниципального района</t>
  </si>
  <si>
    <t>Администрация сельского поселения Спешнево-Ивановский сельсовет Данковского муниципального района</t>
  </si>
  <si>
    <t>Администрация сельского поселения Тепловский сельсовет Данковского муниципального района</t>
  </si>
  <si>
    <t>Администрация сельского поселения Требунский сельсовет Данковского муниципального района</t>
  </si>
  <si>
    <t>Администрация сельского поселения Ягодновский сельсовет Данковского муниципального района</t>
  </si>
  <si>
    <t>Администрация сельского поселения Березнеговатский сельсовет Добринского муниципального района</t>
  </si>
  <si>
    <t>Администрация сельского поселения Богородицкий сельсовет Добринского муниципального района</t>
  </si>
  <si>
    <t>Администрация сельского поселения Верхнематренский сельсовет Добринского муниципального района</t>
  </si>
  <si>
    <t>Администрация сельского поселения Демшинский сельсовета Добринского муниципального района</t>
  </si>
  <si>
    <t>Администрация сельского поселения Дубовской сельсовет Добринского муниципального района</t>
  </si>
  <si>
    <t>Администрация сельского поселения Дуровский сельсовет Добринского муниципального района</t>
  </si>
  <si>
    <t>Администрация сельского поселения Каверинский сельсовет Добринского муниципального района</t>
  </si>
  <si>
    <t>Администрация сельского поселения  Мазейский сельсовет Добринского муниципального района</t>
  </si>
  <si>
    <t>Администрация сельского поселения Нижнематренский сельсовет Добринского муниципального района</t>
  </si>
  <si>
    <t>Администрация сельского поселения Новочеркутинский сельсовет Добринского муниципального района</t>
  </si>
  <si>
    <t>Администрация сельского поселения Петровский сельсовет Добринского муниципального района</t>
  </si>
  <si>
    <t>Администрация сельского поселения Пушкинский сельсовет Добринского муниципального района</t>
  </si>
  <si>
    <t>Администрация сельского поселения Среднематренский сельсовет Добринского муниципального района</t>
  </si>
  <si>
    <t>Администрация сельского поселения Талицкий сельсовет Добринского муниципального района</t>
  </si>
  <si>
    <t>Администрация сельского поселения Тихвинский сельсовет Добринского муниципального района</t>
  </si>
  <si>
    <t>Администрация сельского поселения Хворостянский сельсовет Добринского муниципального района</t>
  </si>
  <si>
    <t>Добровский муниципальный округ</t>
  </si>
  <si>
    <t>Отдел финансов администрации Добровского муниципального округа</t>
  </si>
  <si>
    <t>Администрация Большебоевского сельсовета Долгоруковского района</t>
  </si>
  <si>
    <t>Администрация Верхнеломовецкого сельсовета Долгоруковского района</t>
  </si>
  <si>
    <t>Администрация Веселовского сельсовета Долгоруковского района</t>
  </si>
  <si>
    <t>Администрация сельского поселения Войсковоказинский сельсовет Долгоруковского муниципального района</t>
  </si>
  <si>
    <t>Администрация Вязовицкого сельсовета Долгоруковского района</t>
  </si>
  <si>
    <t>Администрация Грызловского сельсовета Долгоруковского района</t>
  </si>
  <si>
    <t>Администрация Долгушинского сельсовета Долгоруковского района</t>
  </si>
  <si>
    <t>Администрация Дубовецкого сельсовета Долгоруковского района</t>
  </si>
  <si>
    <t>Администрация Жерновского сельсовета Долгоруковского района</t>
  </si>
  <si>
    <t>Администрация Меньшеколодезского сельсовета Долгоруковского района</t>
  </si>
  <si>
    <t>Администрация Свишенского сельсовета Долгоруковского района</t>
  </si>
  <si>
    <t>Администрация Слепухинского сельсовета Долгоруковского района</t>
  </si>
  <si>
    <t>Администрация Стегаловского сельсовета Долгоруковского района</t>
  </si>
  <si>
    <t>Администрация сельского поселения Архангельский сельсовет Елецкого муниципального района</t>
  </si>
  <si>
    <t>Администрация сельского поселения Большеизвальский сельсовет Елецкого муниципального района</t>
  </si>
  <si>
    <t>Администрация сельского поселения Волчанский сельсовет Елецкого муниципального района</t>
  </si>
  <si>
    <t>Администрация сельского поселения Воронецкий сельсовет Елецкого муниципального района</t>
  </si>
  <si>
    <t>Администрация сельского поселения Голиковский сельсовет Елецкого муниципального района</t>
  </si>
  <si>
    <t>Администрация сельского поселения Елецкий сельсовет Елецкого муниципального района</t>
  </si>
  <si>
    <t>Администрация сельского поселения Казацкий сельсовет Елецкого муниципального района</t>
  </si>
  <si>
    <t>Администрация сельского поселения Колосовский сельсовет Елецкого муниципального района</t>
  </si>
  <si>
    <t>Администрация сельского поселения Лавский сельсовет Елецкого муниципального района</t>
  </si>
  <si>
    <t>Администрация сельского поселения Малобоевский сельсовет Елецкого муниципального района</t>
  </si>
  <si>
    <t>Администрация сельского поселения Нижневоргольский сельсовет Елецкого муниципального района</t>
  </si>
  <si>
    <t>Администрация сельского поселения Пищулинский сельсовет Елецкого муниципального района</t>
  </si>
  <si>
    <t>Администрация сельского поселения Сокольский сельсовет Елецкого муниципального района</t>
  </si>
  <si>
    <t>Администрация сельского поселения Федоровский сельсовет Елецкого муниципального района</t>
  </si>
  <si>
    <t>Администрация сельского поселения Черкасский сельсовет Елецкого муниципального района</t>
  </si>
  <si>
    <t>Администрация сельского поселения Болховской сельсовет Задонского муниципального района</t>
  </si>
  <si>
    <t>Администрация сельского поселения Бутырский сельсовет Задонского муниципального района</t>
  </si>
  <si>
    <t>Администрация сельского поселения Верхнеказаченский сельсовет Задонского муниципального района</t>
  </si>
  <si>
    <t>Администрация сельского поселения Верхнестуденецкий сельсовет Задонского муниципального района</t>
  </si>
  <si>
    <t>Администрация сельского поселения Гнилушинский сельсовет Задонского муниципального района</t>
  </si>
  <si>
    <t>Администрация сельского поселения Донской сельсовет Задонского муниципального района</t>
  </si>
  <si>
    <t>Администрация сельского поселения Калабинский сельсовет Задонского муниципального района</t>
  </si>
  <si>
    <t>Администрация сельского поселения Каменский сельсовет Задонского муниципального района</t>
  </si>
  <si>
    <t>Администрация сельского поселения Камышевский сельсовет Задонского муниципального района</t>
  </si>
  <si>
    <t>Администрация сельского поселения Кашарский сельсовет Задонского муниципального района</t>
  </si>
  <si>
    <t>Администрация сельского поселения Ксизовский сельсовет Задонского муниципального района</t>
  </si>
  <si>
    <t>Администрация сельского поселения Ольшанский сельсовет Задонского муниципального района</t>
  </si>
  <si>
    <t>Администрация сельского поселения Рогожинский сельсовет Задонского муниципального района</t>
  </si>
  <si>
    <t>Администрация сельского поселения Скорняковский сельсовет Задонского муниципального района</t>
  </si>
  <si>
    <t>Администрация сельского поселения Тимирязевский сельсовет Задонского муниципального района</t>
  </si>
  <si>
    <t>Администрация сельского поселения Хмелинецкий сельсовет Задонского муниципального района</t>
  </si>
  <si>
    <t>Администрация сельского поселения Юрьевский сельсовет Задонского муниципального района</t>
  </si>
  <si>
    <t>Отдел финансов администрации Измалковского муниципального округа</t>
  </si>
  <si>
    <t>Администрация  сельского поселения Александровский сельсовет Краснинского муниципального района</t>
  </si>
  <si>
    <t>Администрация сельского поселения Гудаловский сельсовет Краснинского муниципального района</t>
  </si>
  <si>
    <t>Администрация сельского поселения Дрезгаловский сельсовет Краснинского муниципального района</t>
  </si>
  <si>
    <t>Администрация сельского поселения Ищеинский сельсовет Краснинского муниципального района</t>
  </si>
  <si>
    <t>Администрация сельского поселения Сотниковский сельсовет Краснинского муниципального района</t>
  </si>
  <si>
    <t>Администрация сельского поселения Суходольский сельсовет Краснинского муниципального района</t>
  </si>
  <si>
    <t>Администрация сельского поселения Яблоновский сельсовет Краснинского муниципального района</t>
  </si>
  <si>
    <t>Администрация сельского поселения Агрономовский сельсовет Лебедянского муниципального района</t>
  </si>
  <si>
    <t>Администрация сельского поселения Большеизбищенский сельсовет Лебедянского муниципального района</t>
  </si>
  <si>
    <t>Администрация сельского поселения Большепоповский сельсовет Лебедянского муниципального района</t>
  </si>
  <si>
    <t>Администрация сельского поселения Волотовский сельсовет Лебедянского муниципального района</t>
  </si>
  <si>
    <t>Администрация сельского поселения Вязовский сельсовет Лебедянского муниципального района</t>
  </si>
  <si>
    <t>Администрация сельского поселения Докторовский сельсовет Лебедянского муниципального района</t>
  </si>
  <si>
    <t>Администрация сельского поселения Кузнецкий сельсовет Лебедянского муниципального района</t>
  </si>
  <si>
    <t>Администрация сельского поселения Куйманский сельсовет Лебедянского муниципального района</t>
  </si>
  <si>
    <t>Администрация сельского поселения Куликовский сельсовет Лебедянского муниципального района</t>
  </si>
  <si>
    <t>Администрация сельского поселения Ольховский сельсовет Лебедянского муниципального района</t>
  </si>
  <si>
    <t>Администрация сельского поселения Покрово-Казацкий сельсовет Лебедянского муниципального района</t>
  </si>
  <si>
    <t>Администрация сельского поселения Слободской сельсовет Лебедянского муниципального района</t>
  </si>
  <si>
    <t>Администрация сельского поселения Троекуровский сельсовет Лебедянского муниципального района</t>
  </si>
  <si>
    <t>Администрация сельского поселения Шовский сельсовет Лебедянского муниципального района</t>
  </si>
  <si>
    <t>Администрация сельского поселения Яблоневский сельсовет Лебедянского муниципального района</t>
  </si>
  <si>
    <t>Лев-Толстовский муниципальный район</t>
  </si>
  <si>
    <t>Администрация сельского поселения Гагаринский сельсовет Лев-Толстовского муниципального района</t>
  </si>
  <si>
    <t>Администрация сельского поселения Домачевский сельсовет Лев-Толстовского муниципального района</t>
  </si>
  <si>
    <t>Администрация сельского поселения Знаменский сельсовет Лев-Толстовского муниципального района</t>
  </si>
  <si>
    <t>Администрация сельского поселения Лев-Толстовский сельсовет</t>
  </si>
  <si>
    <t>Администрация сельского поселения Новочемодановский сельсовет Лев-Толстовского муниципального района</t>
  </si>
  <si>
    <t>Администрация сельского поселения Октябрьский сельсовет Лев-Толстовского муниципального района Липецкой области РФ</t>
  </si>
  <si>
    <t>Администрация сельского поселения Остро-Каменский сельсовет</t>
  </si>
  <si>
    <t>Администрация  сельского поселения Первомайский сельсовет Лев-Толстовского муниципального района</t>
  </si>
  <si>
    <t>Администрация сельского поселения Топовский сельсовет Лев-Толстовского муниципального района</t>
  </si>
  <si>
    <t>Администрация сельского поселения Троицкий сельсовет</t>
  </si>
  <si>
    <t>Становлянский муниципальный округ</t>
  </si>
  <si>
    <t>Отдел финансов администрации Становлянского муниципального округа</t>
  </si>
  <si>
    <t>Администрация сельского поселения Березовский сельсовет Тербунского муниципального района</t>
  </si>
  <si>
    <t>Администрация сельского поселения Большеполянский сельсовет Тербунского муниципального района</t>
  </si>
  <si>
    <t>Администрация сельского поселения Борковский сельсовет Тербунского муниципального района</t>
  </si>
  <si>
    <t>Администрация сельского поселения Вислополянский сельсовет Тербунского муниципального района</t>
  </si>
  <si>
    <t>Администрация сельского поселения Тербунский Второй сельсовет Тербунского муниципального района</t>
  </si>
  <si>
    <t>Администрация сельского поселения Зареченский сельсовет Тербунского муниципального района</t>
  </si>
  <si>
    <t>Администрация сельского поселения  Казинский сельсовет Тербунского муниципального района</t>
  </si>
  <si>
    <t>Администрация сельского поселения Кургано-Головинский сельсовет Тербунского муниципального района</t>
  </si>
  <si>
    <t>Администрация сельского поселения Новосильский сельсовет Тербунского муниципального района</t>
  </si>
  <si>
    <t>Администрация сельского поселения Озерский сельсовет Тербунского муниципального района</t>
  </si>
  <si>
    <t>Администрация сельского поселения Покровский сельсовет Тербунского муниципального района</t>
  </si>
  <si>
    <t>Администрация сельского поселения Солдатский сельсовет Тербунского муниципального района</t>
  </si>
  <si>
    <t>Администрация сельского поселения Тульский сельсовет Тербунского муниципального района</t>
  </si>
  <si>
    <t>Администрация сельского поселения Урицкий сельсовет Тербунского муниципального района</t>
  </si>
  <si>
    <t>Администрация сельского поселения Березняговский сельсовет Усманского муниципального района</t>
  </si>
  <si>
    <t>Администрация сельского поселения Боровской сельсовет Усманского муниципального района</t>
  </si>
  <si>
    <t>Администрация сельского поселения Бреславский сельсовет Усманского муниципального района</t>
  </si>
  <si>
    <t>Администрация сельского поселения Верхне-Мосоловский сельсовет Усманского муниципального района</t>
  </si>
  <si>
    <t>Администрация сельского поселения Грачевский сельсовет Усманского муниципального района</t>
  </si>
  <si>
    <t>Администрация сельского поселения Девицкий сельсовет Усманского муниципального района</t>
  </si>
  <si>
    <t>Администрация сельского поселения Дмитриевский сельсовет Усманского муниципального района</t>
  </si>
  <si>
    <t>Администрация сельского поселения Дрязгинский сельсовет Усманского муниципального района</t>
  </si>
  <si>
    <t>Администрация сельского поселения Завальновский сельсовет Усманского муниципального района</t>
  </si>
  <si>
    <t>Администрация сельского поселения Излегощенский сельсовет Усманского муниципального района</t>
  </si>
  <si>
    <t>Администрация сельского поселения Кривский сельсовет Усманского муниципального района</t>
  </si>
  <si>
    <t>Администрация сельского поселения Крутче-Байгорский сельсовет Усманского муниципального района</t>
  </si>
  <si>
    <t>Администрация сельского поселения Куликовский сельсовет Усманского муниципального района</t>
  </si>
  <si>
    <t>Администрация сельского поселения Никольский сельсовет Усманского муниципального района</t>
  </si>
  <si>
    <t>Администрация сельского поселения Октябрьский сельсовет Усманского муниципального района</t>
  </si>
  <si>
    <t>Администрация сельского поселения Пашковский сельсовет Усманского муниципального района</t>
  </si>
  <si>
    <t>Администрация сельского поселения Пластинский сельсовет Усманского муниципального района</t>
  </si>
  <si>
    <t>Администрация сельского поселения Поддубровский сельсовет Усманского муниципального района</t>
  </si>
  <si>
    <t>Администрация сельского поселения Пригородный сельсовет Усманского муниципального района</t>
  </si>
  <si>
    <t>Администрация сельского поселения Пушкарский сельсовет Усманского муниципального района</t>
  </si>
  <si>
    <t>Администрация сельского поселения Сторожевско-Хуторской сельсовет Усманского муниципального района</t>
  </si>
  <si>
    <t>Администрация сельского поселения Сторожевской сельсовет Усманского муниципального района</t>
  </si>
  <si>
    <t>Администрация сельского поселения Студено-Высельский сельсовет Усманского муниципального района</t>
  </si>
  <si>
    <t>Администрация сельского поселения Студенский сельсовет Усманского муниципального района</t>
  </si>
  <si>
    <t>Администрация сельского поселения Введенский сельсовет Хлевенского муниципального района</t>
  </si>
  <si>
    <t>Администрация сельского поселения Верхне-Колыбельский сельсовет Хлевенского муниципального района</t>
  </si>
  <si>
    <t>Администрация сельского поселения Воробьевский сельсовет Хлевенского муниципального района</t>
  </si>
  <si>
    <t>Администрация сельского поселения Ворон-Лозовский сельсовет Хлевенского муниципального района</t>
  </si>
  <si>
    <t>Администрация сельского поселения Дмитряшевский сельсовет Хлевенского муниципального района</t>
  </si>
  <si>
    <t>Администрация сельского поселения Елец-Маланинский сельсовет Хлевенского муниципального района</t>
  </si>
  <si>
    <t>Администрация сельского поселения Елецко-Лозовский сельсовет Хлевенского муниципального района</t>
  </si>
  <si>
    <t>Администрация сельского поселения Конь-Колодезский сельсовет Хлевенского муниципального района</t>
  </si>
  <si>
    <t>Администрация сельского поселения Малининский сельсовет Хлевенского муниципального района</t>
  </si>
  <si>
    <t>Администрация сельского поселения Нижне-Колыбельский сельсовет Хлевенского муниципального района</t>
  </si>
  <si>
    <t>Администрация сельского поселения Ново-Дубовский сельсовет Хлевенского муниципального района</t>
  </si>
  <si>
    <t>Администрация сельского поселения Отскоченский сельсовет Хлевенского муниципального района</t>
  </si>
  <si>
    <t>Администрация сельского поселения Синдякинский сельсовет Хлевенского муниципального района</t>
  </si>
  <si>
    <t>Администрация сельского поселения Фомино-Негачевский сельсовет Хлевенского муниципального района</t>
  </si>
  <si>
    <t>Администрация сельского поселения Братовский сельсовет Чаплыгинского муниципального района</t>
  </si>
  <si>
    <t>Администрация сельского поселения Буховской сельсовет Чаплыгинского муниципального района</t>
  </si>
  <si>
    <t>Администрация сельского поселения Ведновский сельсовет Чаплыгинского муниципального района</t>
  </si>
  <si>
    <t>Администрация сельского поселения Демкинский сельсовет Чаплыгинского муниципального района</t>
  </si>
  <si>
    <t>Администрация сельского поселения Дубовской сельсовет Чаплыгинского муниципального района</t>
  </si>
  <si>
    <t>Администрация сельского поселения Жабинский сельсовет Чаплыгинского муниципального района</t>
  </si>
  <si>
    <t>Администрация сельского поселения Зенкинский сельсовет Чаплыгинского муниципального района</t>
  </si>
  <si>
    <t>Администрация сельского поселения Истобенский сельсовет Чаплыгинского муниципального района</t>
  </si>
  <si>
    <t>Администрация сельского поселения Колыбельский сельсовет Чаплыгинского муниципального района</t>
  </si>
  <si>
    <t>Администрация сельского поселения Конюшковский сельсовет Чаплыгинского муниципального района</t>
  </si>
  <si>
    <t>Администрация сельского поселения Кривополянский сельсовет Чаплыгинского муниципального района</t>
  </si>
  <si>
    <t>Администрация сельского поселения Лозовский сельсовет Чаплыгинского муниципального района</t>
  </si>
  <si>
    <t>Администрация сельского поселения Ломовской сельсовет Чаплыгинского муниципального района</t>
  </si>
  <si>
    <t>Администрация сельского поселения Люблинский сельсовет Чаплыгинского муниципального района</t>
  </si>
  <si>
    <t>Администрация сельского поселения Новополянский сельсовет Чаплыгинского муниципального района</t>
  </si>
  <si>
    <t>Администрация сельского поселения Петелинский сельсовет Чаплыгинского муниципального района</t>
  </si>
  <si>
    <t>Администрация сельского поселения Пиковский сельсовет Чаплыгинского муниципального района</t>
  </si>
  <si>
    <t>Администрация сельского поселения Соловской сельсовет Чаплыгинского муниципального района</t>
  </si>
  <si>
    <t>Администрация сельского поселения Троекуровский сельсовет Чаплыгинского муниципального района</t>
  </si>
  <si>
    <t>Администрация сельского поселения Урусовский сельсовет Чаплыгинского муниципального района</t>
  </si>
  <si>
    <t>Администрация сельского поселения Шишкинский сельсовет Чаплыгинского муниципального района</t>
  </si>
  <si>
    <t>Администрация сельского поселения Юсовский сельсовет Чаплыгинского муниципального района</t>
  </si>
  <si>
    <t>УТОЧНЕННЫЙ  ПЛАН  И  ИСПОЛНЕНИЕ  ПО  ФЕДЕРАЛЬНОЙ  СУБСИДИИ</t>
  </si>
  <si>
    <t xml:space="preserve">     Наименование  муниципальных  образований</t>
  </si>
  <si>
    <t>без  публично-правовой компании "Фонд развития территорий"</t>
  </si>
  <si>
    <t>Субсидии  бюджетам  субъектов  Российской  Федерации  и  муниципальных  образований  (межбюджетные  субсидии) ( 000 2 02 20000 00 0000 150 )</t>
  </si>
  <si>
    <t>Годовой  план,  всего</t>
  </si>
  <si>
    <t>МР,  МО  и  ГО</t>
  </si>
  <si>
    <t>СП</t>
  </si>
  <si>
    <t>ГП</t>
  </si>
  <si>
    <t>Исполнено,  всего</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</si>
  <si>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00 0000 150)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</si>
  <si>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</si>
  <si>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00 0000 150 )</t>
  </si>
  <si>
    <t>Субсидии бюджетам на модернизацию инфраструктуры общего образования в отдельных субъектах Российской Федерации  (000 2 02 25239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</si>
  <si>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</si>
  <si>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на создание школ креативных индустрий   (000 2 02 25353 00 0000 150) </t>
  </si>
  <si>
    <t xml:space="preserve">Субсидии бюджетам на развитие транспортной инфраструктуры на сельских территориях   (000 2 02 25372 00 0000 150) </t>
  </si>
  <si>
    <t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00 0000 150) </t>
  </si>
  <si>
    <t xml:space="preserve">Субсидии бюджетам на создание виртуальных концертных залов  (ООО 2 02 25453 00 0000 150 ) </t>
  </si>
  <si>
    <t xml:space="preserve">Субсидии бюджетам на создание модельных муниципальных библиотек  (ООО 2 02 25454 00 0000 150 ) </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</si>
  <si>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</si>
  <si>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</si>
  <si>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Субсидии бюджетам на развитие сети учреждений культурно-досугового типа  (000 2 02 25513 00 0000 150 )</t>
  </si>
  <si>
    <t>Субсидия бюджетам на поддержку отрасли культуры    ( 000 2 02 25519 00 0000 150 )</t>
  </si>
  <si>
    <t xml:space="preserve">Субсидии бюджетам на реализацию программ формирования современной городской среды   ( 000 2 02 25555 00 0000 150 )  </t>
  </si>
  <si>
    <t>Субсидии бюджетам на обеспечение комплексного развития сельских территорий  (000 2 02 25576 00 0000 150)</t>
  </si>
  <si>
    <t xml:space="preserve">Субсидии бюджетам на оснащение региональных и муниципальных театров   (000 2 02 25584 00 0000 150) </t>
  </si>
  <si>
    <t xml:space="preserve">Субсидии бюджетам на техническое оснащение муниципальных музеев   (000 2 02 25590 00 0000 150) </t>
  </si>
  <si>
    <t>Субсидии бюджетам муниципальных районов на реализацию мероприятий по модернизации школьных систем образования  (000 2 02 25750 05 0000 150)</t>
  </si>
  <si>
    <t>Субсидии бюджетам муниципальных районов на софинансирование закупки оборудования для создания «умных» спортивных площадок  (000 2 02 25753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</si>
  <si>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</si>
  <si>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Реализация мероприятий, направленных на формирование современной городской среды</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</si>
  <si>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</si>
  <si>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годовой  план</t>
  </si>
  <si>
    <t>МР, МО  и  ГО</t>
  </si>
  <si>
    <t>факт</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</si>
  <si>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</si>
  <si>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</si>
  <si>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</si>
  <si>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</si>
  <si>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</si>
  <si>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</si>
  <si>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</si>
  <si>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</si>
  <si>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</si>
  <si>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</si>
  <si>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</si>
  <si>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</si>
  <si>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</si>
  <si>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</si>
  <si>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</si>
  <si>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</si>
  <si>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</si>
  <si>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</si>
  <si>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</si>
  <si>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 xml:space="preserve">  г. Елец</t>
  </si>
  <si>
    <t xml:space="preserve">  г. Липецк</t>
  </si>
  <si>
    <t>Итого по городам</t>
  </si>
  <si>
    <t xml:space="preserve">        ВСЕГО</t>
  </si>
  <si>
    <t>без  фондов  план</t>
  </si>
  <si>
    <t>без  фондов  факт</t>
  </si>
  <si>
    <t>городские округа - план</t>
  </si>
  <si>
    <t>городские округа - факт</t>
  </si>
  <si>
    <t>муниципальные  районы - план</t>
  </si>
  <si>
    <t>муниципальные  районы -  факт</t>
  </si>
  <si>
    <t>городские поселения - план</t>
  </si>
  <si>
    <t>городские поселения - факт</t>
  </si>
  <si>
    <t>сельские поселения - план</t>
  </si>
  <si>
    <t>сельские поселения - факт</t>
  </si>
  <si>
    <t>муниципальные  округа - план</t>
  </si>
  <si>
    <t>муниципальные  округа -  факт</t>
  </si>
  <si>
    <t>фонды  план</t>
  </si>
  <si>
    <t>фонды  факт</t>
  </si>
  <si>
    <t>СУБСИДИЯ  ПО  ВИДУ  РАСХОДА  523</t>
  </si>
  <si>
    <t>руб.</t>
  </si>
  <si>
    <t>Показатели</t>
  </si>
  <si>
    <t>Целевая  статья</t>
  </si>
  <si>
    <t>Годовой  план</t>
  </si>
  <si>
    <t>план  из  отчета</t>
  </si>
  <si>
    <t>факт  из  отчета</t>
  </si>
  <si>
    <t>отклонение  план</t>
  </si>
  <si>
    <t>отклонение  факт</t>
  </si>
  <si>
    <t>Распределено</t>
  </si>
  <si>
    <t>Перечислено</t>
  </si>
  <si>
    <t>СУБСИДИЯ  ПО  ВИДУ  РАСХОДА  522</t>
  </si>
  <si>
    <t>МЕНЯТЬ</t>
  </si>
  <si>
    <t xml:space="preserve">ФЕДЕРАЛЬНАЯ  СУБСИДИЯ  </t>
  </si>
  <si>
    <t>(вид  расхода  540  "Иные межбюджетные трансферты")</t>
  </si>
  <si>
    <t>руб.коп.</t>
  </si>
  <si>
    <t>Подраздел</t>
  </si>
  <si>
    <t>Нераспределенная  сумма</t>
  </si>
  <si>
    <t>0113</t>
  </si>
  <si>
    <t xml:space="preserve"> Другие общегосударственные вопросы</t>
  </si>
  <si>
    <t>в  том  числе</t>
  </si>
  <si>
    <t xml:space="preserve">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</si>
  <si>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99 9 00 55491</t>
  </si>
  <si>
    <t>99 9 00 87100</t>
  </si>
  <si>
    <t xml:space="preserve">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</si>
  <si>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99 9 00 87120</t>
  </si>
  <si>
    <t>0408</t>
  </si>
  <si>
    <t>Транспорт</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</si>
  <si>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</si>
  <si>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08 4 02 87110</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</si>
  <si>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</si>
  <si>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08 4 02 97060</t>
  </si>
  <si>
    <t>Благоустройство</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</si>
  <si>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 в рамках регионального проекта "Формирование комфортной городской среды" государственной программы Липецкой области "Формирование современной городской среды в Липецкой области" </t>
  </si>
  <si>
    <t>Финансовое обеспечение организации благоустройства территорий муниципальных образований в рамках комплекса процессных мероприятий «Формирование современной городской среды» государственной программы Липецкой области "Формирование современной городской среды в Липецкой области"</t>
  </si>
  <si>
    <t>06 4 03 87070</t>
  </si>
  <si>
    <t>0702</t>
  </si>
  <si>
    <t>Общее образование</t>
  </si>
  <si>
    <t>средства  федерального  бюджета</t>
  </si>
  <si>
    <t>0707</t>
  </si>
  <si>
    <t>Молодежная политика</t>
  </si>
  <si>
    <t>Массовый спорт</t>
  </si>
  <si>
    <t>Иной межбюджетный трансферт на строительство физкультурно-оздоровительного комплекса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</si>
  <si>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03 2 01 87090</t>
  </si>
  <si>
    <t>Иные  дотации</t>
  </si>
  <si>
    <t xml:space="preserve">Иные межбюджетные трансферты на реализацию инициативных проектов в рамках инициативного бюджетирования в рамках ведомственного проекта "Развитие механизма инициативного бюджетирования" государственной программы Липецкой области "Управление государственными финансами государственным долгом Липецкой области"  </t>
  </si>
  <si>
    <t>21 3 01 80090</t>
  </si>
  <si>
    <t>Прочие межбюджетные трансферты общего характера</t>
  </si>
  <si>
    <t>Иные межбюджетные трансферты местным бюджетам на проведение капитального ремонта объектов социальной сферы муниципальных образований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</si>
  <si>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09 3 01 87130</t>
  </si>
  <si>
    <t xml:space="preserve">областные  средства </t>
  </si>
  <si>
    <t>ВР  540</t>
  </si>
  <si>
    <t xml:space="preserve">федеральные  средства  </t>
  </si>
  <si>
    <t>отчет</t>
  </si>
  <si>
    <t>Социальные выплаты безработным гражданам и иным категориям граждан в соответствии с законодательством о занятости населения</t>
  </si>
  <si>
    <t>18 4 01 52900</t>
  </si>
  <si>
    <t>всего</t>
  </si>
  <si>
    <t>отклонение</t>
  </si>
  <si>
    <t>(вид  расхода  530  "Субвенции")</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</si>
  <si>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</si>
  <si>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Другие общегосударственные вопросы</t>
  </si>
  <si>
    <t xml:space="preserve">вид  расхода  521  </t>
  </si>
  <si>
    <t xml:space="preserve">вид  расхода  522  </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</si>
  <si>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</si>
  <si>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09 3 01 86010</t>
  </si>
  <si>
    <t xml:space="preserve">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 </t>
  </si>
  <si>
    <t>19 4 01 86470</t>
  </si>
  <si>
    <t>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</si>
  <si>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19 4 01 R5110</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</si>
  <si>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  </t>
  </si>
  <si>
    <t>19 4 02 86790</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</si>
  <si>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комплекса процессных мероприятий "Общественные организации и гражданское общество" государственной программы Липецкой области "Реализация внутренней политики Липецкой области"</t>
  </si>
  <si>
    <t>20 4 01 86670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</si>
  <si>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t>
  </si>
  <si>
    <t>20 4 03 86630</t>
  </si>
  <si>
    <t>0405</t>
  </si>
  <si>
    <t>Сельское хозяйство и рыболовство</t>
  </si>
  <si>
    <t>вид  расхода  523</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</si>
  <si>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t>
  </si>
  <si>
    <t>0409</t>
  </si>
  <si>
    <t>Дорожное хозяйство (дорожные фонды)</t>
  </si>
  <si>
    <t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t>
  </si>
  <si>
    <t>07 2 03 R3722</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</si>
  <si>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</si>
  <si>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</si>
  <si>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</si>
  <si>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</si>
  <si>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0412</t>
  </si>
  <si>
    <t>Другие вопросы в области национальной экономики</t>
  </si>
  <si>
    <t xml:space="preserve">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</si>
  <si>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09 2 01 98010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</si>
  <si>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 в рамках комплекса процессных мероприятий "Создание условий для повышения конкурентоспособности субъектов малого и среднего предпринимательства региона" государственной программы Липецкой области "Развитие малого и среднего предпринимательства в Липецкой области"</t>
  </si>
  <si>
    <t>15 4 01 86060</t>
  </si>
  <si>
    <t>0501</t>
  </si>
  <si>
    <t>Жилищное хозяйство</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</si>
  <si>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t>
  </si>
  <si>
    <t xml:space="preserve">07 2 01 R5762 </t>
  </si>
  <si>
    <t>0502</t>
  </si>
  <si>
    <t>Коммунальное  хозяйство</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</si>
  <si>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</si>
  <si>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06 2 01 09507</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</si>
  <si>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</si>
  <si>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06 2 01 09606</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</si>
  <si>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</si>
  <si>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06 2 01 09607</t>
  </si>
  <si>
    <t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</si>
  <si>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06 2 01 86120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</si>
  <si>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</si>
  <si>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06 2 01 86390</t>
  </si>
  <si>
    <t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</si>
  <si>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</si>
  <si>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</si>
  <si>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06 4 01 86490</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</si>
  <si>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</si>
  <si>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</si>
  <si>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</si>
  <si>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10 4 01 86180</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</si>
  <si>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</si>
  <si>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11 3 02 86380</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</si>
  <si>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</si>
  <si>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</si>
  <si>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</si>
  <si>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t>
  </si>
  <si>
    <t>07 2 02 R5763</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</si>
  <si>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</si>
  <si>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20 4 02 86650</t>
  </si>
  <si>
    <t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</si>
  <si>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R2991</t>
  </si>
  <si>
    <t>0605</t>
  </si>
  <si>
    <t>Другие вопросы в области охраны окружающей среды</t>
  </si>
  <si>
    <t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</si>
  <si>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11 3 02 86210</t>
  </si>
  <si>
    <t>0701</t>
  </si>
  <si>
    <t>Дошкольное образование</t>
  </si>
  <si>
    <t>01 4 05 86310</t>
  </si>
  <si>
    <t>01 4 05 86130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</si>
  <si>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t>
  </si>
  <si>
    <t>04 1 E2 50980</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</si>
  <si>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</si>
  <si>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04 4 02 86560</t>
  </si>
  <si>
    <t>0703</t>
  </si>
  <si>
    <t>Дополнительное  образование  детей</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</si>
  <si>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t>
  </si>
  <si>
    <t>05 4 02 R3530</t>
  </si>
  <si>
    <t>0709</t>
  </si>
  <si>
    <t>Другие  вопросы  в  области  образования</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</si>
  <si>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</si>
  <si>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04 4 02 86880</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</si>
  <si>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 в рамках комплекса процессных мероприятий "Поддержка профессионального развития педагогического корпуса системы образования" государственной программы Липецкой области "Развитие образования Липецкой области"</t>
  </si>
  <si>
    <t>04 4 04 86910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</si>
  <si>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комплекса процессных мероприятий "Профилактика терроризма и экстремизма, минимизация и ликвидация последствий их проявлений на территории Липецкой области" государственной программы Липецкой области "Профилактика терроризма и экстремизма в Липецкой области"</t>
  </si>
  <si>
    <t>14 4 01 86160</t>
  </si>
  <si>
    <t>0801</t>
  </si>
  <si>
    <t>Культура</t>
  </si>
  <si>
    <t xml:space="preserve">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t>
  </si>
  <si>
    <t>05 1 A3 54530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</si>
  <si>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</si>
  <si>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R4660</t>
  </si>
  <si>
    <t xml:space="preserve">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</si>
  <si>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R4670</t>
  </si>
  <si>
    <t xml:space="preserve">05 4 02 R5191 </t>
  </si>
  <si>
    <t>Физическая  культура  и  спорт</t>
  </si>
  <si>
    <t>Массовый  спорт</t>
  </si>
  <si>
    <t>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</si>
  <si>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R7530</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</si>
  <si>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</si>
  <si>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03 4 01 86440</t>
  </si>
  <si>
    <t>Спорт высших достижений</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</si>
  <si>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</si>
  <si>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03 4 01 86820</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</si>
  <si>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t>
  </si>
  <si>
    <t>07 2 04 R5766</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</si>
  <si>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</si>
  <si>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10 4 01 86080</t>
  </si>
  <si>
    <t>КС - 521</t>
  </si>
  <si>
    <t>ВР  521,  всего</t>
  </si>
  <si>
    <t>Отклонение</t>
  </si>
  <si>
    <t>отклонение  от  нераспределенной</t>
  </si>
  <si>
    <t>КС - 522</t>
  </si>
  <si>
    <t>ВР  522,  всего</t>
  </si>
  <si>
    <t>КС - 523</t>
  </si>
  <si>
    <t>ВР  523,  всего</t>
  </si>
  <si>
    <t>ВР  521</t>
  </si>
  <si>
    <t>ВР  522</t>
  </si>
  <si>
    <t>ВР  523</t>
  </si>
  <si>
    <t>КС</t>
  </si>
  <si>
    <t>годовой  план  МБТ_I  часть)</t>
  </si>
  <si>
    <t>отклонение  от  годового  плана</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</si>
  <si>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</si>
  <si>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08 5 03 86010</t>
  </si>
  <si>
    <t>(вид  расхода  512  "Иные дотации")</t>
  </si>
  <si>
    <t>Дотации местным бюджетам на поддержку мер по обеспечению сбалансированности бюджетов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</si>
  <si>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21 4 03 80030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</si>
  <si>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</si>
  <si>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21 4 03 80040</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</si>
  <si>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</si>
  <si>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21 4 03 80050</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</si>
  <si>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</si>
  <si>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21 4 03 80060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</si>
  <si>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</si>
  <si>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21 4 03 80070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</si>
  <si>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</si>
  <si>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21 4 03 80080</t>
  </si>
  <si>
    <t>Справочно:</t>
  </si>
  <si>
    <t>нераспределенная  субсидия</t>
  </si>
  <si>
    <t>нераспределенная  субвенция</t>
  </si>
  <si>
    <t>нераспределенные  иные  МБТ</t>
  </si>
  <si>
    <t xml:space="preserve">Всего </t>
  </si>
  <si>
    <t>Дотации бюджетам бюджетной системы Российской Федерации,  всего</t>
  </si>
  <si>
    <t>вид  расхода  511  "Дотации на выравнивание бюджетной обеспеченности"</t>
  </si>
  <si>
    <t>вид  расхода  512  "Иные дотации"</t>
  </si>
  <si>
    <t>Субсидии бюджетам бюджетной системы Российской Федерации (межбюджетные субсидии),  всего</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</si>
  <si>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</si>
  <si>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</si>
  <si>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вид  расхода  523  "Консолидированные  субсидии"</t>
  </si>
  <si>
    <t>Субвенции бюджетам бюджетной системы Российской Федерации,  всего</t>
  </si>
  <si>
    <t>вид  расхода  530  "Субвенции"</t>
  </si>
  <si>
    <t>Иные  межбюджетные  трансферты,  всего</t>
  </si>
  <si>
    <t>вид  расхода  540  "Иные межбюджетные трансферты"</t>
  </si>
  <si>
    <t>Исполнено</t>
  </si>
  <si>
    <t>в  рамках  государственных  программ</t>
  </si>
  <si>
    <t>из  них</t>
  </si>
  <si>
    <t>в  рамках  непрограммной  деятельности</t>
  </si>
  <si>
    <t>Дотации бюджетам бюджетной системы Российской Федерации</t>
  </si>
  <si>
    <t xml:space="preserve">Субсидии бюджетам бюджетной системы Российской Федерации (межбюджетные субсидии) </t>
  </si>
  <si>
    <t>Субвенции бюджетам бюджетной системы Российской Федерации</t>
  </si>
  <si>
    <t>Иные  межбюджетные  трансферты</t>
  </si>
  <si>
    <t>без  учета  дотации</t>
  </si>
  <si>
    <t>тыс.руб.</t>
  </si>
  <si>
    <t>СУБСИДИЯ</t>
  </si>
  <si>
    <t>5.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  (ЦС  04 1 E2 50980)</t>
  </si>
  <si>
    <t>ИТОГО  СУБСИДИЯ</t>
  </si>
  <si>
    <t>СУБВЕНЦИЯ</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</si>
  <si>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51340)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</si>
  <si>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51350)</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</si>
  <si>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51760)</t>
  </si>
  <si>
    <t>4.  Обеспечение бесплатного горячего питания обучающихся по образовательным программам начального общего образования  в рамках  комплекса процессных мероприятий "Совершенствование социальной поддержки семьи и детей"  государственной программы Липецкой области "Социальная поддержка граждан, реализация семейно-демографической политики Липецкой области"  (ЦС 01 4 03 R3040)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</si>
  <si>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в рамках  комплекса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 государственной программы Липецкой области "Развитие культуры и туризма в Липецкой области"  (ЦС  05 4 04 59300)</t>
  </si>
  <si>
    <t>6.  Осуществление первичного воинского учета органами местного самоуправления поселений, муниципальных и городских округов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</si>
  <si>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</si>
  <si>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ИТОГО  СУБВЕНЦИЯ</t>
  </si>
  <si>
    <t>ИНЫЕ  МЕЖБЮДЖЕТНЫЕ  ТРАНСФЕРТЫ</t>
  </si>
  <si>
    <t>ИТОГО  ИНЫЕ  МБТ</t>
  </si>
  <si>
    <t>Всего  федеральные  средства</t>
  </si>
  <si>
    <t>Кроме  того,  средства  публично-правовой компании "Фонд развития территорий"</t>
  </si>
  <si>
    <t>ИТОГО</t>
  </si>
  <si>
    <t>УТОЧНЕННЫЙ  ПЛАН  И  ИСПОЛНЕНИЕ  ПО  СРЕДСТВАМ  ФЕДЕРАЛЬНОГО  БЮДЖЕТА</t>
  </si>
  <si>
    <t xml:space="preserve">Итого  средств,  поступившие от публично-правовой компании "Фонд развития территорий"  </t>
  </si>
  <si>
    <t>Итого  средства  федерального  бюджета</t>
  </si>
  <si>
    <t>Субсидии бюджетам бюджетной системы Российской Федерации (межбюджетные субсидии)  ( 000 2 02 20000 00 0000 150 )</t>
  </si>
  <si>
    <t>Субвенции бюджетам бюджетной системы Российской Федерации  ( 000 2 02 30000 00 000 150 )</t>
  </si>
  <si>
    <t>Иные межбюджетные трансферты ( 000 2 02 40000 00 0000 150 )</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</si>
  <si>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</si>
  <si>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Субсидии бюджетам на реализацию мероприятий по модернизации школьных систем образования  (000 2 02 25750 00 0000 150)</t>
  </si>
  <si>
    <t>Субсидии бюджетам на софинансирование закупки оборудования для создания «умных» спортивных площадок  (000 2 02 25753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</si>
  <si>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</si>
  <si>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</si>
  <si>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</si>
  <si>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</si>
  <si>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</si>
  <si>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00 0000 150)</t>
  </si>
  <si>
    <t>Субвенции  бюджетам  на  государственную  регистрацию  актов  гражданского  состояния    ( 000 2 02 35930 00 0000 150 )</t>
  </si>
  <si>
    <t>Межбюджетные трансферты, передаваемые бюджетам на реализацию программы комплексного развития молодежной политики в регионах Российской Федерации «Регион для молодых»  (000 2 02 45116 00 0000 150)</t>
  </si>
  <si>
    <t>Межбюджетные трансферты, передаваемые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</si>
  <si>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</si>
  <si>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</si>
  <si>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</si>
  <si>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</si>
  <si>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 xml:space="preserve">модернизация региональных и муниципальных детских школ искусств по видам искусств   </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</si>
  <si>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</si>
  <si>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</si>
  <si>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</si>
  <si>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t>
  </si>
  <si>
    <t>муниципальные  округа</t>
  </si>
  <si>
    <t>городские  округа</t>
  </si>
  <si>
    <t>Целевая  статья  06 2 01 09507</t>
  </si>
  <si>
    <t xml:space="preserve">Целевая  статья  04 1 Е2 50980  </t>
  </si>
  <si>
    <t>Целевая  статья  20 4 02 R2991</t>
  </si>
  <si>
    <t>Целевая  статья  05 4 02 R3530</t>
  </si>
  <si>
    <t>Целевая  статья  07 2 03 R3722</t>
  </si>
  <si>
    <t>Целевая  статья  05 1 A3 54530</t>
  </si>
  <si>
    <t xml:space="preserve">Целевая  статья  05 4 02 R4660  </t>
  </si>
  <si>
    <t xml:space="preserve">Целевая  статья  05 4 02 R4670  </t>
  </si>
  <si>
    <t xml:space="preserve">Целевая  статья  19 4 01 R5110 </t>
  </si>
  <si>
    <t xml:space="preserve">Целевая  статья  05 4 02 R5191 </t>
  </si>
  <si>
    <t>Целевая  статья  07 2 02 R5763</t>
  </si>
  <si>
    <t>Целевая  статья  03 2 01 R7530</t>
  </si>
  <si>
    <t>Целевая  статья  07 2 01 R5762</t>
  </si>
  <si>
    <t>Целевая  статья  07 2 04 R5766</t>
  </si>
  <si>
    <t>Целевая  статья  99 9 00 51180</t>
  </si>
  <si>
    <t>Целевая  статья  99 9 00 51200</t>
  </si>
  <si>
    <t>Целевая  статья  01 4 01 51340</t>
  </si>
  <si>
    <t>Целевая  статья  01 4 01 51350</t>
  </si>
  <si>
    <t>Целевая  статья  01 4 01 51760</t>
  </si>
  <si>
    <t>Целевая  статья  01 4 03 R3040</t>
  </si>
  <si>
    <t>Целевая  статья  05 4 04 59300</t>
  </si>
  <si>
    <t xml:space="preserve">РАСПРЕДЕЛЕНИЕ  МЕЖБЮДЖЕТНЫХ  ТРАНСФЕРТОВ  МЕЖДУ  УРОВНЯМИ  БЮДЖЕТОВ  </t>
  </si>
  <si>
    <t>Наименование  муниципальных  образований</t>
  </si>
  <si>
    <t xml:space="preserve"> из  них</t>
  </si>
  <si>
    <t>СЕЛЬСКИЕ  ПОСЕЛЕНИЯ</t>
  </si>
  <si>
    <t>ГОРОДСКИЕ  ПОСЕЛЕНИЯ</t>
  </si>
  <si>
    <t>муниципальные  районы,  мунуципальные  округа,  городские  округа</t>
  </si>
  <si>
    <t>поселения</t>
  </si>
  <si>
    <t>дотация</t>
  </si>
  <si>
    <t>субсидия</t>
  </si>
  <si>
    <t>субвенция</t>
  </si>
  <si>
    <t>иные  межбюджетные  трансферты</t>
  </si>
  <si>
    <t>дотация  на  выравнивание</t>
  </si>
  <si>
    <t>дотация  на  сбалансированность</t>
  </si>
  <si>
    <t>дотации на поощрение достижения наилучших показателей деятельности органов местного самоуправления</t>
  </si>
  <si>
    <t>Субсидии бюджетам поселений на софинансирование капитальных вложений в объекты муниципальной собственности</t>
  </si>
  <si>
    <t xml:space="preserve">Субсидии бюджетам поселений на проведение комплексных кадастровых работ </t>
  </si>
  <si>
    <t xml:space="preserve">Субсидии бюджетам поселений на обустройство и восстановление воинских захоронений, находящихся в государственной собственности </t>
  </si>
  <si>
    <t xml:space="preserve">Субсидии бюджетам на развитие сети учреждений культурно-досугового типа  </t>
  </si>
  <si>
    <t xml:space="preserve">Субсидии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</si>
  <si>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 xml:space="preserve">субсидия на поддержку отрасли культуры  </t>
  </si>
  <si>
    <t xml:space="preserve">Субсидии бюджетам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</si>
  <si>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</si>
  <si>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 xml:space="preserve">Субсидии бюджетам поселений на обеспечение комплексного развития сельских территорий  </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</si>
  <si>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</si>
  <si>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 xml:space="preserve">Субсидии бюджетам поселений на реализацию мероприятий по стимулированию программ развития жилищного строительства субъектов Российской Федерации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</si>
  <si>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</si>
  <si>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Субсидии бюджетам поселений на техническое оснащение муниципальных музеев</t>
  </si>
  <si>
    <t xml:space="preserve">прочие  субсидии  </t>
  </si>
  <si>
    <t>субвенция  на  воинский  учет</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</si>
  <si>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</si>
  <si>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прочие межбюджетные трансферты, передаваемые бюджетам поселений</t>
  </si>
  <si>
    <t>всего  план</t>
  </si>
  <si>
    <t>всего  факт</t>
  </si>
  <si>
    <t>Всего  МБТ</t>
  </si>
  <si>
    <t>Дотация</t>
  </si>
  <si>
    <t>выравнивание</t>
  </si>
  <si>
    <t>сбалансированность</t>
  </si>
  <si>
    <t>гранты</t>
  </si>
  <si>
    <t>Субсидия</t>
  </si>
  <si>
    <t>Субвенция</t>
  </si>
  <si>
    <t>Иные  МБТ</t>
  </si>
  <si>
    <t xml:space="preserve">Субвенции  бюджетам  муниципальных  районов,  муниципальных  округов  и  городских  округов  на  выполнение  передаваемых  полномочий  субъектов  Российской  Федерации  </t>
  </si>
  <si>
    <t>руб.коп</t>
  </si>
  <si>
    <t>Закон Липецкой области от 02.09.2021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</si>
  <si>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педагогическим работникам, медицинским работникам образовательных организаций)</t>
    </r>
  </si>
  <si>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работникам учреждений культуры и искусства)</t>
    </r>
  </si>
  <si>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</si>
  <si>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</si>
  <si>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осуществления деятельности специалистов органов местного самоуправления по опеке и попечительству</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</si>
  <si>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</si>
  <si>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</si>
  <si>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</si>
  <si>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</si>
  <si>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11.12.2013  года  № 217-ОЗ  "О  нормативах  финансирования  муниципальных  дошкольных  образовательных  организаций" </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</si>
  <si>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</si>
  <si>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</si>
  <si>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</si>
  <si>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15.12.2015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</si>
  <si>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2 мая 2023 года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</si>
  <si>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</si>
  <si>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</si>
  <si>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01 4 01 85190</t>
  </si>
  <si>
    <t>01 4 01 85251</t>
  </si>
  <si>
    <t>01 4 01 85252</t>
  </si>
  <si>
    <t>01 4 03 85080</t>
  </si>
  <si>
    <t>01 4 03 85130</t>
  </si>
  <si>
    <t>01 4 03 85440</t>
  </si>
  <si>
    <t xml:space="preserve">01 4 03 85460 </t>
  </si>
  <si>
    <t>01 4 04 85450</t>
  </si>
  <si>
    <t>04 4 02 85090</t>
  </si>
  <si>
    <t>04 4 02 85160</t>
  </si>
  <si>
    <t>04 4 02 85350</t>
  </si>
  <si>
    <t>04 4 02 85420</t>
  </si>
  <si>
    <t>05 4 04 85060</t>
  </si>
  <si>
    <t>09 4 01 85010</t>
  </si>
  <si>
    <t>13 4 01 85070</t>
  </si>
  <si>
    <t>17 4 03 85170</t>
  </si>
  <si>
    <t>17 4 03 85210</t>
  </si>
  <si>
    <t>18 4 03 85340</t>
  </si>
  <si>
    <t>99 9 00 85270</t>
  </si>
  <si>
    <t>муниципальные  районы</t>
  </si>
  <si>
    <t xml:space="preserve">Прочие  субсидии  бюджетам  поселений  </t>
  </si>
  <si>
    <t>руб. коп.</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</si>
  <si>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</si>
  <si>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</si>
  <si>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</si>
  <si>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 </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</si>
  <si>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</si>
  <si>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09 3 01 86010 - в  части  капремонта</t>
  </si>
  <si>
    <t>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</si>
  <si>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</si>
  <si>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</si>
  <si>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 xml:space="preserve">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 </t>
  </si>
  <si>
    <t>06 2 01 97020 - казнач. Кредит</t>
  </si>
  <si>
    <t>Справочно:  бюджеты  поселений</t>
  </si>
  <si>
    <t>Всего  консолидированный  бюджет</t>
  </si>
  <si>
    <t xml:space="preserve">УТОЧНЕННЫЙ  ПЛАН  И  ИСПОЛНЕНИЕ  ПО  МЕЖБЮДЖЕТНЫМ  ТРАНСФЕРТАМ  </t>
  </si>
  <si>
    <t>Безвозмездные  поступления     (000 2 00 00000 00 0000 000)</t>
  </si>
  <si>
    <t>Дотации бюджетам бюджетной системы Российской Федерации  (000 2 02 10000 00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</si>
  <si>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</si>
  <si>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  (000 2 02 30000 00 000 150)</t>
  </si>
  <si>
    <t>Иные межбюджетные трансферты (000 2 02 04000 00 0000 150)</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</si>
  <si>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</si>
  <si>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</si>
  <si>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Дотации  на  выравнивание  бюджетной  обеспеченности   (000 2 02 15001 00 0000 150)</t>
  </si>
  <si>
    <t>Дотации  бюджетам  на  поддержку  мер  по  обеспечению  сбалансированности  бюджетов  (000 2 02 15002 00 0000 150)</t>
  </si>
  <si>
    <t>Дотации (гранты) бюджетам за достижение показателей деятельности органов местного самоуправления  (000 2 02 16549 00 0000 150)</t>
  </si>
  <si>
    <t xml:space="preserve">Субсидии бюджетам на софинансирование капитальных вложений в объекты муниципальной собственности  (000 2 02 20077 00 0000 150)  </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</si>
  <si>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</si>
  <si>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  (000 2 02 20303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</si>
  <si>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</si>
  <si>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</si>
  <si>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</si>
  <si>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</si>
  <si>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</si>
  <si>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бюджетам на реализацию программ формирования современной городской среды  ( 000 2 02 25555 00 0000 150 )</t>
  </si>
  <si>
    <t>Прочие  субсидии    ( 000 2 02 29999 00 0000 150 )</t>
  </si>
  <si>
    <t>областная</t>
  </si>
  <si>
    <t>федеральная</t>
  </si>
  <si>
    <t>Субвенции местным бюджетам на выполнение передаваемых полномочий субъектов  Российской  Федерации   (000 2 02 30024 00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</si>
  <si>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</si>
  <si>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(000 2 02 35118 00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</si>
  <si>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</si>
  <si>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</si>
  <si>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</si>
  <si>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государственную  регистрацию  актов  гражданского  состояния   (000 2 02 35930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</si>
  <si>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</si>
  <si>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Прочие межбюджетные трансферты, передаваемые бюджетам  (000 2 02 49999 00 0000 150)</t>
  </si>
  <si>
    <t>Безвозмездные  поступления  от  других  бюджетов  бюджетной  системы  Российской  Федерации    (000 2 02 00000 00 0000 000)</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</si>
  <si>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</si>
  <si>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поселений  на  выравнивание  бюджетной  обеспеченности  </t>
  </si>
  <si>
    <t>В  ТОМ  ЧИСЛЕ</t>
  </si>
  <si>
    <t>Дотации  бюджетам  городских  округов  на  поддержку  мер  по  обеспечению  сбалансированности  бюджетов  (000 2 02 15002 04 0000 150)</t>
  </si>
  <si>
    <t>Дотации  бюджетам  поселений  на  поддержку  мер  по  обеспечению  сбалансированности  бюджетов</t>
  </si>
  <si>
    <t>Дотации (гранты) бюджетам городских округов за достижение показателей деятельности органов местного самоуправления  (000 2 02 16549 04 0000 150)</t>
  </si>
  <si>
    <t xml:space="preserve">Дотации (гранты) бюджетам поселений за достижение показателей деятельности органов местного самоуправления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</si>
  <si>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</si>
  <si>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</si>
  <si>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  (000 2 02 20303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</si>
  <si>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</si>
  <si>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</si>
  <si>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04 0000 150 )</t>
  </si>
  <si>
    <t>Субсидии бюджетам городских округов на модернизацию инфраструктуры общего образования в отдельных субъектах Российской Федерации  (000 2 02 25239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</si>
  <si>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</si>
  <si>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</si>
  <si>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 xml:space="preserve">Субсидии бюджетам городских округов на создание школ креативных индустрий   (000 2 02 25353 04 0000 150) </t>
  </si>
  <si>
    <t xml:space="preserve">Субсидии бюджетам городских округов на развитие транспортной инфраструктуры на сельских территориях   (000 2 02 25372 04 0000 150) </t>
  </si>
  <si>
    <t xml:space="preserve">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04 0000 150 ) </t>
  </si>
  <si>
    <t xml:space="preserve">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04 0000 150) </t>
  </si>
  <si>
    <t xml:space="preserve">Субсидии бюджетам городских округов на создание виртуальных концертных залов  (ООО 2 02 25453 04 0000 150 ) </t>
  </si>
  <si>
    <t xml:space="preserve">Субсидии бюджетам городских округов на создание модельных муниципальных библиотек  (ООО 2 02 25454 04 0000 150 )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</si>
  <si>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</si>
  <si>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</si>
  <si>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</si>
  <si>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поселений на проведение комплексных кадастровых работ</t>
  </si>
  <si>
    <t>Субсидии бюджетам городских округов на развитие сети учреждений культурно-досугового типа  (000 2 02 25513 04 0000 150 )</t>
  </si>
  <si>
    <t>Субсидия бюджетам поселений на развитие сети учреждений культурно-досугового типа</t>
  </si>
  <si>
    <t>Субсидия бюджетам городских округов на поддержку отрасли культуры    ( 000 2 02 25519 04 0000 150 )</t>
  </si>
  <si>
    <t xml:space="preserve">Субсидия бюджетам поселений на поддержку отрасли культуры   </t>
  </si>
  <si>
    <t>Субсидии бюджетам городских округов на реализацию программ формирования современной городской среды   ( 000 2 02 25555 04 0000 150 )</t>
  </si>
  <si>
    <t>Субсидии бюджетам поселений на реализацию программ формирования современной городской среды</t>
  </si>
  <si>
    <t>Субсидии бюджетам городских округов на обеспечение комплексного развития сельских территорий  (000 2 02 25576 04 0000 150)</t>
  </si>
  <si>
    <t xml:space="preserve">Субсидии бюджетам городских округов на оснащение региональных и муниципальных театров   (000 2 02 25584 04 0000 150) </t>
  </si>
  <si>
    <t xml:space="preserve">Субсидии бюджетам городских округов на техническое оснащение муниципальных музеев   (000 2 02 25590 04 0000 150) </t>
  </si>
  <si>
    <t>Субсидии бюджетам городских округов на реализацию мероприятий по модернизации школьных систем образования  (000 2 02 25750 04 0000 150)</t>
  </si>
  <si>
    <t>Субсидии бюджетам городских округов на софинансирование закупки оборудования для создания «умных» спортивных площадок  (000 2 02 25753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</si>
  <si>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</si>
  <si>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Прочие  субсидии  бюджетам  городских  округов      ( 000 2 02 29999 04 0000 150 )</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</si>
  <si>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</si>
  <si>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</si>
  <si>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  (000 2 02 35118 14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</si>
  <si>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  (000 2 02 35118 10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</si>
  <si>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</si>
  <si>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</si>
  <si>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</si>
  <si>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</si>
  <si>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04 0000 150)</t>
  </si>
  <si>
    <t>Субвенции  бюджетам  городских  округов  на  государственную  регистрацию  актов  гражданского  состояния    (000 2 02 35930 04 0000 150)</t>
  </si>
  <si>
    <t>Межбюджетные трансферты, передаваемые бюджетам городских округов на реализацию программы комплексного развития молодежной политики в регионах Российской Федерации «Регион для молодых»  (000 2 02 45116 04 0000 150)</t>
  </si>
  <si>
    <t>Межбюджетные трансферты, передаваемые бюджетам городских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</si>
  <si>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</si>
  <si>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</si>
  <si>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</si>
  <si>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поселений</t>
  </si>
  <si>
    <t>Получение  бюджетных  кредитов  от  других  бюджетов  бюджетной  системы  Российской  Федерации  бюджетами  городских  округов  ( 000 01 03 00 00 04 0000 700 )</t>
  </si>
  <si>
    <t>Получение  бюджетных  кредитов  от  других  бюджетов  бюджетной  системы  Российской  Федерации  бюджетами  поселений</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</si>
  <si>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</si>
  <si>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поселений</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</si>
  <si>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</si>
  <si>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</si>
  <si>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</si>
  <si>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бюджетам  муниципальных  районов  на  поддержку  мер  по  обеспечению  сбалансированности  бюджетов  (000 2 02 15002 05 0000 150)</t>
  </si>
  <si>
    <t>Дотации  бюджетам  сельских  поселений  на  поддержку  мер  по  обеспечению  сбалансированности  бюджетов   (000 2 02 15002 10 0000 150)</t>
  </si>
  <si>
    <t xml:space="preserve">Дотации  бюджетам  городских  поселений  на  поддержку  мер  по  обеспечению  сбалансированности  бюджетов   (000 2 02 15002 13 0000 150) </t>
  </si>
  <si>
    <t>Дотации (гранты) бюджетам муниципальных районов за достижение показателей деятельности органов местного самоуправления  (000 2 02 16549 05 0000 150)</t>
  </si>
  <si>
    <t>Дотации (гранты) бюджетам сельских поселений за достижение показателей деятельности органов местного самоуправления  (000 2 02 16549 10 0000 150)</t>
  </si>
  <si>
    <t>Дотации (гранты) бюджетам городских поселений за достижение показателей деятельности органов местного самоуправления  (000 2 02 16549 13 0000 150)</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</si>
  <si>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</si>
  <si>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</si>
  <si>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</si>
  <si>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05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</si>
  <si>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  (000 2 02 20303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</si>
  <si>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</si>
  <si>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      (000 2 02 25021 10 0000 150)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</si>
  <si>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     (000 2 02 25021 13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</si>
  <si>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</si>
  <si>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05 0000 150 )</t>
  </si>
  <si>
    <t>Субсидии бюджетам муниципальных районов на модернизацию инфраструктуры общего образования в отдельных субъектах Российской Федерации  (000 2 02 25239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</si>
  <si>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</si>
  <si>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</si>
  <si>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</si>
  <si>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 xml:space="preserve">Субсидии бюджетам муниципальных районов на создание школ креативных индустрий   (000 2 02 25353 05 0000 150) </t>
  </si>
  <si>
    <t xml:space="preserve">Субсидии бюджетам муниципальных районов на развитие транспортной инфраструктуры на сельских территориях   (000 2 02 25372 05 0000 150) </t>
  </si>
  <si>
    <t xml:space="preserve">Субсидии бюджетам муниципальных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05 0000 150 ) </t>
  </si>
  <si>
    <t xml:space="preserve">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05 0000 150) </t>
  </si>
  <si>
    <t>Субсидии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10 0000 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</si>
  <si>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13 0000 150)</t>
  </si>
  <si>
    <t xml:space="preserve">Субсидии бюджетам муниципальных районов на создание виртуальных концертных залов  (ООО 2 02 25453 05 0000 150 ) </t>
  </si>
  <si>
    <t xml:space="preserve">Субсидии бюджетам муниципальных районов на создание модельных муниципальных библиотек  (ООО 2 02 25454 05 0000 150 )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</si>
  <si>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</si>
  <si>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</si>
  <si>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</si>
  <si>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</si>
  <si>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муниципальных районов на развитие сети учреждений культурно-досугового типа  (000 2 02 25513 05 0000 150 )</t>
  </si>
  <si>
    <t>Субсидия бюджетам сельских поселений на развитие сети учреждений культурно-досугового типа   (000 2 02 25513 10 0000 150 )</t>
  </si>
  <si>
    <t>Субсидия бюджетам городских поселений на развитие сети учреждений культурно-досугового типа   (000 2 02 25513 13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</si>
  <si>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</si>
  <si>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</si>
  <si>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</si>
  <si>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Субсидии бюджетам муниципальных районов на реализацию программ формирования современной городской среды   ( 000 2 02 25555 05 0000 150 )</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</si>
  <si>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</si>
  <si>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</si>
  <si>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муниципальных районов на обеспечение комплексного развития сельских территорий  (000 2 02 25576 05 0000 150)</t>
  </si>
  <si>
    <t>Субсидии бюджетам сельских поселений на обеспечение комплексного развития сельских территорий  (000 2 02 25576 10 0000 150)</t>
  </si>
  <si>
    <t>Субсидии бюджетам городских поселений на обеспечение комплексного развития сельских территорий  (000 2 02 25576 13 0000 150)</t>
  </si>
  <si>
    <t xml:space="preserve">Субсидии бюджетам муниципальных районов на оснащение региональных и муниципальных театров   (000 2 02 25584 05 0000 150) </t>
  </si>
  <si>
    <t xml:space="preserve">Субсидии бюджетам муниципальных районов на техническое оснащение муниципальных музеев   (000 2 02 25590 05 0000 150) </t>
  </si>
  <si>
    <t xml:space="preserve">Субсидии бюджетам сельских поселений на техническое оснащение муниципальных музеев (000 2 02 25590 10 0000 150) </t>
  </si>
  <si>
    <t xml:space="preserve">Субсидии бюджетам городских поселений на техническое оснащение муниципальных музеев  (000 2 02 25590 13 0000 150) </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</si>
  <si>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</si>
  <si>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</si>
  <si>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</si>
  <si>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Прочие  субсидии  бюджетам  муниципальных  районов      ( 000 2 02 29999 05 0000 150 )</t>
  </si>
  <si>
    <t>Прочие  субсидии  бюджетам  сельских  поселений  (000 2 02 29999 10 0000 150)</t>
  </si>
  <si>
    <t>Прочие  субсидии  бюджетам  городских  поселений  (000 2 02 29999 13 0000 150)</t>
  </si>
  <si>
    <t>Субвенции бюджетам муниципальных районов на выполнение передаваемых полномочий субъектов  Российской  Федерации  (000 2 02 30024 05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</si>
  <si>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</si>
  <si>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</si>
  <si>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</si>
  <si>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</si>
  <si>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</si>
  <si>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05 0000 150)</t>
  </si>
  <si>
    <t>Субвенции  бюджетам  муниципальных  районов  на  государственную  регистрацию  актов  гражданского  состояния (000 2 02 35930 05 0000 150)</t>
  </si>
  <si>
    <t>Межбюджетные трансферты, передаваемые бюджетам муниципальных районов на реализацию программы комплексного развития молодежной политики в регионах Российской Федерации «Регион для молодых»  (000 2 02 45116 05 0000 150)</t>
  </si>
  <si>
    <t>Межбюджетные трансферты, передаваемые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05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</si>
  <si>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</si>
  <si>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</si>
  <si>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</si>
  <si>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</si>
  <si>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Прочие межбюджетные трансферты, передаваемые бюджетам муниципальных районов  (2 02 49999 05 0000 150)</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</si>
  <si>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</si>
  <si>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</si>
  <si>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Получение  бюджетных  кредитов  от  других  бюджетов  бюджетной  системы  Российской  Федерации  бюджетами  муниципальных  районов  ( 000 01 03 00 00 05 0000 700 )</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</si>
  <si>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</si>
  <si>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</si>
  <si>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</si>
  <si>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</si>
  <si>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</si>
  <si>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 xml:space="preserve">Дотации  бюджетам  муниципальных  округов  на  выравнивание  бюджетной  обеспеченности из бюджета субъекта Российской Федерации  (000 2 02 15001 14 0000 150)  </t>
  </si>
  <si>
    <t>Дотации  бюджетам  муниципальных  округов  на  поддержку  мер  по  обеспечению  сбалансированности  бюджетов  (000 2 02 15002 14 0000 150)</t>
  </si>
  <si>
    <t>Дотации (гранты) бюджетам муниципальных округов за достижение показателей деятельности органов местного самоуправления  (000 2 02 16549 14 0000 150)</t>
  </si>
  <si>
    <t xml:space="preserve">Субсидии бюджетам муниципальных округов на софинансирование капитальных вложений в объекты муниципальной собственности   (000 2 02 20077 14 0000 150)   </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</si>
  <si>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</si>
  <si>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  (000 2 02 20303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</si>
  <si>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   (000 2 02 25021 14 0000 150)</t>
  </si>
  <si>
    <t>Субсидии бюджетам муниципальных округов на реализацию мероприятий государственной программы Российской Федерации "Доступная среда"  (000 2 02 25027 14 0000 150)</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</si>
  <si>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14 0000 150 )</t>
  </si>
  <si>
    <t>Субсидии бюджетам муниципальных округов на модернизацию инфраструктуры общего образования в отдельных субъектах Российской Федерации  (000 2 02 25239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</si>
  <si>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14 0000 150)</t>
  </si>
  <si>
    <t xml:space="preserve">Субсидии бюджетам муниципальных округов на создание школ креативных индустрий   (000 2 02 25353 14 0000 150) </t>
  </si>
  <si>
    <t xml:space="preserve">Субсидии бюджетам муниципальных округов на развитие транспортной инфраструктуры на сельских территориях   (000 2 02 25372 14 0000 150) </t>
  </si>
  <si>
    <t xml:space="preserve">Субсидии бюджетам муниципальных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14 0000 150 ) </t>
  </si>
  <si>
    <t xml:space="preserve">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14 0000 150) </t>
  </si>
  <si>
    <t xml:space="preserve">Субсидии бюджетам муниципальных округов на создание виртуальных концертных залов  (ООО 2 02 25453 14 0000 150 ) </t>
  </si>
  <si>
    <t xml:space="preserve">Субсидии бюджетам муниципальных округов на создание модельных муниципальных библиотек  (ООО 2 02 25454 14 0000 150 ) </t>
  </si>
  <si>
    <t xml:space="preserve">Субсидии бюджетам муниципальных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14 0000 150) </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</si>
  <si>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14 0000 150 )</t>
  </si>
  <si>
    <t>Субсидии бюджетам муниципальных округов на развитие сети учреждений культурно-досугового типа  (000 2 02 25513 14 0000 150 )</t>
  </si>
  <si>
    <t>Субсидия бюджетам муниципальных округов на поддержку отрасли культуры    ( 000 2 02 25519 14 0000 150 )</t>
  </si>
  <si>
    <t>Субсидии бюджетам муниципальных округов на реализацию программ формирования современной городской среды   ( 000 2 02 25555 14 0000 150 )</t>
  </si>
  <si>
    <t>Субсидии бюджетам муниципальных округов на обеспечение комплексного развития сельских территорий  (000 2 02 25576 14 0000 150)</t>
  </si>
  <si>
    <t xml:space="preserve">Субсидии бюджетам муниципальных округов на оснащение региональных и муниципальных театров   (000 2 02 25584 14 0000 150) </t>
  </si>
  <si>
    <t xml:space="preserve">Субсидии бюджетам муниципальных округов на техническое оснащение муниципальных музеев   (000 2 02 25590 14 0000 150) </t>
  </si>
  <si>
    <t>Субсидии бюджетам муниципальных округов на реализацию мероприятий по модернизации школьных систем образования  (000 2 02 25750 14 0000 150)</t>
  </si>
  <si>
    <t>Субсидии бюджетам муниципальных округов на софинансирование закупки оборудования для создания «умных» спортивных площадок  (000 2 02 25753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</si>
  <si>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14 0000 150)</t>
  </si>
  <si>
    <t>Прочие  субсидии  бюджетам  муниципальных  округов   ( 000 2 02 29999 14 0000 150 )</t>
  </si>
  <si>
    <t>Субвенции бюджетам муниципальных округов на выполнение передаваемых полномочий субъектов  Российской  Федерации  (000 2 02 30024 14 0000 150)</t>
  </si>
  <si>
    <t>Субвенции бюджетам муниципальных округов на содержание ребенка в семье опекуна и приемной семье, а также вознаграждение, причитающееся приемному родителю       (000 2 02 30027 14 0000 150)</t>
  </si>
  <si>
    <t xml:space="preserve"> Субвенции бюджетам муниципальных округов на составление (изменение) списков кандидатов в присяжные заседатели федеральных судов общей юрисдикции в Российской Федерации   (000 2 02 35120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</si>
  <si>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</si>
  <si>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(000 2 02 35135 14 0000 150)</t>
  </si>
  <si>
    <t>Субвенции бюджетам муниципальных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</si>
  <si>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14 0000 150)</t>
  </si>
  <si>
    <t>Субвенции  бюджетам  муниципальных  округов  на  государственную  регистрацию  актов  гражданского  состояния (000 2 02 35930 14 0000 150)</t>
  </si>
  <si>
    <t>Межбюджетные трансферты, передаваемые бюджетам муниципальных округов на реализацию программы комплексного развития молодежной политики в регионах Российской Федерации «Регион для молодых»  (000 2 02 45116 14 0000 150)</t>
  </si>
  <si>
    <t>Межбюджетные трансферты, передаваемые бюджетам муниципальных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</si>
  <si>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</si>
  <si>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14 0000 150)</t>
  </si>
  <si>
    <t>Прочие межбюджетные трансферты, передаваемые бюджетам муниципальных округов  (2 02 49999 14 0000 150)</t>
  </si>
  <si>
    <t>Получение  бюджетных  кредитов  от  других  бюджетов  бюджетной  системы  Российской  Федерации  бюджетами  муниципальных  округов  ( 000 01 03 00 00 14 0000 700 )</t>
  </si>
  <si>
    <t>Погашение  бюджетных  кредитов,  полученных  от  других  бюджетов  бюджетной  системы  Российской  Федерации  бюджетами  муниципальных  округов  (000 01 03 00 00 14 0000 800)</t>
  </si>
  <si>
    <t>09 3 01 86010 - бюдж. Инвест.</t>
  </si>
  <si>
    <t>04 1 Е2 50980 - обл</t>
  </si>
  <si>
    <t>04 1 Е2 50980 - фед</t>
  </si>
  <si>
    <t>20 4 02 R2991 - обл</t>
  </si>
  <si>
    <t>20 4 02 R2991 - фед</t>
  </si>
  <si>
    <t>05 4 02 R3530 - фед</t>
  </si>
  <si>
    <t>07 2 03 R3722 - фед</t>
  </si>
  <si>
    <t>06 1 F2 54240 - обл</t>
  </si>
  <si>
    <t>06 1 F2 54240 - фед</t>
  </si>
  <si>
    <t>05 1 A3 54530 - обл</t>
  </si>
  <si>
    <t>05 1 A3 54530 - фед</t>
  </si>
  <si>
    <t>05 4 02 R4660 - обл</t>
  </si>
  <si>
    <t>05 4 02 R4660 - фед</t>
  </si>
  <si>
    <t>05 4 02 R4670 - обл</t>
  </si>
  <si>
    <t>05 4 02 R4670 - фед</t>
  </si>
  <si>
    <t>19 4 01 R5110 - обл</t>
  </si>
  <si>
    <t>19 4 01 R5110- фед</t>
  </si>
  <si>
    <t>05 4 02 R5191 - обл</t>
  </si>
  <si>
    <t>05 4 02 R5191 - фед</t>
  </si>
  <si>
    <t>06 1 F2 55550 - обл</t>
  </si>
  <si>
    <t>06 1 F2 55550 - фед</t>
  </si>
  <si>
    <t xml:space="preserve">06 1 F2 A5551 </t>
  </si>
  <si>
    <t>план</t>
  </si>
  <si>
    <t>07 2 02 R5763 - фед</t>
  </si>
  <si>
    <t>03 2 01 R7530 - обл</t>
  </si>
  <si>
    <t>03 2 01 R7530 - фед</t>
  </si>
  <si>
    <t>07 2 01 R5762</t>
  </si>
  <si>
    <t>07 2 01 R5762 - фед</t>
  </si>
  <si>
    <t>07 2 04 R5766 - фед</t>
  </si>
  <si>
    <t>01 4 03 R3040</t>
  </si>
  <si>
    <t>01 4 03 R3040 - фед</t>
  </si>
  <si>
    <t>05 4 04 85020</t>
  </si>
  <si>
    <t>05 4 04 59300</t>
  </si>
  <si>
    <t>план  погашения  КБ</t>
  </si>
  <si>
    <t>факт  погашения  КБ</t>
  </si>
  <si>
    <t>Целевые  статьи  21 4 03 80010, 21 4 03 80020</t>
  </si>
  <si>
    <t>Целевая  статья  21 4 03 80030</t>
  </si>
  <si>
    <t>Целевые  статьи  21 4 03 80050,  21 4 03 80060,  21 4 03 80080</t>
  </si>
  <si>
    <t>Целевые  статьи  21 4 03 80040,  21 4 03 80070</t>
  </si>
  <si>
    <t>Целевые  статьи  06 2 01 86390,  09 3 01 86010  в  части  бюджетных  инвестиций (ВР 522)</t>
  </si>
  <si>
    <t>Целевые  статьи  06 2 01 09606,  06 2 01 09607</t>
  </si>
  <si>
    <t>Целевая  статья  04 1 Е2 50980</t>
  </si>
  <si>
    <t>Целевая  статья  05 4 02 R4660</t>
  </si>
  <si>
    <t>Целевая  статья  05 4 02 R4670</t>
  </si>
  <si>
    <t>Целевые  статьи  01 4 01 85190,  01 4 01 85251,  01 4 01 85252,  01 4 03 85080,  01 4 03 85130,  01 4 03 85440,  01 4 03 85460,  01 4 03 85450,  04 4 02 85090,  04 4 02 85160,  04 4 02 85350,  04 4 02 85420,  05 4 04 85060,  09 4 01 85010,  13 4 01 85070,  17 4 03 85170,  17 4 03 85210,  18 4 03 85340,  99 9 00 85270</t>
  </si>
  <si>
    <t>Целевая  статья  01 4 03 85430</t>
  </si>
  <si>
    <t>Целевые  статьи  05 4 04 85020  (областные),  05 4 04 59300  (федеральные)</t>
  </si>
  <si>
    <t>города</t>
  </si>
  <si>
    <t>район</t>
  </si>
  <si>
    <t>Закон  Липецкой  области  от  31  августа  2004  года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</si>
  <si>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06 2 01 97010</t>
  </si>
  <si>
    <t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</si>
  <si>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97010 - казнач. Кредит</t>
  </si>
  <si>
    <t xml:space="preserve">Субсидии бюджетам поселений на развитие транспортной инфраструктуры на сельских территориях  </t>
  </si>
  <si>
    <t xml:space="preserve">Субсидии бюджетам сельских поселений на развитие транспортной инфраструктуры на сельских территориях   (000 2 02 25372 10 0000 150) </t>
  </si>
  <si>
    <t xml:space="preserve">Субсидии бюджетам городских поселений на развитие транспортной инфраструктуры на сельских территориях   (000 2 02 25372 13 0000 150) </t>
  </si>
  <si>
    <t>годовой  план  целевых  средств</t>
  </si>
  <si>
    <t>консолидированный  бюджет</t>
  </si>
  <si>
    <t>городские  поселения</t>
  </si>
  <si>
    <t>сельские  поселения</t>
  </si>
  <si>
    <t>районы  и  города</t>
  </si>
  <si>
    <t xml:space="preserve">Субсидии бюджетам поселений на создание виртуальных концертных залов </t>
  </si>
  <si>
    <t xml:space="preserve">Субсидии бюджетам сельских поселений на создание виртуальных концертных залов  (ООО 2 02 25453 10 0000 150 ) </t>
  </si>
  <si>
    <t xml:space="preserve">Субсидии бюджетам городских поселений на создание виртуальных концертных залов  (ООО 2 02 25453 13 0000 150 ) </t>
  </si>
  <si>
    <t>Целевые  статьи  06 2 01 09506,  06 2 01 09507</t>
  </si>
  <si>
    <t>06 2 01 09506</t>
  </si>
  <si>
    <t>Целевая  статья  06 2 01 09506</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</si>
  <si>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</si>
  <si>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</si>
  <si>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t>
  </si>
  <si>
    <t>Воловский округ</t>
  </si>
  <si>
    <t>Добровский округ</t>
  </si>
  <si>
    <t>Измалковский округ</t>
  </si>
  <si>
    <t>Становлянский округ</t>
  </si>
  <si>
    <t>Грязинский район</t>
  </si>
  <si>
    <t>Данковский район</t>
  </si>
  <si>
    <t>Добринский район</t>
  </si>
  <si>
    <t>Долгоруковский район</t>
  </si>
  <si>
    <t>Елецкий район</t>
  </si>
  <si>
    <t>Задонский район</t>
  </si>
  <si>
    <t>Краснинский район</t>
  </si>
  <si>
    <t>Лебедянский район</t>
  </si>
  <si>
    <t>Лев-Толстовский район</t>
  </si>
  <si>
    <t>Тербунский район</t>
  </si>
  <si>
    <t>Усманский район</t>
  </si>
  <si>
    <t>Хлевенский район</t>
  </si>
  <si>
    <t>Чаплыгинский район</t>
  </si>
  <si>
    <t>Город Елец</t>
  </si>
  <si>
    <t>Город Липецк</t>
  </si>
  <si>
    <t>Измалковский муниципальный округ</t>
  </si>
  <si>
    <t>Липецкий округ</t>
  </si>
  <si>
    <t>ФЕДЕРАЛЬНЫЕ  СРЕДСТВА  В  2025  ГОДУ</t>
  </si>
  <si>
    <t>МЕЖБЮДЖЕТНЫЕ  ТРАНСФЕРТЫ  В  2025  ГОДУ</t>
  </si>
  <si>
    <t>СВЕДЕНИЯ  О  НЕРАСПРЕДЕЛЕННОЙ  ДОТАЦИИ  В  2025  ГОДУ</t>
  </si>
  <si>
    <t>СВЕДЕНИЯ  О  СУБСИДИИ  В  2025  ГОДУ</t>
  </si>
  <si>
    <t>СВЕДЕНИЯ  О  НЕРАСПРЕДЕЛЕННОЙ  СУБВЕНЦИИ  В  2025  ГОДУ</t>
  </si>
  <si>
    <t>СВЕДЕНИЯ  О  НЕРАСПРЕДЕЛЕННЫХ  ИНЫХ  МЕЖБЮДЖЕТНЫХ  ТРАНСФЕРТАХ  В  2025  ГОДУ</t>
  </si>
  <si>
    <t>Липецкий муниципальный округ</t>
  </si>
  <si>
    <t>07 2 01 R5764</t>
  </si>
  <si>
    <t>07 2 01 R5764 - фед</t>
  </si>
  <si>
    <t>Целевые  статьи  07 2 01 R5762,  07 2 01 R5764,  07 2 04 R5766</t>
  </si>
  <si>
    <t>Целевая  статья  07 2 01 R5764</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</si>
  <si>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</si>
  <si>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 xml:space="preserve">07 2 01 R5764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</si>
  <si>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t>
  </si>
  <si>
    <t xml:space="preserve"> публично-правовая компания "Фонд развития территорий"  </t>
  </si>
  <si>
    <t>17 2 05 R5991 - обл</t>
  </si>
  <si>
    <t>17 2 05 R5991- фед</t>
  </si>
  <si>
    <t>Целевая  статья  17 2 05 R5991</t>
  </si>
  <si>
    <t>17 2 05 R5991</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</si>
  <si>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</si>
  <si>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 xml:space="preserve">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</si>
  <si>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регионального проекта "Педагоги и наставники" государственной программы Липецкой области "Развитие образования Липецкой области"</t>
  </si>
  <si>
    <t xml:space="preserve">04 1 Ю6 53030 </t>
  </si>
  <si>
    <t xml:space="preserve">Целевая  статья  04 1 Ю6 53030 </t>
  </si>
  <si>
    <t xml:space="preserve">Целевая  статья 04 1 Ю6 53030 </t>
  </si>
  <si>
    <t>05 4 02 86280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</si>
  <si>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</si>
  <si>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06 1 И4 54240</t>
  </si>
  <si>
    <t>06 1 И4 55550</t>
  </si>
  <si>
    <t>06 1 И4 А5551</t>
  </si>
  <si>
    <t>Целевая  статья  06 1 И4 55550</t>
  </si>
  <si>
    <t>Целевая  статья  06 1 И4 54240</t>
  </si>
  <si>
    <t xml:space="preserve">Целевые  статьи 06 1 И4 55550,  06 1 И4 A5551 </t>
  </si>
  <si>
    <t>06 1 И4 55550 - обл</t>
  </si>
  <si>
    <t>06 1 И4 55550 - фед</t>
  </si>
  <si>
    <t xml:space="preserve">06 1 И4 A5551 </t>
  </si>
  <si>
    <t>06 1 И4 54240 - обл</t>
  </si>
  <si>
    <t>06 1 И4 54240 - фед</t>
  </si>
  <si>
    <t>Целевая  статья  06 1 И4 А4240</t>
  </si>
  <si>
    <t>06 1 И4 А4240</t>
  </si>
  <si>
    <t>Целевые  статьи  09 1 И2 50212,   09 1 И2 50213,  09 1 И2 50214</t>
  </si>
  <si>
    <t>09 1 И2 50212 - обл</t>
  </si>
  <si>
    <t>09 1 И2 50212 - фед</t>
  </si>
  <si>
    <t>09 1 И2 50213 - обл</t>
  </si>
  <si>
    <t>09 1 И2 50213 - фед</t>
  </si>
  <si>
    <t>09 1 И2 50214 - обл</t>
  </si>
  <si>
    <t>09 1 И2 50214 - фед</t>
  </si>
  <si>
    <t>Целевая  статья  09 1 И2 50212</t>
  </si>
  <si>
    <t>Целевая  статья  09 1 И2 50213</t>
  </si>
  <si>
    <t>Целевая  статья  09 1 И2 50214</t>
  </si>
  <si>
    <t xml:space="preserve">09 1 И2 50214 </t>
  </si>
  <si>
    <t>09 1 И2 50212</t>
  </si>
  <si>
    <t>08 4 И2 50212</t>
  </si>
  <si>
    <t>09 1 И2 50213</t>
  </si>
  <si>
    <t>04 1 Ю4 A7500</t>
  </si>
  <si>
    <t>Реализация мероприятий по модернизации школьных систем образования в целях достижения значений базового результата проекта в рамках регионального проекта "Все лучшее детям" государственной программы Липецкой области "Развитие образования Липецкой области"</t>
  </si>
  <si>
    <t>04 1 Ю4 А7500</t>
  </si>
  <si>
    <t>Целевая  статья  04 1 Ю4 57500</t>
  </si>
  <si>
    <t>6. Реализация мероприятий по модернизации школьных систем образования в рамках регионального проекта "Все лучшее детям" государственной программы Липецкой области "Развитие образования Липецкой области"  (ЦС  04 1 Ю4 57500)</t>
  </si>
  <si>
    <t>Целевая  статья  20 1 Ю1 51160</t>
  </si>
  <si>
    <t>20 1 Ю1 51160</t>
  </si>
  <si>
    <t xml:space="preserve">Реализация программы комплексного развития молодежной политики "Регион для молодых" в Липецкой области в рамках регионального проекта "Россия-страна возможностей" государственной программы Липецкой области «Реализация внутренней политики Липецкой области» </t>
  </si>
  <si>
    <t>08 3 01 9Д110</t>
  </si>
  <si>
    <t>Целевая  статья  08 1 И6 54010</t>
  </si>
  <si>
    <t>08 1 И6 54010 - обл</t>
  </si>
  <si>
    <t>08 1 И6 54010 - фед</t>
  </si>
  <si>
    <t>08 4 01 9Д120</t>
  </si>
  <si>
    <t>08 4 01 9Д130</t>
  </si>
  <si>
    <t>08 1 И8 53940</t>
  </si>
  <si>
    <t xml:space="preserve">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государственной программы Липецкой области "Развитие транспортной системы Липецкой области" </t>
  </si>
  <si>
    <t>08 1 И6 54010</t>
  </si>
  <si>
    <t>Субсидии бюджетам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00 0000 150  )</t>
  </si>
  <si>
    <t>Субсидии бюджетам городских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04 0000 150  )</t>
  </si>
  <si>
    <t>Субсидии бюджетам муниципальных районов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05 0000 150  )</t>
  </si>
  <si>
    <t>Субсидии бюджетам муниципальных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14 0000 150  )</t>
  </si>
  <si>
    <t>05 1 Я5 Д5195</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</si>
  <si>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</si>
  <si>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5519Б</t>
  </si>
  <si>
    <t>Государственная поддержка отрасли культуры (предоставление субсидий местным бюджетам на строительство и модернизацию муниципальных детских школ искусств по видам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</si>
  <si>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54540</t>
  </si>
  <si>
    <t xml:space="preserve">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</si>
  <si>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55130</t>
  </si>
  <si>
    <t xml:space="preserve">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</si>
  <si>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55840</t>
  </si>
  <si>
    <t xml:space="preserve">Оснащение региональных и муниципальных театров, находящихся в городах с численностью населения более 300 тысяч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</si>
  <si>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55900</t>
  </si>
  <si>
    <t xml:space="preserve">Техническое оснащение региональных и муниципальных музеев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</si>
  <si>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 xml:space="preserve">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</si>
  <si>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Целевая  статья  05 1 Я5 54540</t>
  </si>
  <si>
    <t>Целевая  статья  05 1 Я5 55130</t>
  </si>
  <si>
    <t>Целевая  статья 05 1 Я5 5519Б</t>
  </si>
  <si>
    <t>Целевая  статья  05 1 Я5 55840</t>
  </si>
  <si>
    <t>Целевая  статья  05 1 Я5 55900</t>
  </si>
  <si>
    <t>05 1 Я5 54540 - обл</t>
  </si>
  <si>
    <t>05 1 Я5 54540 - фед</t>
  </si>
  <si>
    <t>05 1 Я5 55130 - обл</t>
  </si>
  <si>
    <t>05 1 Я5 55130 - фед</t>
  </si>
  <si>
    <t>05 1 Я5 5519Б - обл</t>
  </si>
  <si>
    <t>05 1 Я5 5519Б - фед</t>
  </si>
  <si>
    <t>05 1 Я5 55840  - обл</t>
  </si>
  <si>
    <t>05 1 Я5 55840  - фед</t>
  </si>
  <si>
    <t>05 1 Я5 55900  - обл</t>
  </si>
  <si>
    <t>05 1 Я5 55900  - фед</t>
  </si>
  <si>
    <t>06 1 И3 51540</t>
  </si>
  <si>
    <t>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</si>
  <si>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Целевая  статья  06 1 И3 51540</t>
  </si>
  <si>
    <t>06 1 И3 51540 - обл</t>
  </si>
  <si>
    <t>06 1 И3 51540 - фед</t>
  </si>
  <si>
    <t>04 2 03 87080</t>
  </si>
  <si>
    <t>04 1 Ю6 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</si>
  <si>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"Педагоги и наставники" государственной программы Липецкой области "Развитие образования Липецкой области"</t>
  </si>
  <si>
    <t>Целевая  статья  04 1 Ю6 51790</t>
  </si>
  <si>
    <t xml:space="preserve"> 04 1 Ю6 51790</t>
  </si>
  <si>
    <t>04 2 03 86890</t>
  </si>
  <si>
    <t>04 2 03 86920</t>
  </si>
  <si>
    <t>04 2 03 R4940</t>
  </si>
  <si>
    <t>04 2 03 A4940</t>
  </si>
  <si>
    <t>Целевая  статья  04 2 03 R4940</t>
  </si>
  <si>
    <t>Целевые  статьи  04 2 03 R4940,  04 2 03 A4940</t>
  </si>
  <si>
    <t>04 2 03 R4940 - обл</t>
  </si>
  <si>
    <t>04 2 03 R4940- фед</t>
  </si>
  <si>
    <t>08 1 И8 А4474</t>
  </si>
  <si>
    <t xml:space="preserve">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 </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</si>
  <si>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</si>
  <si>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</si>
  <si>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Осуществление мероприятий, направленных на создание некапитальных объектов (быстровозводимых конструкций) отдыха детей и их оздоровления в целях достижения значений базового результата проекта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</si>
  <si>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08 1 И8 54470</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</si>
  <si>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t>
  </si>
  <si>
    <t>Целевая  статья  08 1 И8 54470</t>
  </si>
  <si>
    <t>Целевые  статьи  08 1 И8 54470,  08 1 И8 А4474</t>
  </si>
  <si>
    <t>08 1 И8 54470 - обл</t>
  </si>
  <si>
    <t>08 1 И8 54470 - фед</t>
  </si>
  <si>
    <t>04 1 Ю6 50500</t>
  </si>
  <si>
    <t>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в рамках регионального проекта "Педагоги и наставники" государственной программы Липецкой области "Развитие образования Липецкой области"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</si>
  <si>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00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</si>
  <si>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04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</si>
  <si>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05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</si>
  <si>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14 0000 150)</t>
  </si>
  <si>
    <t xml:space="preserve">Целевая  статья  04 1 Ю6 50500 </t>
  </si>
  <si>
    <t xml:space="preserve"> 04 1 Ю6 50500 </t>
  </si>
  <si>
    <t xml:space="preserve">Целевая  статья   04 1 Ю6 50500 </t>
  </si>
  <si>
    <t>1.  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в рамках регионального проекта "Педагоги и наставники" государственной программы Липецкой области "Развитие образования Липецкой области"  (ЦС  04 1 Ю6 50500)</t>
  </si>
  <si>
    <t>2.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"Педагоги и наставники" государственной программы Липецкой области "Развитие образования Липецкой области"  (ЦС  04 1 Ю6 51790)</t>
  </si>
  <si>
    <t>3.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регионального проекта "Педагоги и наставники" государственной программы Липецкой области "Развитие образования Липецкой области"  (ЦС  04 1 Ю6 53030 )</t>
  </si>
  <si>
    <t>4.  Реализация программы комплексного развития молодежной политики "Регион для молодых" в Липецкой области в рамках регионального проекта "Россия-страна возможностей" государственной программы Липецкой области «Реализация внутренней политики Липецкой области»   (ЦС  20 1 Ю1 51160)</t>
  </si>
  <si>
    <t>Иные межбюджетные трансферты местным бюджетам на проведение капитального ремонта объектов муниципальных общеобразовательных организаций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</si>
  <si>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04 1 Ю4 57501</t>
  </si>
  <si>
    <t>04 1 Ю4 57502</t>
  </si>
  <si>
    <t>Реализация мероприятий по модернизации школьных систем образования (с однолетним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t>
  </si>
  <si>
    <t>Реализация мероприятий по модернизации школьных систем образования (с двухлетним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t>
  </si>
  <si>
    <t>04 2 03 R2390</t>
  </si>
  <si>
    <t>05 1 Я5 55195</t>
  </si>
  <si>
    <t>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</si>
  <si>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53480</t>
  </si>
  <si>
    <t xml:space="preserve">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</si>
  <si>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Целевая  статья  05 1 Я5 55195</t>
  </si>
  <si>
    <t>Целевая  статья  05 1 Я5 53480</t>
  </si>
  <si>
    <t>05 1 Я5 53480 - обл</t>
  </si>
  <si>
    <t>05 1 Я5 53480 - фед</t>
  </si>
  <si>
    <t>Целевые  статьи  01 4 05 86130,  01 4 05 86310</t>
  </si>
  <si>
    <t>05 1 Я5 55195 - обл</t>
  </si>
  <si>
    <t>05 1 Я5 55195 - фед</t>
  </si>
  <si>
    <t xml:space="preserve">Целевые  статьи  05 1 Я5 55195,  05 1 Я5 5519Б,  05 1 Я5 Д5195,  05 4 02 R5191  </t>
  </si>
  <si>
    <t>Целевая  статья  04 2 03 R2390</t>
  </si>
  <si>
    <t>04 2 03 R2390 - обл</t>
  </si>
  <si>
    <t>04 2 03 R2390 - фед</t>
  </si>
  <si>
    <t>04 1 Ю4 57501 - обл</t>
  </si>
  <si>
    <t>04 1 Ю4 57501 - фед</t>
  </si>
  <si>
    <t>04 1 Ю4 57502 - обл</t>
  </si>
  <si>
    <t>04 1 Ю4 57502 - фед</t>
  </si>
  <si>
    <t>Целевые  статьи  04 1 Ю4 57501,   04 1 Ю4 57502,  04 1 Ю4 А7500</t>
  </si>
  <si>
    <t xml:space="preserve">Прочие  субсидии  бюджетам  муниципальных  районов,  муниципальных  округов  и  городских  округов  </t>
  </si>
  <si>
    <t>Субсидии бюджетам на реализацию мероприятий по модернизации коммунальной инфраструктуры  (000 2 02 25154 00 0000 150)</t>
  </si>
  <si>
    <t>Субсидии бюджетам на реализацию мероприятий по модернизации коммунальной инфраструктуры   (000 2 02 25154 00 0000 150)</t>
  </si>
  <si>
    <t>Субсидии бюджетам городских округов на реализацию мероприятий по модернизации коммунальной инфраструктуры   (000 2 02 25154 04 0000 150)</t>
  </si>
  <si>
    <t>Субсидии бюджетам муниципальных районов на реализацию мероприятий по модернизации коммунальной инфраструктуры   (000 2 02 25154 05 0000 150)</t>
  </si>
  <si>
    <t>Субсидии бюджетам муниципальных округов на реализацию мероприятий по модернизации коммунальной инфраструктуры   (000 2 02 25154 14 0000 150)</t>
  </si>
  <si>
    <t xml:space="preserve">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00 0000 150) </t>
  </si>
  <si>
    <t xml:space="preserve">Субсидии бюджетам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t>
  </si>
  <si>
    <t xml:space="preserve">Субсидии бюджетам сельских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10 0000 150) </t>
  </si>
  <si>
    <t xml:space="preserve">Субсидии бюджетам городских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13 0000 150) </t>
  </si>
  <si>
    <t xml:space="preserve">Субсидии бюджетам городских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04 0000 150) </t>
  </si>
  <si>
    <t xml:space="preserve">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05 0000 150) </t>
  </si>
  <si>
    <t xml:space="preserve">Субсидии бюджетам муниципальных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14 0000 150) </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</si>
  <si>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00 0000 150)</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</si>
  <si>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04 0000 150)</t>
  </si>
  <si>
    <t>Субсидии бюджетам муниципальных районов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05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</si>
  <si>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14 0000 150)</t>
  </si>
  <si>
    <t>Субсидии бюджетам на модернизацию региональных и муниципальных библиотек  (000 2 02 25348 00 0000 150)</t>
  </si>
  <si>
    <t>Субсидии бюджетам городских округов на модернизацию региональных и муниципальных библиотек  (000 2 02 25348 04 0000 150)</t>
  </si>
  <si>
    <t>Субсидии бюджетам муниципальных районов на модернизацию региональных и муниципальных библиотек  (000 2 02 25348 05 0000 150)</t>
  </si>
  <si>
    <t>Субсидии бюджетам муниципальных округов на модернизацию региональных и муниципальных библиотек  (000 2 02 25348 14 0000 150)</t>
  </si>
  <si>
    <t>Субсидии бюджетам на проведение комплексных кадастровых работ (000 2 02 25511 00 0000 150)</t>
  </si>
  <si>
    <t>Субсидии бюджетам городских округов на проведение комплексных кадастровых работ (000 2 02 25511 04 0000 150)</t>
  </si>
  <si>
    <t>Субсидии бюджетам муниципальных районов на проведение комплексных кадастровых работ (000 2 02 25511 05 0000 150)</t>
  </si>
  <si>
    <t>Субсидии бюджетам муниципальных округов на проведение комплексных кадастровых работ (000 2 02 25511 14 0000 150)</t>
  </si>
  <si>
    <t>Целевая  статья  19 4 01 R5110</t>
  </si>
  <si>
    <t>Субсидии бюджетам сельских поселений на проведение комплексных кадастровых работ (000 2 02 25511 10 0000 150)</t>
  </si>
  <si>
    <t>Субсидии бюджетам городских поселений на проведение комплексных кадастровых работ (000 2 02 25511 13 0000 150)</t>
  </si>
  <si>
    <t>Субсидии бюджетам на проведение комплексных кадастровых работ ( 000 2 02 25511 00 0000 150 )</t>
  </si>
  <si>
    <t>Субсидии бюджетам на подготовку проектов межевания земельных участков и на проведение кадастровых работ  ( 000 2 02 25599 00 0000 150 )</t>
  </si>
  <si>
    <t>Субсидии бюджетам городских округов на подготовку проектов межевания земельных участков и на проведение кадастровых работ  ( 000 2 02 25599 04 0000 150 )</t>
  </si>
  <si>
    <t xml:space="preserve">Субсидии бюджетам поселений на подготовку проектов межевания земельных участков и на проведение кадастровых работ </t>
  </si>
  <si>
    <t>Субсидии бюджетам муниципальных районов на подготовку проектов межевания земельных участков и на проведение кадастровых работ  ( 000 2 02 25599 05 0000 150 )</t>
  </si>
  <si>
    <t>Субсидии бюджетам сельских поселений на подготовку проектов межевания земельных участков и на проведение кадастровых работ  ( 000 2 02 25599 10 0000 150 )</t>
  </si>
  <si>
    <t>Субсидии бюджетам городских поселений на подготовку проектов межевания земельных участков и на проведение кадастровых работ  ( 000 2 02 25599 13 0000 150 )</t>
  </si>
  <si>
    <t>Субсидии бюджетам муниципальных округов на подготовку проектов межевания земельных участков и на проведение кадастровых работ  ( 000 2 02 25599 14 0000 150 )</t>
  </si>
  <si>
    <t xml:space="preserve">Субсидии бюджетам на подготовку проектов межевания земельных участков и на проведение кадастровых работ  </t>
  </si>
  <si>
    <t>Целевые статьи  17 2 05 R5991,  17 2 05 R5992</t>
  </si>
  <si>
    <t>17 2 05 R5992 - обл</t>
  </si>
  <si>
    <t>17 2 05 R5992- фед</t>
  </si>
  <si>
    <t>Целевая  статья  17 2 05 R5992</t>
  </si>
  <si>
    <t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t>
  </si>
  <si>
    <t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t>
  </si>
  <si>
    <t>17 2 05 R5992</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</si>
  <si>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</si>
  <si>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20 4 02 86930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</si>
  <si>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</si>
  <si>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03 2 01 R1440</t>
  </si>
  <si>
    <t>03 2 01 R2280</t>
  </si>
  <si>
    <t>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</si>
  <si>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</si>
  <si>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2. 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R1440)</t>
  </si>
  <si>
    <t>Целевая  статья  03 2 01 R1440</t>
  </si>
  <si>
    <t>Целевая  статья  03 2 01 R2280</t>
  </si>
  <si>
    <t xml:space="preserve"> 03 2 01 R1440 - обл</t>
  </si>
  <si>
    <t xml:space="preserve"> 03 2 01 R1440 - фед</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</si>
  <si>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00 0000 150)</t>
  </si>
  <si>
    <t>Субсидии бюджетам городских округов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04 0000 150)</t>
  </si>
  <si>
    <t>Субсидии бюджетам муниципальных районов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05 0000 150)</t>
  </si>
  <si>
    <t>Субсидии бюджетам муниципальных округов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14 0000 150)</t>
  </si>
  <si>
    <t xml:space="preserve"> 03 2 01 R2280 - обл</t>
  </si>
  <si>
    <t xml:space="preserve"> 03 2 01 R2280 -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</si>
  <si>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</si>
  <si>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</si>
  <si>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</si>
  <si>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Субсидии бюджетам муниципальных округов на оснащение объектов спортивной инфраструктуры спортивно-технологическим оборудованием   (000 2 02 25228 14 0000 150)</t>
  </si>
  <si>
    <t>Целевые  статьи  03 4 01 86440,  03 4 01 86820,  04 2 01 86890,  04 2 01 86920,  04 4 02 86560,  04 4 02 86880,  04 4 04 86910,  05 4 02 86280,  06 2 01 86120,  06 2 01 97020,  06 4 01 86490,  08 4 01 9Д110,  08 4 01 9Д120,  08 4 01 9Д130,  09 2 01 98010,  09 3 01 86010,  10 4 01 86080,  10 4 01 86180,  11 3 02 86210,  11 3 02 86380,  14 4 01 86160,  15 4 01 86060,  15 4 01 86860,  19 4 01 86470,  19 4 02 86790,  20 4 01 86670,  20 4 02 86650,  20 4 02 86930,  20 4 03 86630</t>
  </si>
  <si>
    <t>Целевые  статьи   05 4 02 86280,  '08 3 01 9Д110,  08 4 01 9Д120,  09 2 01 98010,  09 3 01 86010,  10 4 01 86080,  11 3 02 86210, 11 3 02 86380,  19 4 02 86790,  20 4 02 86650,  20 4 02 86930,  20 4 03 86630</t>
  </si>
  <si>
    <t>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</si>
  <si>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01 1 Я1 53150</t>
  </si>
  <si>
    <t>01 1 Я1 A3150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</si>
  <si>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</si>
  <si>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целях, в целях достижения значений базового результата федерального проекта в рамках регионального проекта "Поддержка семьи"государственной программы Липецкой области "Социальная поддержка граждан, реализация семейно-демографической политики Липецкой области"</t>
  </si>
  <si>
    <t>Целевая  статья   01 1 Я1 53150</t>
  </si>
  <si>
    <t>01 1 Я1 53150 - фед</t>
  </si>
  <si>
    <t>Целевые  статьи  01 1 Я1 53150,  04 1 Я1 А3150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</si>
  <si>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</si>
  <si>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</si>
  <si>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1 Я1 А3150</t>
  </si>
  <si>
    <t>Предоставление субсидий местным бюджетам на реализацию муниципальных программ, направленных на оснащение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 соответствующими современным условиям обучения, новых мест, созданных в общеобразовательных организациях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</si>
  <si>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Код ведомства</t>
  </si>
  <si>
    <t>Наименование целевой статьи</t>
  </si>
  <si>
    <t>Код КОСГУ</t>
  </si>
  <si>
    <t>Код вида расхода</t>
  </si>
  <si>
    <t>Код рег.классификации</t>
  </si>
  <si>
    <t>Текущий год</t>
  </si>
  <si>
    <t>2130180090</t>
  </si>
  <si>
    <t>046</t>
  </si>
  <si>
    <t>1402</t>
  </si>
  <si>
    <t>251</t>
  </si>
  <si>
    <t>540</t>
  </si>
  <si>
    <t>Министерство внутренней политики Липецкой области</t>
  </si>
  <si>
    <t>Комитет финансов администрации Липецкого муниципального округа Липецкой области</t>
  </si>
  <si>
    <t>Целевые  статьи  07 2 02 R5763,  07 2 04 R5766  в  части  Добровского муниципального округа (строительство многофункционального общественного центра с Доброе, системы хозяйственно-бытовой канализации с очистными сооружениями районного центра с. Доброе,  строительство начальной школы с. Доброе), города Чаплыгина (Строительство канализационных очистных сооружений г.Чаплыгин)</t>
  </si>
  <si>
    <t/>
  </si>
  <si>
    <t>035</t>
  </si>
  <si>
    <t>1403</t>
  </si>
  <si>
    <t>90013МО</t>
  </si>
  <si>
    <t>90004015</t>
  </si>
  <si>
    <t>Добринский, Пушкинский</t>
  </si>
  <si>
    <t>КБ</t>
  </si>
  <si>
    <t>генератор  отчетов  (Расходы по субсидии по ЦС (райгруппа) + фед)</t>
  </si>
  <si>
    <t>1.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09506)</t>
  </si>
  <si>
    <t>2.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09507)</t>
  </si>
  <si>
    <t>1.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  (ЦС  01 1 Я1 53150)</t>
  </si>
  <si>
    <t>3.  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R2280)</t>
  </si>
  <si>
    <t>4. 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R7530)</t>
  </si>
  <si>
    <t>7. 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  (ЦС  04 2 03 R2390)</t>
  </si>
  <si>
    <t>8. 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  (ЦС  04 2 03 R4940)</t>
  </si>
  <si>
    <t>9. 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55130)</t>
  </si>
  <si>
    <t>10. 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55195)</t>
  </si>
  <si>
    <t>11. Государственная поддержка отрасли культуры (предоставление субсидий местным бюджетам на строительство и модернизацию муниципальных детских школ искусств по видам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5519Б)</t>
  </si>
  <si>
    <t>12. 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53480)</t>
  </si>
  <si>
    <t>13. 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54540)</t>
  </si>
  <si>
    <t>14. Оснащение региональных и муниципальных театров, находящихся в городах с численностью населения более 300 тысяч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55840)</t>
  </si>
  <si>
    <t>15. Техническое оснащение региональных и муниципальных музеев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55900)</t>
  </si>
  <si>
    <t>16. 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(ЦС  05 1 A3 54530)</t>
  </si>
  <si>
    <t>17. 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R3530)</t>
  </si>
  <si>
    <t>18.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R4660)</t>
  </si>
  <si>
    <t>19.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R4670)</t>
  </si>
  <si>
    <t>20. 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R5191)</t>
  </si>
  <si>
    <t>21.  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И3 51540)</t>
  </si>
  <si>
    <t>22.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И4 54240)</t>
  </si>
  <si>
    <t>23.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(ЦС  06 1 И4 55550)</t>
  </si>
  <si>
    <t>24.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R5762)</t>
  </si>
  <si>
    <t>25.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R5764)</t>
  </si>
  <si>
    <t>26.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 (ЦС  07 2 02 R5763)</t>
  </si>
  <si>
    <t>27.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(ЦС  07 2 03 R3722)</t>
  </si>
  <si>
    <t>28.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 (ЦС  07 2 04 R5766)</t>
  </si>
  <si>
    <t>29.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  (ЦС  08 1 И6 54010)</t>
  </si>
  <si>
    <t>30.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(ЦС  08 1 И8 54470)</t>
  </si>
  <si>
    <t>31.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И2 50212)</t>
  </si>
  <si>
    <t>32.  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09 1 И2 50213)</t>
  </si>
  <si>
    <t>33.  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И2 50214)</t>
  </si>
  <si>
    <t>34. 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R5991)</t>
  </si>
  <si>
    <t>35. 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R5992)</t>
  </si>
  <si>
    <t>36. 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 (ЦС  19 4 01 R5110)</t>
  </si>
  <si>
    <t>37.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(ЦС  20 4 02 R2991)</t>
  </si>
  <si>
    <t>04 1 Ю4 87140</t>
  </si>
  <si>
    <t>Иные межбюджетные трансферты местным бюджетам на оснащение предметных кабинетов муниципальных общеобразовательных организаций оборудованием, средствами обучения и воспитания в рамках регионального проекта "Все лучшее детям" государственной программы Липецкой области "Развитие образования Липецкой области"</t>
  </si>
  <si>
    <t>Целевые  статьи  03 2 01 87090,  04 1 Ю4 87140,  04 2 03 87080,  06 4 03 87070,  08 4 02 87110,  08 4 02 97060,  09 3 01 87130,  21 3 01 80090,  99 9 00 55491,  99 9 00 87100,  99 9 00 87120</t>
  </si>
  <si>
    <t>рублей</t>
  </si>
  <si>
    <t xml:space="preserve"> Наименование  муниципальных  образований</t>
  </si>
  <si>
    <t>% исполнения</t>
  </si>
  <si>
    <t>Итого  по  районам</t>
  </si>
  <si>
    <t>Итого по муниципальным округам</t>
  </si>
  <si>
    <t>г. Елец</t>
  </si>
  <si>
    <t>г. Липецк</t>
  </si>
  <si>
    <t>Итого  по  городам</t>
  </si>
  <si>
    <t>Всего  по  области</t>
  </si>
  <si>
    <t>ОБЪЕМ  МЕЖБЮДЖЕТНЫХ  ТРАНСФЕРТОВ,  ПРЕДОСТАВЛЕННЫХ  ИЗ  ОБЛАСТНОГО  БЮДЖЕТА  БЮДЖЕТАМ  МУНИЦИПАЛЬНЫХ  ОБРАЗОВАНИЙ  ЗА 1 квартал 2025  ГОДА</t>
  </si>
  <si>
    <t>Утвержденные бюджетные назначения на основании отчета об исполнении консолидированного бюджета субъекта РФ и бюджета территориального государственного внебюджетного фонда (ф.0503317)</t>
  </si>
  <si>
    <t xml:space="preserve"> Утвержденные бюджетные назначения на основании отчета об исполнении консолидированного бюджета субъекта РФ и бюджета территориального государственного внебюджетного фонда (ф.0503317)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</si>
</sst>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_-;\-* #,##0.00\ _₽_-;_-* &quot;-&quot;??\ _₽_-;_-@_-"/>
    <numFmt numFmtId="165" formatCode="_-* #,##0.00_р_._-;\-* #,##0.00_р_._-;_-* &quot;-&quot;??_р_._-;_-@_-"/>
    <numFmt numFmtId="166" formatCode="_-* #,##0_р_._-;\-* #,##0_р_._-;_-* &quot;-&quot;??_р_._-;_-@_-"/>
    <numFmt numFmtId="167" formatCode="_-* #,##0.0\ _р_._-;\-* #,##0.0\ _р_._-;_-* &quot;-&quot;??\ _р_._-;_-@_-"/>
    <numFmt numFmtId="168" formatCode="_-* #,##0.00\ _р_._-;\-* #,##0.00\ _р_._-;_-* &quot;-&quot;??\ _р_._-;_-@_-"/>
    <numFmt numFmtId="169" formatCode="#,##0.00_ ;\-#,##0.00\ "/>
    <numFmt numFmtId="170" formatCode="_-* #,##0.0_р_._-;\-* #,##0.0_р_._-;_-* &quot;-&quot;??_р_._-;_-@_-"/>
    <numFmt numFmtId="171" formatCode="_-* #,##0.0_р_._-;\-* #,##0.0_р_._-;_-* &quot;-&quot;?_р_._-;_-@_-"/>
    <numFmt numFmtId="172" formatCode="_-* #,##0.0\ _₽_-;\-* #,##0.0\ _₽_-;_-* &quot;-&quot;?\ _₽_-;_-@_-"/>
    <numFmt numFmtId="173" formatCode="#,##0.0"/>
  </numFmts>
  <fonts count="98" x14ac:knownFonts="1">
    <font>
      <sz val="11"/>
      <color theme="1"/>
      <name val="Calibri"/>
      <family val="2"/>
      <charset val="204"/>
      <scheme val="minor"/>
    </font>
    <font>
      <sz val="10"/>
      <name val="Arial Cyr"/>
      <charset val="204"/>
    </font>
    <font>
      <b/>
      <sz val="11"/>
      <name val="Arial Cyr"/>
      <charset val="204"/>
    </font>
    <font>
      <b/>
      <sz val="10"/>
      <color rgb="FF000000"/>
      <name val="Arial"/>
      <family val="2"/>
      <charset val="204"/>
    </font>
    <font>
      <sz val="11"/>
      <name val="Calibri"/>
      <family val="2"/>
      <scheme val="minor"/>
    </font>
    <font>
      <sz val="10"/>
      <color rgb="FF000000"/>
      <name val="Arial Cyr"/>
    </font>
    <font>
      <sz val="10"/>
      <color rgb="FF000000"/>
      <name val="Arial"/>
      <family val="2"/>
      <charset val="204"/>
    </font>
    <font>
      <b/>
      <sz val="10"/>
      <color rgb="FFFF0000"/>
      <name val="Arial"/>
      <family val="2"/>
      <charset val="204"/>
    </font>
    <font>
      <sz val="10"/>
      <color rgb="FFFF0000"/>
      <name val="Arial Cyr"/>
      <charset val="204"/>
    </font>
    <font>
      <b/>
      <sz val="12"/>
      <name val="Arial Cyr"/>
      <charset val="204"/>
    </font>
    <font>
      <b/>
      <sz val="11"/>
      <color rgb="FF000000"/>
      <name val="Arial"/>
      <family val="2"/>
      <charset val="204"/>
    </font>
    <font>
      <b/>
      <sz val="12"/>
      <color rgb="FF000000"/>
      <name val="Arial"/>
      <family val="2"/>
      <charset val="204"/>
    </font>
    <font>
      <b/>
      <sz val="12"/>
      <color rgb="FFFF0000"/>
      <name val="Arial Cyr"/>
      <charset val="204"/>
    </font>
    <font>
      <sz val="11"/>
      <color rgb="FF000000"/>
      <name val="Arial"/>
      <family val="2"/>
      <charset val="204"/>
    </font>
    <font>
      <sz val="11"/>
      <name val="Arial Cyr"/>
      <charset val="204"/>
    </font>
    <font>
      <b/>
      <sz val="15"/>
      <name val="Arial Cyr"/>
      <family val="2"/>
      <charset val="204"/>
    </font>
    <font>
      <b/>
      <sz val="15"/>
      <color indexed="10"/>
      <name val="Arial Cyr"/>
      <charset val="204"/>
    </font>
    <font>
      <b/>
      <sz val="10"/>
      <name val="Arial Cyr"/>
      <family val="2"/>
      <charset val="204"/>
    </font>
    <font>
      <b/>
      <sz val="12"/>
      <name val="Arial Cyr"/>
      <family val="2"/>
      <charset val="204"/>
    </font>
    <font>
      <b/>
      <sz val="14"/>
      <name val="Arial Cyr"/>
      <family val="2"/>
      <charset val="204"/>
    </font>
    <font>
      <b/>
      <sz val="13"/>
      <name val="Arial Cyr"/>
      <family val="2"/>
      <charset val="204"/>
    </font>
    <font>
      <b/>
      <sz val="13"/>
      <color indexed="10"/>
      <name val="Arial Cyr"/>
      <family val="2"/>
      <charset val="204"/>
    </font>
    <font>
      <b/>
      <sz val="12"/>
      <color rgb="FFFF0000"/>
      <name val="Arial Cyr"/>
      <family val="2"/>
      <charset val="204"/>
    </font>
    <font>
      <sz val="13"/>
      <name val="Arial Cyr"/>
      <family val="2"/>
      <charset val="204"/>
    </font>
    <font>
      <b/>
      <sz val="13"/>
      <color rgb="FFFF0000"/>
      <name val="Arial Cyr"/>
      <family val="2"/>
      <charset val="204"/>
    </font>
    <font>
      <b/>
      <sz val="12"/>
      <color indexed="10"/>
      <name val="Arial Cyr"/>
      <charset val="204"/>
    </font>
    <font>
      <b/>
      <sz val="12"/>
      <color indexed="10"/>
      <name val="Arial Cyr"/>
      <family val="2"/>
      <charset val="204"/>
    </font>
    <font>
      <b/>
      <sz val="13"/>
      <color rgb="FFFF0000"/>
      <name val="Arial Cyr"/>
      <charset val="204"/>
    </font>
    <font>
      <sz val="13"/>
      <color rgb="FFFF0000"/>
      <name val="Arial Cyr"/>
      <charset val="204"/>
    </font>
    <font>
      <b/>
      <sz val="12"/>
      <name val="Arial"/>
      <family val="2"/>
      <charset val="204"/>
    </font>
    <font>
      <b/>
      <sz val="12"/>
      <color indexed="10"/>
      <name val="Arial"/>
      <family val="2"/>
      <charset val="204"/>
    </font>
    <font>
      <b/>
      <sz val="14"/>
      <color rgb="FFFF0000"/>
      <name val="Arial Cyr"/>
      <charset val="204"/>
    </font>
    <font>
      <b/>
      <sz val="11"/>
      <name val="Arial"/>
      <family val="2"/>
      <charset val="204"/>
    </font>
    <font>
      <b/>
      <sz val="11"/>
      <color rgb="FFFF0000"/>
      <name val="Arial Cyr"/>
      <charset val="204"/>
    </font>
    <font>
      <b/>
      <sz val="10"/>
      <color rgb="FFFF0000"/>
      <name val="Arial Cyr"/>
    </font>
    <font>
      <b/>
      <sz val="10"/>
      <name val="Arial Cyr"/>
      <charset val="204"/>
    </font>
    <font>
      <b/>
      <sz val="10"/>
      <name val="Arial"/>
      <family val="2"/>
      <charset val="204"/>
    </font>
    <font>
      <b/>
      <sz val="10"/>
      <color rgb="FFFF0000"/>
      <name val="Arial Cyr"/>
      <charset val="204"/>
    </font>
    <font>
      <b/>
      <sz val="11"/>
      <color indexed="10"/>
      <name val="Arial"/>
      <family val="2"/>
      <charset val="204"/>
    </font>
    <font>
      <b/>
      <sz val="11"/>
      <color rgb="FFFF0000"/>
      <name val="Arial"/>
      <family val="2"/>
      <charset val="204"/>
    </font>
    <font>
      <b/>
      <i/>
      <sz val="10"/>
      <name val="Arial"/>
      <family val="2"/>
      <charset val="204"/>
    </font>
    <font>
      <b/>
      <i/>
      <u/>
      <sz val="10"/>
      <name val="Arial Cyr"/>
      <charset val="204"/>
    </font>
    <font>
      <b/>
      <i/>
      <sz val="11"/>
      <name val="Arial Cyr"/>
      <charset val="204"/>
    </font>
    <font>
      <b/>
      <i/>
      <sz val="11"/>
      <name val="Arial"/>
      <family val="2"/>
      <charset val="204"/>
    </font>
    <font>
      <b/>
      <i/>
      <sz val="10"/>
      <name val="Arial Cyr"/>
      <charset val="204"/>
    </font>
    <font>
      <b/>
      <sz val="11"/>
      <color indexed="10"/>
      <name val="Arial Cyr"/>
      <charset val="204"/>
    </font>
    <font>
      <b/>
      <sz val="10"/>
      <color indexed="10"/>
      <name val="Arial Cyr"/>
      <charset val="204"/>
    </font>
    <font>
      <b/>
      <u/>
      <sz val="10"/>
      <name val="Arial Cyr"/>
      <charset val="204"/>
    </font>
    <font>
      <sz val="8"/>
      <color rgb="FF000000"/>
      <name val="Arial Cyr"/>
      <family val="2"/>
    </font>
    <font>
      <b/>
      <sz val="12"/>
      <color rgb="FFFF0000"/>
      <name val="Arial"/>
      <family val="2"/>
      <charset val="204"/>
    </font>
    <font>
      <b/>
      <sz val="16"/>
      <name val="Arial Cyr"/>
      <charset val="204"/>
    </font>
    <font>
      <b/>
      <sz val="13"/>
      <name val="Arial Cyr"/>
      <charset val="204"/>
    </font>
    <font>
      <b/>
      <sz val="13"/>
      <name val="Arial"/>
      <family val="2"/>
      <charset val="204"/>
    </font>
    <font>
      <b/>
      <sz val="13"/>
      <color indexed="10"/>
      <name val="Arial"/>
      <family val="2"/>
      <charset val="204"/>
    </font>
    <font>
      <sz val="13"/>
      <name val="Arial Cyr"/>
      <charset val="204"/>
    </font>
    <font>
      <b/>
      <sz val="20"/>
      <name val="Arial Cyr"/>
      <charset val="204"/>
    </font>
    <font>
      <b/>
      <sz val="11"/>
      <name val="Arial Cyr"/>
      <family val="2"/>
      <charset val="204"/>
    </font>
    <font>
      <sz val="11"/>
      <name val="Arial CYR"/>
      <family val="2"/>
      <charset val="204"/>
    </font>
    <font>
      <i/>
      <sz val="11"/>
      <name val="Arial Cyr"/>
      <charset val="204"/>
    </font>
    <font>
      <sz val="10"/>
      <name val="Arial"/>
      <family val="2"/>
      <charset val="204"/>
    </font>
    <font>
      <b/>
      <u/>
      <sz val="13"/>
      <name val="Arial"/>
      <family val="2"/>
      <charset val="204"/>
    </font>
    <font>
      <b/>
      <sz val="8"/>
      <color rgb="FF000000"/>
      <name val="Arial Cyr"/>
      <family val="2"/>
    </font>
    <font>
      <b/>
      <sz val="14"/>
      <name val="Arial Cyr"/>
      <charset val="204"/>
    </font>
    <font>
      <sz val="12"/>
      <name val="Arial"/>
      <family val="2"/>
      <charset val="204"/>
    </font>
    <font>
      <sz val="12"/>
      <name val="Arial Cyr"/>
      <family val="2"/>
      <charset val="204"/>
    </font>
    <font>
      <b/>
      <sz val="14"/>
      <name val="Arial"/>
      <family val="2"/>
      <charset val="204"/>
    </font>
    <font>
      <b/>
      <sz val="14"/>
      <color rgb="FFFF0000"/>
      <name val="Arial"/>
      <family val="2"/>
      <charset val="204"/>
    </font>
    <font>
      <b/>
      <sz val="10"/>
      <color rgb="FF000000"/>
      <name val="Arial Cyr"/>
    </font>
    <font>
      <sz val="10"/>
      <color rgb="FF000000"/>
      <name val="Arial Cyr"/>
      <family val="2"/>
    </font>
    <font>
      <b/>
      <sz val="10"/>
      <color rgb="FF000000"/>
      <name val="Arial Cyr"/>
      <family val="2"/>
    </font>
    <font>
      <sz val="12"/>
      <color rgb="FFFF0000"/>
      <name val="Arial"/>
      <family val="2"/>
      <charset val="204"/>
    </font>
    <font>
      <sz val="8"/>
      <name val="Arial Cyr"/>
      <family val="2"/>
      <charset val="204"/>
    </font>
    <font>
      <sz val="10"/>
      <color rgb="FF000000"/>
      <name val="Times New Roman Cyr"/>
      <family val="2"/>
    </font>
    <font>
      <b/>
      <i/>
      <sz val="13"/>
      <name val="Arial"/>
      <family val="2"/>
      <charset val="204"/>
    </font>
    <font>
      <b/>
      <sz val="16"/>
      <name val="Arial"/>
      <family val="2"/>
      <charset val="204"/>
    </font>
    <font>
      <b/>
      <sz val="11"/>
      <color rgb="FF000000"/>
      <name val="Arial"/>
      <family val="2"/>
      <charset val="204"/>
    </font>
    <font>
      <sz val="12"/>
      <name val="Arial Cyr"/>
      <charset val="204"/>
    </font>
    <font>
      <sz val="11"/>
      <color theme="1"/>
      <name val="Calibri"/>
      <family val="2"/>
      <charset val="204"/>
      <scheme val="minor"/>
    </font>
    <font>
      <sz val="8"/>
      <name val="Calibri"/>
      <family val="2"/>
      <charset val="204"/>
      <scheme val="minor"/>
    </font>
    <font>
      <b/>
      <sz val="10"/>
      <color rgb="FF000000"/>
      <name val="Arial"/>
      <family val="2"/>
      <charset val="204"/>
    </font>
    <font>
      <sz val="10"/>
      <color rgb="FF000000"/>
      <name val="Arial"/>
      <family val="2"/>
      <charset val="204"/>
    </font>
    <font>
      <b/>
      <sz val="11"/>
      <name val="Times New Roman"/>
      <family val="1"/>
      <charset val="204"/>
    </font>
    <font>
      <b/>
      <sz val="10"/>
      <name val="Times New Roman"/>
      <family val="1"/>
      <charset val="204"/>
    </font>
    <font>
      <b/>
      <sz val="12"/>
      <name val="Times New Roman"/>
      <family val="1"/>
      <charset val="204"/>
    </font>
    <font>
      <sz val="12"/>
      <name val="Times New Roman"/>
      <family val="1"/>
      <charset val="204"/>
    </font>
    <font>
      <sz val="11"/>
      <name val="Times New Roman"/>
      <family val="1"/>
      <charset val="204"/>
    </font>
    <font>
      <sz val="12"/>
      <color theme="1"/>
      <name val="Calibri"/>
      <family val="2"/>
      <charset val="204"/>
      <scheme val="minor"/>
    </font>
    <font>
      <sz val="11"/>
      <name val="Calibri"/>
      <family val="2"/>
      <charset val="204"/>
      <scheme val="minor"/>
    </font>
    <font>
      <b/>
      <sz val="13"/>
      <name val="Arial Cyr"/>
    </font>
    <font>
      <b/>
      <sz val="10"/>
      <name val="Arial Cyr"/>
    </font>
    <font>
      <b/>
      <sz val="11"/>
      <name val="Arial Cyr"/>
    </font>
    <font>
      <b/>
      <sz val="12"/>
      <name val="Arial Cyr"/>
    </font>
    <font>
      <sz val="13"/>
      <name val="Arial"/>
      <family val="2"/>
      <charset val="204"/>
    </font>
    <font>
      <sz val="11"/>
      <name val="Arial"/>
      <family val="2"/>
      <charset val="204"/>
    </font>
    <font>
      <b/>
      <sz val="14"/>
      <name val="Arial Cyr"/>
    </font>
    <font>
      <b/>
      <sz val="15"/>
      <name val="Arial Cyr"/>
      <charset val="204"/>
    </font>
    <font>
      <b/>
      <i/>
      <sz val="12"/>
      <name val="Arial"/>
      <family val="2"/>
      <charset val="204"/>
    </font>
    <font>
      <sz val="10"/>
      <name val="Times New Roman"/>
      <family val="1"/>
      <charset val="204"/>
    </font>
  </fonts>
  <fills count="30">
    <fill>
      <patternFill patternType="none"/>
    </fill>
    <fill>
      <patternFill patternType="gray125"/>
    </fill>
    <fill>
      <patternFill patternType="solid">
        <fgColor rgb="FFF1F5F9"/>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CCFFFF"/>
        <bgColor indexed="64"/>
      </patternFill>
    </fill>
    <fill>
      <patternFill patternType="solid">
        <fgColor theme="6" tint="0.59999389629810485"/>
        <bgColor indexed="64"/>
      </patternFill>
    </fill>
    <fill>
      <patternFill patternType="solid">
        <fgColor rgb="FFCCFFCC"/>
        <bgColor indexed="64"/>
      </patternFill>
    </fill>
    <fill>
      <patternFill patternType="solid">
        <fgColor indexed="42"/>
        <bgColor indexed="64"/>
      </patternFill>
    </fill>
    <fill>
      <patternFill patternType="solid">
        <fgColor indexed="13"/>
        <bgColor indexed="64"/>
      </patternFill>
    </fill>
    <fill>
      <patternFill patternType="solid">
        <fgColor rgb="FFFFD5AB"/>
      </patternFill>
    </fill>
    <fill>
      <patternFill patternType="solid">
        <fgColor indexed="41"/>
        <bgColor indexed="64"/>
      </patternFill>
    </fill>
    <fill>
      <patternFill patternType="solid">
        <fgColor rgb="FF00B0F0"/>
        <bgColor indexed="64"/>
      </patternFill>
    </fill>
    <fill>
      <patternFill patternType="solid">
        <fgColor indexed="15"/>
        <bgColor indexed="64"/>
      </patternFill>
    </fill>
    <fill>
      <patternFill patternType="solid">
        <fgColor theme="8" tint="0.59999389629810485"/>
        <bgColor indexed="64"/>
      </patternFill>
    </fill>
    <fill>
      <patternFill patternType="solid">
        <fgColor rgb="FF66FFFF"/>
        <bgColor indexed="64"/>
      </patternFill>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FF"/>
      </patternFill>
    </fill>
    <fill>
      <patternFill patternType="solid">
        <fgColor indexed="65"/>
        <bgColor indexed="64"/>
      </patternFill>
    </fill>
    <fill>
      <patternFill patternType="solid">
        <fgColor indexed="27"/>
        <bgColor indexed="64"/>
      </patternFill>
    </fill>
    <fill>
      <patternFill patternType="solid">
        <fgColor rgb="FFFFFFCC"/>
      </patternFill>
    </fill>
    <fill>
      <patternFill patternType="solid">
        <fgColor theme="7" tint="0.59999389629810485"/>
        <bgColor indexed="64"/>
      </patternFill>
    </fill>
    <fill>
      <patternFill patternType="solid">
        <fgColor theme="3" tint="0.79998168889431442"/>
        <bgColor indexed="64"/>
      </patternFill>
    </fill>
    <fill>
      <patternFill patternType="solid">
        <fgColor rgb="FFDCE6F2"/>
      </patternFill>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s>
  <borders count="64">
    <border>
      <left/>
      <right/>
      <top/>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A6A6A6"/>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A6A6A6"/>
      </left>
      <right style="thin">
        <color rgb="FFD9D9D9"/>
      </right>
      <top style="thin">
        <color rgb="FFA6A6A6"/>
      </top>
      <bottom/>
      <diagonal/>
    </border>
    <border>
      <left style="thin">
        <color rgb="FFD9D9D9"/>
      </left>
      <right style="thin">
        <color rgb="FFD9D9D9"/>
      </right>
      <top style="thin">
        <color rgb="FFA6A6A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FAC090"/>
      </top>
      <bottom style="medium">
        <color rgb="FFFAC09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medium">
        <color rgb="FF000000"/>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8"/>
      </left>
      <right style="thin">
        <color indexed="8"/>
      </right>
      <top/>
      <bottom style="thin">
        <color indexed="8"/>
      </bottom>
      <diagonal/>
    </border>
    <border>
      <left style="thin">
        <color rgb="FFD9D9D9"/>
      </left>
      <right style="thin">
        <color rgb="FFD9D9D9"/>
      </right>
      <top style="thin">
        <color rgb="FFD9D9D9"/>
      </top>
      <bottom style="thin">
        <color rgb="FFD9D9D9"/>
      </bottom>
      <diagonal/>
    </border>
    <border>
      <left style="thin">
        <color rgb="FFD9D9D9"/>
      </left>
      <right style="thin">
        <color rgb="FFBFBFBF"/>
      </right>
      <top/>
      <bottom style="thin">
        <color rgb="FFD9D9D9"/>
      </bottom>
      <diagonal/>
    </border>
  </borders>
  <cellStyleXfs count="36">
    <xf numFmtId="0" fontId="0" fillId="0" borderId="0"/>
    <xf numFmtId="0" fontId="1" fillId="0" borderId="0"/>
    <xf numFmtId="49" fontId="3" fillId="0" borderId="1">
      <alignment horizontal="center" vertical="center" wrapText="1"/>
    </xf>
    <xf numFmtId="49" fontId="3" fillId="0" borderId="3">
      <alignment horizontal="center" vertical="center" wrapText="1"/>
    </xf>
    <xf numFmtId="43" fontId="4" fillId="0" borderId="0" applyFont="0" applyFill="0" applyBorder="0" applyAlignment="0" applyProtection="0"/>
    <xf numFmtId="0" fontId="3" fillId="2" borderId="4">
      <alignment horizontal="left" vertical="top" wrapText="1"/>
    </xf>
    <xf numFmtId="49" fontId="3" fillId="2" borderId="5">
      <alignment horizontal="center" vertical="top" shrinkToFit="1"/>
    </xf>
    <xf numFmtId="0" fontId="3" fillId="2" borderId="5">
      <alignment horizontal="left" vertical="top" wrapText="1"/>
    </xf>
    <xf numFmtId="4" fontId="3" fillId="2" borderId="5">
      <alignment horizontal="right" vertical="top" shrinkToFit="1"/>
    </xf>
    <xf numFmtId="0" fontId="5" fillId="0" borderId="4">
      <alignment horizontal="left" vertical="top" wrapText="1"/>
    </xf>
    <xf numFmtId="49" fontId="6" fillId="0" borderId="5">
      <alignment horizontal="center" vertical="top" shrinkToFit="1"/>
    </xf>
    <xf numFmtId="0" fontId="6" fillId="0" borderId="5">
      <alignment horizontal="left" vertical="top" wrapText="1"/>
    </xf>
    <xf numFmtId="4" fontId="6" fillId="0" borderId="5">
      <alignment horizontal="right" vertical="top" shrinkToFit="1"/>
    </xf>
    <xf numFmtId="165" fontId="1" fillId="0" borderId="0" applyFont="0" applyFill="0" applyBorder="0" applyAlignment="0" applyProtection="0"/>
    <xf numFmtId="0" fontId="1" fillId="0" borderId="0"/>
    <xf numFmtId="4" fontId="10" fillId="11" borderId="47">
      <alignment horizontal="right" shrinkToFit="1"/>
    </xf>
    <xf numFmtId="4" fontId="6" fillId="0" borderId="5">
      <alignment horizontal="right" vertical="top" shrinkToFit="1"/>
    </xf>
    <xf numFmtId="0" fontId="48" fillId="0" borderId="0"/>
    <xf numFmtId="0" fontId="1" fillId="0" borderId="0"/>
    <xf numFmtId="0" fontId="61" fillId="0" borderId="55">
      <alignment horizontal="center" vertical="center" wrapText="1"/>
    </xf>
    <xf numFmtId="4" fontId="48" fillId="0" borderId="49">
      <alignment horizontal="right" vertical="top" shrinkToFit="1"/>
    </xf>
    <xf numFmtId="0" fontId="1" fillId="0" borderId="0"/>
    <xf numFmtId="0" fontId="1" fillId="0" borderId="0"/>
    <xf numFmtId="0" fontId="68" fillId="0" borderId="0">
      <alignment vertical="top"/>
    </xf>
    <xf numFmtId="4" fontId="69" fillId="20" borderId="49">
      <alignment horizontal="right" vertical="top" shrinkToFit="1"/>
    </xf>
    <xf numFmtId="0" fontId="71" fillId="0" borderId="0"/>
    <xf numFmtId="4" fontId="72" fillId="0" borderId="49">
      <alignment horizontal="right" vertical="top" wrapText="1" shrinkToFit="1"/>
    </xf>
    <xf numFmtId="0" fontId="1" fillId="0" borderId="0"/>
    <xf numFmtId="4" fontId="6" fillId="0" borderId="5">
      <alignment horizontal="right" vertical="top" shrinkToFit="1"/>
    </xf>
    <xf numFmtId="0" fontId="59" fillId="21" borderId="0"/>
    <xf numFmtId="4" fontId="67" fillId="23" borderId="49">
      <alignment horizontal="right" vertical="top" shrinkToFit="1"/>
    </xf>
    <xf numFmtId="4" fontId="75" fillId="11" borderId="47">
      <alignment horizontal="right" shrinkToFit="1"/>
    </xf>
    <xf numFmtId="43" fontId="77" fillId="0" borderId="0" applyFont="0" applyFill="0" applyBorder="0" applyAlignment="0" applyProtection="0"/>
    <xf numFmtId="49" fontId="79" fillId="0" borderId="62">
      <alignment horizontal="center" vertical="center" wrapText="1"/>
    </xf>
    <xf numFmtId="4" fontId="79" fillId="2" borderId="63">
      <alignment horizontal="right" vertical="top" shrinkToFit="1"/>
    </xf>
    <xf numFmtId="4" fontId="80" fillId="0" borderId="63">
      <alignment horizontal="right" vertical="top" shrinkToFit="1"/>
    </xf>
  </cellStyleXfs>
  <cellXfs count="1893">
    <xf numFmtId="0" fontId="0" fillId="0" borderId="0" xfId="0"/>
    <xf numFmtId="0" fontId="1" fillId="0" borderId="0" xfId="1"/>
    <xf numFmtId="49" fontId="3" fillId="0" borderId="2" xfId="10" applyFont="1" applyBorder="1" applyAlignment="1">
      <alignment horizontal="center" vertical="center" shrinkToFit="1"/>
    </xf>
    <xf numFmtId="43" fontId="7" fillId="0" borderId="2" xfId="4" applyFont="1" applyBorder="1" applyAlignment="1">
      <alignment horizontal="right" vertical="center" shrinkToFit="1"/>
    </xf>
    <xf numFmtId="49" fontId="10" fillId="0" borderId="6" xfId="2" applyFont="1" applyBorder="1">
      <alignment horizontal="center" vertical="center" wrapText="1"/>
    </xf>
    <xf numFmtId="49" fontId="10" fillId="0" borderId="7" xfId="3" applyFont="1" applyBorder="1">
      <alignment horizontal="center" vertical="center" wrapText="1"/>
    </xf>
    <xf numFmtId="165" fontId="11" fillId="0" borderId="7" xfId="13" applyFont="1" applyBorder="1" applyAlignment="1">
      <alignment horizontal="center" vertical="center" wrapText="1"/>
    </xf>
    <xf numFmtId="165" fontId="12" fillId="0" borderId="0" xfId="13" applyFont="1" applyAlignment="1">
      <alignment vertical="center"/>
    </xf>
    <xf numFmtId="0" fontId="3" fillId="2" borderId="8" xfId="5" applyBorder="1" applyAlignment="1">
      <alignment horizontal="left" vertical="center" wrapText="1"/>
    </xf>
    <xf numFmtId="0" fontId="3" fillId="2" borderId="5" xfId="7" applyAlignment="1">
      <alignment horizontal="left" vertical="center" wrapText="1"/>
    </xf>
    <xf numFmtId="43" fontId="10" fillId="2" borderId="5" xfId="4" applyFont="1" applyFill="1" applyBorder="1" applyAlignment="1">
      <alignment horizontal="right" vertical="center" shrinkToFit="1"/>
    </xf>
    <xf numFmtId="0" fontId="5" fillId="4" borderId="2" xfId="9" applyFill="1" applyBorder="1" applyAlignment="1">
      <alignment horizontal="left" vertical="center" wrapText="1"/>
    </xf>
    <xf numFmtId="0" fontId="6" fillId="0" borderId="5" xfId="11" applyAlignment="1">
      <alignment horizontal="left" vertical="center" wrapText="1"/>
    </xf>
    <xf numFmtId="43" fontId="13" fillId="0" borderId="5" xfId="4" applyFont="1" applyBorder="1" applyAlignment="1">
      <alignment horizontal="right" vertical="center" shrinkToFit="1"/>
    </xf>
    <xf numFmtId="165" fontId="12" fillId="4" borderId="2" xfId="13" applyFont="1" applyFill="1" applyBorder="1" applyAlignment="1">
      <alignment vertical="center"/>
    </xf>
    <xf numFmtId="0" fontId="5" fillId="4" borderId="9" xfId="9" applyFill="1" applyBorder="1" applyAlignment="1">
      <alignment horizontal="left" vertical="center" wrapText="1"/>
    </xf>
    <xf numFmtId="0" fontId="5" fillId="0" borderId="9" xfId="9" applyBorder="1" applyAlignment="1">
      <alignment horizontal="left" vertical="center" wrapText="1"/>
    </xf>
    <xf numFmtId="165" fontId="12" fillId="4" borderId="0" xfId="13" applyFont="1" applyFill="1" applyAlignment="1">
      <alignment vertical="center"/>
    </xf>
    <xf numFmtId="0" fontId="5" fillId="0" borderId="2" xfId="9" applyBorder="1" applyAlignment="1">
      <alignment horizontal="left" vertical="center" wrapText="1"/>
    </xf>
    <xf numFmtId="0" fontId="5" fillId="4" borderId="8" xfId="9" applyFill="1" applyBorder="1" applyAlignment="1">
      <alignment horizontal="left" vertical="center" wrapText="1"/>
    </xf>
    <xf numFmtId="0" fontId="5" fillId="0" borderId="8" xfId="9" applyBorder="1" applyAlignment="1">
      <alignment horizontal="left" vertical="center" wrapText="1"/>
    </xf>
    <xf numFmtId="0" fontId="3" fillId="2" borderId="4" xfId="5" applyAlignment="1">
      <alignment horizontal="left" vertical="center" wrapText="1"/>
    </xf>
    <xf numFmtId="0" fontId="14" fillId="0" borderId="0" xfId="1" applyFont="1"/>
    <xf numFmtId="0" fontId="5" fillId="0" borderId="4" xfId="9" applyAlignment="1">
      <alignment horizontal="left" vertical="center" wrapText="1"/>
    </xf>
    <xf numFmtId="0" fontId="15" fillId="0" borderId="0" xfId="1" applyFont="1"/>
    <xf numFmtId="0" fontId="16" fillId="0" borderId="0" xfId="1" applyFont="1"/>
    <xf numFmtId="0" fontId="17" fillId="0" borderId="0" xfId="1" applyFont="1"/>
    <xf numFmtId="0" fontId="18" fillId="0" borderId="14" xfId="1" applyFont="1" applyBorder="1" applyAlignment="1">
      <alignment horizontal="center" vertical="center" wrapText="1"/>
    </xf>
    <xf numFmtId="0" fontId="20" fillId="0" borderId="12" xfId="1" applyFont="1" applyBorder="1" applyAlignment="1">
      <alignment vertical="center" wrapText="1"/>
    </xf>
    <xf numFmtId="0" fontId="18" fillId="0" borderId="15" xfId="1" applyFont="1" applyBorder="1" applyAlignment="1">
      <alignment horizontal="center" vertical="center" wrapText="1"/>
    </xf>
    <xf numFmtId="0" fontId="18" fillId="0" borderId="21" xfId="1" applyFont="1" applyBorder="1" applyAlignment="1">
      <alignment vertical="center" wrapText="1"/>
    </xf>
    <xf numFmtId="0" fontId="18" fillId="0" borderId="14" xfId="1" applyFont="1" applyBorder="1" applyAlignment="1">
      <alignment horizontal="center" vertical="center"/>
    </xf>
    <xf numFmtId="0" fontId="18" fillId="5" borderId="14" xfId="1" applyFont="1" applyFill="1" applyBorder="1" applyAlignment="1">
      <alignment horizontal="center" vertical="center"/>
    </xf>
    <xf numFmtId="0" fontId="18" fillId="5" borderId="10" xfId="1" applyFont="1" applyFill="1" applyBorder="1" applyAlignment="1">
      <alignment horizontal="center" vertical="center"/>
    </xf>
    <xf numFmtId="0" fontId="18" fillId="5" borderId="17" xfId="1" applyFont="1" applyFill="1" applyBorder="1" applyAlignment="1">
      <alignment horizontal="center" vertical="center"/>
    </xf>
    <xf numFmtId="0" fontId="18" fillId="0" borderId="22" xfId="1" applyFont="1" applyBorder="1" applyAlignment="1">
      <alignment horizontal="center" vertical="center"/>
    </xf>
    <xf numFmtId="0" fontId="18" fillId="0" borderId="14" xfId="1" applyFont="1" applyBorder="1" applyAlignment="1">
      <alignment horizontal="center"/>
    </xf>
    <xf numFmtId="0" fontId="18" fillId="5" borderId="22" xfId="1" applyFont="1" applyFill="1" applyBorder="1" applyAlignment="1">
      <alignment horizontal="center"/>
    </xf>
    <xf numFmtId="0" fontId="18" fillId="5" borderId="10" xfId="1" applyFont="1" applyFill="1" applyBorder="1" applyAlignment="1">
      <alignment horizontal="center"/>
    </xf>
    <xf numFmtId="0" fontId="18" fillId="0" borderId="16" xfId="1" applyFont="1" applyBorder="1" applyAlignment="1">
      <alignment horizontal="center"/>
    </xf>
    <xf numFmtId="0" fontId="18" fillId="5" borderId="22" xfId="1" applyFont="1" applyFill="1" applyBorder="1" applyAlignment="1">
      <alignment horizontal="center" vertical="center"/>
    </xf>
    <xf numFmtId="0" fontId="18" fillId="5" borderId="16" xfId="1" applyFont="1" applyFill="1" applyBorder="1" applyAlignment="1">
      <alignment horizontal="center"/>
    </xf>
    <xf numFmtId="0" fontId="18" fillId="0" borderId="16" xfId="1" applyFont="1" applyBorder="1" applyAlignment="1">
      <alignment horizontal="center" vertical="center"/>
    </xf>
    <xf numFmtId="0" fontId="18" fillId="5" borderId="11" xfId="1" applyFont="1" applyFill="1" applyBorder="1" applyAlignment="1">
      <alignment horizontal="center" vertical="center"/>
    </xf>
    <xf numFmtId="0" fontId="18" fillId="5" borderId="13" xfId="1" applyFont="1" applyFill="1" applyBorder="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8" fillId="0" borderId="13" xfId="1" applyFont="1" applyBorder="1" applyAlignment="1">
      <alignment horizontal="center" vertical="center"/>
    </xf>
    <xf numFmtId="0" fontId="18" fillId="5" borderId="12" xfId="1" applyFont="1" applyFill="1" applyBorder="1" applyAlignment="1">
      <alignment horizontal="center" vertical="center"/>
    </xf>
    <xf numFmtId="0" fontId="18" fillId="5" borderId="16" xfId="1" applyFont="1" applyFill="1" applyBorder="1" applyAlignment="1">
      <alignment horizontal="center" vertical="center"/>
    </xf>
    <xf numFmtId="0" fontId="18" fillId="0" borderId="10" xfId="1" applyFont="1" applyBorder="1" applyAlignment="1">
      <alignment horizontal="center" vertical="center"/>
    </xf>
    <xf numFmtId="0" fontId="18" fillId="7" borderId="14" xfId="1" applyFont="1" applyFill="1" applyBorder="1"/>
    <xf numFmtId="165" fontId="21" fillId="7" borderId="23" xfId="13" applyFont="1" applyFill="1" applyBorder="1" applyAlignment="1">
      <alignment horizontal="center"/>
    </xf>
    <xf numFmtId="0" fontId="18" fillId="0" borderId="24" xfId="1" applyFont="1" applyBorder="1"/>
    <xf numFmtId="165" fontId="22" fillId="0" borderId="24" xfId="1" applyNumberFormat="1" applyFont="1" applyBorder="1"/>
    <xf numFmtId="165" fontId="21" fillId="7" borderId="25" xfId="13" applyFont="1" applyFill="1" applyBorder="1" applyAlignment="1">
      <alignment horizontal="center"/>
    </xf>
    <xf numFmtId="165" fontId="21" fillId="7" borderId="26" xfId="13" applyFont="1" applyFill="1" applyBorder="1" applyAlignment="1">
      <alignment horizontal="center"/>
    </xf>
    <xf numFmtId="165" fontId="21" fillId="7" borderId="27" xfId="13" applyFont="1" applyFill="1" applyBorder="1" applyAlignment="1">
      <alignment horizontal="center"/>
    </xf>
    <xf numFmtId="165" fontId="21" fillId="7" borderId="28" xfId="13" applyFont="1" applyFill="1" applyBorder="1" applyAlignment="1">
      <alignment horizontal="center"/>
    </xf>
    <xf numFmtId="165" fontId="21" fillId="7" borderId="16" xfId="13" applyFont="1" applyFill="1" applyBorder="1" applyAlignment="1">
      <alignment horizontal="center"/>
    </xf>
    <xf numFmtId="165" fontId="21" fillId="7" borderId="14" xfId="13" applyFont="1" applyFill="1" applyBorder="1" applyAlignment="1">
      <alignment horizontal="center"/>
    </xf>
    <xf numFmtId="165" fontId="21" fillId="7" borderId="17" xfId="13" applyFont="1" applyFill="1" applyBorder="1" applyAlignment="1">
      <alignment horizontal="center"/>
    </xf>
    <xf numFmtId="165" fontId="21" fillId="7" borderId="10" xfId="13" applyFont="1" applyFill="1" applyBorder="1" applyAlignment="1">
      <alignment horizontal="center"/>
    </xf>
    <xf numFmtId="165" fontId="21" fillId="7" borderId="29" xfId="13" applyFont="1" applyFill="1" applyBorder="1" applyAlignment="1">
      <alignment horizontal="center"/>
    </xf>
    <xf numFmtId="165" fontId="21" fillId="7" borderId="0" xfId="13" applyFont="1" applyFill="1" applyAlignment="1">
      <alignment horizontal="center"/>
    </xf>
    <xf numFmtId="165" fontId="21" fillId="7" borderId="24" xfId="13" applyFont="1" applyFill="1" applyBorder="1" applyAlignment="1">
      <alignment horizontal="center"/>
    </xf>
    <xf numFmtId="165" fontId="21" fillId="7" borderId="15" xfId="13" applyFont="1" applyFill="1" applyBorder="1" applyAlignment="1">
      <alignment horizontal="center"/>
    </xf>
    <xf numFmtId="165" fontId="21" fillId="5" borderId="30" xfId="13" applyFont="1" applyFill="1" applyBorder="1" applyAlignment="1">
      <alignment horizontal="center"/>
    </xf>
    <xf numFmtId="0" fontId="18" fillId="0" borderId="31" xfId="1" applyFont="1" applyBorder="1"/>
    <xf numFmtId="165" fontId="21" fillId="0" borderId="23" xfId="13" applyFont="1" applyBorder="1" applyAlignment="1">
      <alignment horizontal="center"/>
    </xf>
    <xf numFmtId="165" fontId="21" fillId="5" borderId="23" xfId="13" applyFont="1" applyFill="1" applyBorder="1" applyAlignment="1">
      <alignment horizontal="center"/>
    </xf>
    <xf numFmtId="165" fontId="21" fillId="0" borderId="32" xfId="13" applyFont="1" applyBorder="1" applyAlignment="1">
      <alignment horizontal="center"/>
    </xf>
    <xf numFmtId="165" fontId="21" fillId="5" borderId="32" xfId="13" applyFont="1" applyFill="1" applyBorder="1" applyAlignment="1">
      <alignment horizontal="center"/>
    </xf>
    <xf numFmtId="165" fontId="21" fillId="5" borderId="33" xfId="13" applyFont="1" applyFill="1" applyBorder="1" applyAlignment="1">
      <alignment horizontal="center"/>
    </xf>
    <xf numFmtId="165" fontId="21" fillId="5" borderId="31" xfId="13" applyFont="1" applyFill="1" applyBorder="1" applyAlignment="1">
      <alignment horizontal="center"/>
    </xf>
    <xf numFmtId="165" fontId="21" fillId="0" borderId="30" xfId="13" applyFont="1" applyBorder="1" applyAlignment="1">
      <alignment horizontal="center"/>
    </xf>
    <xf numFmtId="165" fontId="21" fillId="0" borderId="31" xfId="13" applyFont="1" applyBorder="1" applyAlignment="1">
      <alignment horizontal="center"/>
    </xf>
    <xf numFmtId="165" fontId="21" fillId="0" borderId="33" xfId="13" applyFont="1" applyBorder="1" applyAlignment="1">
      <alignment horizontal="center"/>
    </xf>
    <xf numFmtId="165" fontId="21" fillId="5" borderId="0" xfId="13" applyFont="1" applyFill="1" applyAlignment="1">
      <alignment horizontal="center"/>
    </xf>
    <xf numFmtId="165" fontId="21" fillId="5" borderId="24" xfId="13" applyFont="1" applyFill="1" applyBorder="1" applyAlignment="1">
      <alignment horizontal="center"/>
    </xf>
    <xf numFmtId="165" fontId="21" fillId="5" borderId="29" xfId="13" applyFont="1" applyFill="1" applyBorder="1" applyAlignment="1">
      <alignment horizontal="center"/>
    </xf>
    <xf numFmtId="165" fontId="21" fillId="5" borderId="15" xfId="13" applyFont="1" applyFill="1" applyBorder="1" applyAlignment="1">
      <alignment horizontal="center"/>
    </xf>
    <xf numFmtId="0" fontId="18" fillId="7" borderId="24" xfId="1" applyFont="1" applyFill="1" applyBorder="1"/>
    <xf numFmtId="165" fontId="21" fillId="7" borderId="32" xfId="13" applyFont="1" applyFill="1" applyBorder="1" applyAlignment="1">
      <alignment horizontal="center"/>
    </xf>
    <xf numFmtId="165" fontId="21" fillId="7" borderId="30" xfId="13" applyFont="1" applyFill="1" applyBorder="1" applyAlignment="1">
      <alignment horizontal="center"/>
    </xf>
    <xf numFmtId="165" fontId="21" fillId="7" borderId="33" xfId="13" applyFont="1" applyFill="1" applyBorder="1" applyAlignment="1">
      <alignment horizontal="center"/>
    </xf>
    <xf numFmtId="165" fontId="21" fillId="7" borderId="31" xfId="13" applyFont="1" applyFill="1" applyBorder="1" applyAlignment="1">
      <alignment horizontal="center"/>
    </xf>
    <xf numFmtId="0" fontId="18" fillId="7" borderId="31" xfId="1" applyFont="1" applyFill="1" applyBorder="1"/>
    <xf numFmtId="0" fontId="18" fillId="0" borderId="18" xfId="1" applyFont="1" applyBorder="1"/>
    <xf numFmtId="165" fontId="21" fillId="0" borderId="34" xfId="13" applyFont="1" applyBorder="1" applyAlignment="1">
      <alignment horizontal="center"/>
    </xf>
    <xf numFmtId="165" fontId="21" fillId="5" borderId="35" xfId="13" applyFont="1" applyFill="1" applyBorder="1" applyAlignment="1">
      <alignment horizontal="center"/>
    </xf>
    <xf numFmtId="165" fontId="21" fillId="5" borderId="34" xfId="13" applyFont="1" applyFill="1" applyBorder="1" applyAlignment="1">
      <alignment horizontal="center"/>
    </xf>
    <xf numFmtId="165" fontId="21" fillId="5" borderId="36" xfId="13" applyFont="1" applyFill="1" applyBorder="1" applyAlignment="1">
      <alignment horizontal="center"/>
    </xf>
    <xf numFmtId="165" fontId="21" fillId="5" borderId="37" xfId="13" applyFont="1" applyFill="1" applyBorder="1" applyAlignment="1">
      <alignment horizontal="center"/>
    </xf>
    <xf numFmtId="165" fontId="21" fillId="0" borderId="35" xfId="13" applyFont="1" applyBorder="1" applyAlignment="1">
      <alignment horizontal="center"/>
    </xf>
    <xf numFmtId="165" fontId="21" fillId="0" borderId="37" xfId="13" applyFont="1" applyBorder="1" applyAlignment="1">
      <alignment horizontal="center"/>
    </xf>
    <xf numFmtId="165" fontId="21" fillId="0" borderId="36" xfId="13" applyFont="1" applyBorder="1" applyAlignment="1">
      <alignment horizontal="center"/>
    </xf>
    <xf numFmtId="165" fontId="21" fillId="5" borderId="21" xfId="13" applyFont="1" applyFill="1" applyBorder="1" applyAlignment="1">
      <alignment horizontal="center"/>
    </xf>
    <xf numFmtId="165" fontId="21" fillId="5" borderId="19" xfId="13" applyFont="1" applyFill="1" applyBorder="1" applyAlignment="1">
      <alignment horizontal="center"/>
    </xf>
    <xf numFmtId="165" fontId="21" fillId="5" borderId="38" xfId="13" applyFont="1" applyFill="1" applyBorder="1" applyAlignment="1">
      <alignment horizontal="center"/>
    </xf>
    <xf numFmtId="165" fontId="21" fillId="5" borderId="39" xfId="13" applyFont="1" applyFill="1" applyBorder="1" applyAlignment="1">
      <alignment horizontal="center"/>
    </xf>
    <xf numFmtId="165" fontId="21" fillId="0" borderId="39" xfId="13" applyFont="1" applyBorder="1" applyAlignment="1">
      <alignment horizontal="center"/>
    </xf>
    <xf numFmtId="165" fontId="21" fillId="5" borderId="40" xfId="13" applyFont="1" applyFill="1" applyBorder="1" applyAlignment="1">
      <alignment horizontal="center"/>
    </xf>
    <xf numFmtId="165" fontId="21" fillId="5" borderId="41" xfId="13" applyFont="1" applyFill="1" applyBorder="1" applyAlignment="1">
      <alignment horizontal="center"/>
    </xf>
    <xf numFmtId="0" fontId="18" fillId="0" borderId="11" xfId="1" applyFont="1" applyBorder="1"/>
    <xf numFmtId="165" fontId="20" fillId="0" borderId="22" xfId="13" applyFont="1" applyBorder="1"/>
    <xf numFmtId="165" fontId="20" fillId="5" borderId="22" xfId="13" applyFont="1" applyFill="1" applyBorder="1"/>
    <xf numFmtId="165" fontId="20" fillId="0" borderId="18" xfId="13" applyFont="1" applyBorder="1"/>
    <xf numFmtId="165" fontId="20" fillId="5" borderId="18" xfId="13" applyFont="1" applyFill="1" applyBorder="1"/>
    <xf numFmtId="165" fontId="20" fillId="5" borderId="21" xfId="13" applyFont="1" applyFill="1" applyBorder="1"/>
    <xf numFmtId="165" fontId="20" fillId="5" borderId="20" xfId="13" applyFont="1" applyFill="1" applyBorder="1"/>
    <xf numFmtId="165" fontId="20" fillId="0" borderId="19" xfId="13" applyFont="1" applyBorder="1"/>
    <xf numFmtId="165" fontId="20" fillId="5" borderId="19" xfId="13" applyFont="1" applyFill="1" applyBorder="1"/>
    <xf numFmtId="165" fontId="20" fillId="5" borderId="12" xfId="13" applyFont="1" applyFill="1" applyBorder="1"/>
    <xf numFmtId="165" fontId="20" fillId="0" borderId="21" xfId="13" applyFont="1" applyBorder="1"/>
    <xf numFmtId="165" fontId="20" fillId="0" borderId="20" xfId="13" applyFont="1" applyBorder="1"/>
    <xf numFmtId="165" fontId="20" fillId="5" borderId="13" xfId="13" applyFont="1" applyFill="1" applyBorder="1"/>
    <xf numFmtId="165" fontId="20" fillId="5" borderId="11" xfId="13" applyFont="1" applyFill="1" applyBorder="1"/>
    <xf numFmtId="166" fontId="20" fillId="0" borderId="15" xfId="13" applyNumberFormat="1" applyFont="1" applyBorder="1"/>
    <xf numFmtId="166" fontId="20" fillId="5" borderId="15" xfId="13" applyNumberFormat="1" applyFont="1" applyFill="1" applyBorder="1"/>
    <xf numFmtId="165" fontId="20" fillId="0" borderId="42" xfId="13" applyFont="1" applyBorder="1"/>
    <xf numFmtId="165" fontId="20" fillId="5" borderId="42" xfId="13" applyFont="1" applyFill="1" applyBorder="1"/>
    <xf numFmtId="165" fontId="20" fillId="5" borderId="23" xfId="13" applyFont="1" applyFill="1" applyBorder="1"/>
    <xf numFmtId="165" fontId="20" fillId="5" borderId="43" xfId="13" applyFont="1" applyFill="1" applyBorder="1"/>
    <xf numFmtId="165" fontId="20" fillId="0" borderId="23" xfId="13" applyFont="1" applyBorder="1"/>
    <xf numFmtId="165" fontId="20" fillId="5" borderId="44" xfId="13" applyFont="1" applyFill="1" applyBorder="1"/>
    <xf numFmtId="165" fontId="20" fillId="0" borderId="43" xfId="13" applyFont="1" applyBorder="1"/>
    <xf numFmtId="165" fontId="20" fillId="0" borderId="44" xfId="13" applyFont="1" applyBorder="1"/>
    <xf numFmtId="165" fontId="20" fillId="5" borderId="15" xfId="13" applyFont="1" applyFill="1" applyBorder="1"/>
    <xf numFmtId="165" fontId="20" fillId="0" borderId="28" xfId="13" applyFont="1" applyBorder="1"/>
    <xf numFmtId="165" fontId="20" fillId="0" borderId="24" xfId="13" applyFont="1" applyBorder="1"/>
    <xf numFmtId="165" fontId="20" fillId="5" borderId="0" xfId="13" applyFont="1" applyFill="1"/>
    <xf numFmtId="165" fontId="20" fillId="0" borderId="10" xfId="13" applyFont="1" applyBorder="1"/>
    <xf numFmtId="165" fontId="20" fillId="5" borderId="24" xfId="13" applyFont="1" applyFill="1" applyBorder="1"/>
    <xf numFmtId="165" fontId="20" fillId="0" borderId="16" xfId="13" applyFont="1" applyBorder="1"/>
    <xf numFmtId="165" fontId="20" fillId="0" borderId="25" xfId="13" applyFont="1" applyBorder="1"/>
    <xf numFmtId="165" fontId="20" fillId="0" borderId="0" xfId="13" applyFont="1"/>
    <xf numFmtId="165" fontId="20" fillId="0" borderId="15" xfId="13" applyFont="1" applyBorder="1"/>
    <xf numFmtId="165" fontId="20" fillId="5" borderId="29" xfId="13" applyFont="1" applyFill="1" applyBorder="1"/>
    <xf numFmtId="165" fontId="20" fillId="0" borderId="14" xfId="13" applyFont="1" applyBorder="1"/>
    <xf numFmtId="165" fontId="20" fillId="0" borderId="27" xfId="13" applyFont="1" applyBorder="1"/>
    <xf numFmtId="165" fontId="20" fillId="0" borderId="26" xfId="13" applyFont="1" applyBorder="1"/>
    <xf numFmtId="165" fontId="21" fillId="0" borderId="2" xfId="13" applyFont="1" applyBorder="1" applyAlignment="1">
      <alignment horizontal="center"/>
    </xf>
    <xf numFmtId="165" fontId="21" fillId="5" borderId="43" xfId="13" applyFont="1" applyFill="1" applyBorder="1" applyAlignment="1">
      <alignment horizontal="center"/>
    </xf>
    <xf numFmtId="165" fontId="21" fillId="5" borderId="44" xfId="13" applyFont="1" applyFill="1" applyBorder="1" applyAlignment="1">
      <alignment horizontal="center"/>
    </xf>
    <xf numFmtId="165" fontId="21" fillId="0" borderId="42" xfId="13" applyFont="1" applyBorder="1" applyAlignment="1">
      <alignment horizontal="center"/>
    </xf>
    <xf numFmtId="165" fontId="21" fillId="0" borderId="43" xfId="13" applyFont="1" applyBorder="1" applyAlignment="1">
      <alignment horizontal="center"/>
    </xf>
    <xf numFmtId="165" fontId="20" fillId="5" borderId="14" xfId="13" applyFont="1" applyFill="1" applyBorder="1"/>
    <xf numFmtId="165" fontId="20" fillId="5" borderId="10" xfId="13" applyFont="1" applyFill="1" applyBorder="1"/>
    <xf numFmtId="165" fontId="20" fillId="5" borderId="17" xfId="13" applyFont="1" applyFill="1" applyBorder="1"/>
    <xf numFmtId="165" fontId="20" fillId="5" borderId="16" xfId="13" applyFont="1" applyFill="1" applyBorder="1"/>
    <xf numFmtId="165" fontId="20" fillId="0" borderId="17" xfId="13" applyFont="1" applyBorder="1"/>
    <xf numFmtId="165" fontId="20" fillId="0" borderId="11" xfId="13" applyFont="1" applyBorder="1"/>
    <xf numFmtId="165" fontId="20" fillId="0" borderId="13" xfId="13" applyFont="1" applyBorder="1"/>
    <xf numFmtId="165" fontId="20" fillId="0" borderId="12" xfId="13" applyFont="1" applyBorder="1"/>
    <xf numFmtId="0" fontId="18" fillId="0" borderId="14" xfId="1" applyFont="1" applyBorder="1"/>
    <xf numFmtId="0" fontId="23" fillId="0" borderId="10" xfId="1" applyFont="1" applyBorder="1"/>
    <xf numFmtId="0" fontId="23" fillId="5" borderId="10" xfId="1" applyFont="1" applyFill="1" applyBorder="1"/>
    <xf numFmtId="0" fontId="23" fillId="0" borderId="14" xfId="1" applyFont="1" applyBorder="1"/>
    <xf numFmtId="0" fontId="23" fillId="5" borderId="14" xfId="1" applyFont="1" applyFill="1" applyBorder="1"/>
    <xf numFmtId="0" fontId="23" fillId="5" borderId="17" xfId="1" applyFont="1" applyFill="1" applyBorder="1"/>
    <xf numFmtId="0" fontId="23" fillId="0" borderId="16" xfId="1" applyFont="1" applyBorder="1"/>
    <xf numFmtId="0" fontId="23" fillId="5" borderId="16" xfId="1" applyFont="1" applyFill="1" applyBorder="1"/>
    <xf numFmtId="165" fontId="23" fillId="0" borderId="0" xfId="1" applyNumberFormat="1" applyFont="1"/>
    <xf numFmtId="165" fontId="23" fillId="0" borderId="14" xfId="1" applyNumberFormat="1" applyFont="1" applyBorder="1"/>
    <xf numFmtId="165" fontId="23" fillId="0" borderId="24" xfId="1" applyNumberFormat="1" applyFont="1" applyBorder="1"/>
    <xf numFmtId="165" fontId="23" fillId="0" borderId="10" xfId="1" applyNumberFormat="1" applyFont="1" applyBorder="1"/>
    <xf numFmtId="165" fontId="23" fillId="0" borderId="16" xfId="1" applyNumberFormat="1" applyFont="1" applyBorder="1"/>
    <xf numFmtId="165" fontId="23" fillId="0" borderId="15" xfId="1" applyNumberFormat="1" applyFont="1" applyBorder="1"/>
    <xf numFmtId="165" fontId="23" fillId="0" borderId="17" xfId="1" applyNumberFormat="1" applyFont="1" applyBorder="1"/>
    <xf numFmtId="0" fontId="23" fillId="0" borderId="21" xfId="1" applyFont="1" applyBorder="1"/>
    <xf numFmtId="0" fontId="23" fillId="5" borderId="21" xfId="1" applyFont="1" applyFill="1" applyBorder="1"/>
    <xf numFmtId="0" fontId="23" fillId="0" borderId="18" xfId="1" applyFont="1" applyBorder="1"/>
    <xf numFmtId="0" fontId="23" fillId="5" borderId="18" xfId="1" applyFont="1" applyFill="1" applyBorder="1"/>
    <xf numFmtId="0" fontId="23" fillId="5" borderId="20" xfId="1" applyFont="1" applyFill="1" applyBorder="1"/>
    <xf numFmtId="0" fontId="23" fillId="0" borderId="19" xfId="1" applyFont="1" applyBorder="1"/>
    <xf numFmtId="0" fontId="23" fillId="5" borderId="19" xfId="1" applyFont="1" applyFill="1" applyBorder="1"/>
    <xf numFmtId="165" fontId="23" fillId="0" borderId="19" xfId="1" applyNumberFormat="1" applyFont="1" applyBorder="1"/>
    <xf numFmtId="165" fontId="23" fillId="0" borderId="18" xfId="1" applyNumberFormat="1" applyFont="1" applyBorder="1"/>
    <xf numFmtId="165" fontId="23" fillId="0" borderId="21" xfId="1" applyNumberFormat="1" applyFont="1" applyBorder="1"/>
    <xf numFmtId="165" fontId="23" fillId="0" borderId="20" xfId="1" applyNumberFormat="1" applyFont="1" applyBorder="1"/>
    <xf numFmtId="165" fontId="20" fillId="0" borderId="34" xfId="13" applyFont="1" applyBorder="1" applyAlignment="1">
      <alignment horizontal="center"/>
    </xf>
    <xf numFmtId="165" fontId="20" fillId="5" borderId="34" xfId="13" applyFont="1" applyFill="1" applyBorder="1" applyAlignment="1">
      <alignment horizontal="center"/>
    </xf>
    <xf numFmtId="165" fontId="20" fillId="0" borderId="18" xfId="13" applyFont="1" applyBorder="1" applyAlignment="1">
      <alignment horizontal="center"/>
    </xf>
    <xf numFmtId="165" fontId="20" fillId="5" borderId="18" xfId="13" applyFont="1" applyFill="1" applyBorder="1" applyAlignment="1">
      <alignment horizontal="center"/>
    </xf>
    <xf numFmtId="165" fontId="20" fillId="5" borderId="21" xfId="13" applyFont="1" applyFill="1" applyBorder="1" applyAlignment="1">
      <alignment horizontal="center"/>
    </xf>
    <xf numFmtId="165" fontId="20" fillId="5" borderId="20" xfId="13" applyFont="1" applyFill="1" applyBorder="1" applyAlignment="1">
      <alignment horizontal="center"/>
    </xf>
    <xf numFmtId="165" fontId="20" fillId="0" borderId="21" xfId="13" applyFont="1" applyBorder="1" applyAlignment="1">
      <alignment horizontal="center"/>
    </xf>
    <xf numFmtId="165" fontId="20" fillId="0" borderId="19" xfId="13" applyFont="1" applyBorder="1" applyAlignment="1">
      <alignment horizontal="center"/>
    </xf>
    <xf numFmtId="165" fontId="20" fillId="5" borderId="19" xfId="13" applyFont="1" applyFill="1" applyBorder="1" applyAlignment="1">
      <alignment horizontal="center"/>
    </xf>
    <xf numFmtId="165" fontId="20" fillId="0" borderId="12" xfId="13" applyFont="1" applyBorder="1" applyAlignment="1">
      <alignment horizontal="center"/>
    </xf>
    <xf numFmtId="165" fontId="20" fillId="0" borderId="11" xfId="13" applyFont="1" applyBorder="1" applyAlignment="1">
      <alignment horizontal="center"/>
    </xf>
    <xf numFmtId="165" fontId="20" fillId="0" borderId="22" xfId="13" applyFont="1" applyBorder="1" applyAlignment="1">
      <alignment horizontal="center"/>
    </xf>
    <xf numFmtId="165" fontId="20" fillId="0" borderId="13" xfId="13" applyFont="1" applyBorder="1" applyAlignment="1">
      <alignment horizontal="center"/>
    </xf>
    <xf numFmtId="0" fontId="20" fillId="0" borderId="0" xfId="1" applyFont="1"/>
    <xf numFmtId="165" fontId="24" fillId="0" borderId="0" xfId="1" applyNumberFormat="1" applyFont="1"/>
    <xf numFmtId="0" fontId="24" fillId="0" borderId="0" xfId="1" applyFont="1"/>
    <xf numFmtId="165" fontId="25" fillId="0" borderId="0" xfId="1" applyNumberFormat="1" applyFont="1"/>
    <xf numFmtId="165" fontId="21" fillId="0" borderId="0" xfId="1" applyNumberFormat="1" applyFont="1"/>
    <xf numFmtId="165" fontId="26" fillId="0" borderId="0" xfId="1" applyNumberFormat="1" applyFont="1"/>
    <xf numFmtId="0" fontId="23" fillId="0" borderId="0" xfId="1" applyFont="1"/>
    <xf numFmtId="0" fontId="27" fillId="0" borderId="0" xfId="1" applyFont="1" applyAlignment="1">
      <alignment horizontal="center" vertical="center" wrapText="1"/>
    </xf>
    <xf numFmtId="165" fontId="27" fillId="0" borderId="0" xfId="1" applyNumberFormat="1" applyFont="1" applyAlignment="1">
      <alignment horizontal="center" vertical="center" wrapText="1"/>
    </xf>
    <xf numFmtId="165" fontId="27" fillId="0" borderId="0" xfId="1" applyNumberFormat="1" applyFont="1"/>
    <xf numFmtId="165" fontId="27" fillId="0" borderId="0" xfId="1" applyNumberFormat="1" applyFont="1" applyAlignment="1">
      <alignment vertical="center" wrapText="1"/>
    </xf>
    <xf numFmtId="0" fontId="28" fillId="0" borderId="0" xfId="1" applyFont="1" applyAlignment="1">
      <alignment vertical="center" wrapText="1"/>
    </xf>
    <xf numFmtId="0" fontId="1" fillId="0" borderId="0" xfId="1" applyAlignment="1">
      <alignment vertical="center"/>
    </xf>
    <xf numFmtId="167" fontId="29" fillId="0" borderId="2" xfId="1" applyNumberFormat="1" applyFont="1" applyBorder="1" applyAlignment="1">
      <alignment horizontal="center" vertical="center"/>
    </xf>
    <xf numFmtId="167" fontId="29" fillId="0" borderId="2" xfId="13" applyNumberFormat="1" applyFont="1" applyBorder="1" applyAlignment="1">
      <alignment horizontal="center" vertical="center" wrapText="1"/>
    </xf>
    <xf numFmtId="168" fontId="30" fillId="4" borderId="2" xfId="1" applyNumberFormat="1" applyFont="1" applyFill="1" applyBorder="1"/>
    <xf numFmtId="168" fontId="30" fillId="4" borderId="2" xfId="13" applyNumberFormat="1" applyFont="1" applyFill="1" applyBorder="1"/>
    <xf numFmtId="164" fontId="31" fillId="0" borderId="2" xfId="1" applyNumberFormat="1" applyFont="1" applyBorder="1"/>
    <xf numFmtId="0" fontId="2" fillId="0" borderId="0" xfId="1" applyFont="1" applyAlignment="1">
      <alignment vertical="center"/>
    </xf>
    <xf numFmtId="0" fontId="2" fillId="0" borderId="0" xfId="1" applyFont="1" applyAlignment="1">
      <alignment horizontal="center" vertical="center"/>
    </xf>
    <xf numFmtId="165" fontId="2" fillId="0" borderId="0" xfId="13" applyFont="1" applyAlignment="1">
      <alignment vertical="center"/>
    </xf>
    <xf numFmtId="0" fontId="32" fillId="0" borderId="2" xfId="1" applyFont="1" applyBorder="1" applyAlignment="1">
      <alignment horizontal="center" vertical="center" wrapText="1"/>
    </xf>
    <xf numFmtId="165" fontId="32" fillId="4" borderId="2" xfId="13" applyFont="1" applyFill="1" applyBorder="1" applyAlignment="1">
      <alignment horizontal="center" vertical="center" wrapText="1"/>
    </xf>
    <xf numFmtId="0" fontId="32" fillId="4" borderId="2" xfId="1" applyFont="1" applyFill="1" applyBorder="1" applyAlignment="1">
      <alignment horizontal="center" vertical="center" wrapText="1"/>
    </xf>
    <xf numFmtId="169" fontId="33" fillId="0" borderId="2" xfId="1" applyNumberFormat="1" applyFont="1" applyBorder="1" applyAlignment="1">
      <alignment vertical="center" wrapText="1"/>
    </xf>
    <xf numFmtId="169" fontId="33" fillId="0" borderId="2" xfId="1" applyNumberFormat="1" applyFont="1" applyBorder="1" applyAlignment="1">
      <alignment horizontal="center" vertical="center" wrapText="1"/>
    </xf>
    <xf numFmtId="165" fontId="33" fillId="0" borderId="2" xfId="13" applyFont="1" applyBorder="1" applyAlignment="1">
      <alignment vertical="center"/>
    </xf>
    <xf numFmtId="165" fontId="33" fillId="0" borderId="2" xfId="13" applyFont="1" applyBorder="1" applyAlignment="1">
      <alignment horizontal="right" vertical="center" shrinkToFit="1"/>
    </xf>
    <xf numFmtId="165" fontId="33" fillId="0" borderId="2" xfId="1" applyNumberFormat="1" applyFont="1" applyBorder="1" applyAlignment="1">
      <alignment vertical="center"/>
    </xf>
    <xf numFmtId="0" fontId="33" fillId="0" borderId="0" xfId="1" applyFont="1" applyAlignment="1">
      <alignment vertical="center"/>
    </xf>
    <xf numFmtId="165" fontId="33" fillId="0" borderId="2" xfId="13" applyFont="1" applyBorder="1" applyAlignment="1">
      <alignment horizontal="center" vertical="center" wrapText="1"/>
    </xf>
    <xf numFmtId="165" fontId="33" fillId="0" borderId="2" xfId="1" applyNumberFormat="1" applyFont="1" applyBorder="1" applyAlignment="1">
      <alignment horizontal="center" vertical="center"/>
    </xf>
    <xf numFmtId="169" fontId="33" fillId="0" borderId="2" xfId="1" applyNumberFormat="1" applyFont="1" applyBorder="1" applyAlignment="1">
      <alignment horizontal="left" vertical="center" wrapText="1"/>
    </xf>
    <xf numFmtId="165" fontId="34" fillId="0" borderId="2" xfId="13" applyFont="1" applyBorder="1" applyAlignment="1">
      <alignment horizontal="right" vertical="center" shrinkToFit="1"/>
    </xf>
    <xf numFmtId="165" fontId="33" fillId="0" borderId="2" xfId="13" applyFont="1" applyBorder="1" applyAlignment="1">
      <alignment vertical="center" wrapText="1"/>
    </xf>
    <xf numFmtId="0" fontId="35" fillId="0" borderId="2" xfId="1" applyFont="1" applyBorder="1" applyAlignment="1">
      <alignment horizontal="left" vertical="center" wrapText="1"/>
    </xf>
    <xf numFmtId="0" fontId="2" fillId="0" borderId="45" xfId="1" applyFont="1" applyBorder="1" applyAlignment="1">
      <alignment horizontal="center" vertical="center" wrapText="1"/>
    </xf>
    <xf numFmtId="165" fontId="10" fillId="0" borderId="2" xfId="13" applyFont="1" applyBorder="1" applyAlignment="1">
      <alignment horizontal="right" vertical="center" shrinkToFit="1"/>
    </xf>
    <xf numFmtId="0" fontId="36" fillId="4" borderId="2" xfId="1" applyFont="1" applyFill="1" applyBorder="1" applyAlignment="1">
      <alignment horizontal="center" vertical="center" wrapText="1"/>
    </xf>
    <xf numFmtId="0" fontId="2" fillId="4" borderId="45" xfId="1" applyFont="1" applyFill="1" applyBorder="1" applyAlignment="1">
      <alignment horizontal="center" vertical="center" wrapText="1"/>
    </xf>
    <xf numFmtId="165" fontId="33" fillId="4" borderId="2" xfId="13" applyFont="1" applyFill="1" applyBorder="1" applyAlignment="1">
      <alignment vertical="center"/>
    </xf>
    <xf numFmtId="165" fontId="33" fillId="4" borderId="2" xfId="1" applyNumberFormat="1" applyFont="1" applyFill="1" applyBorder="1" applyAlignment="1">
      <alignment vertical="center"/>
    </xf>
    <xf numFmtId="165" fontId="33" fillId="0" borderId="0" xfId="13" applyFont="1" applyAlignment="1">
      <alignment vertical="center"/>
    </xf>
    <xf numFmtId="165" fontId="33" fillId="0" borderId="0" xfId="1" applyNumberFormat="1" applyFont="1" applyAlignment="1">
      <alignment vertical="center"/>
    </xf>
    <xf numFmtId="0" fontId="36" fillId="0" borderId="2" xfId="1" applyFont="1" applyBorder="1" applyAlignment="1">
      <alignment horizontal="center" vertical="center" wrapText="1"/>
    </xf>
    <xf numFmtId="165" fontId="36" fillId="4" borderId="2" xfId="13" applyFont="1" applyFill="1" applyBorder="1" applyAlignment="1">
      <alignment horizontal="center" vertical="center" wrapText="1"/>
    </xf>
    <xf numFmtId="165" fontId="37" fillId="0" borderId="2" xfId="13" applyFont="1" applyBorder="1" applyAlignment="1">
      <alignment horizontal="right" vertical="center" shrinkToFit="1"/>
    </xf>
    <xf numFmtId="0" fontId="2" fillId="0" borderId="0" xfId="1" applyFont="1" applyAlignment="1">
      <alignment horizontal="left" vertical="center"/>
    </xf>
    <xf numFmtId="0" fontId="35" fillId="0" borderId="0" xfId="1" applyFont="1" applyAlignment="1">
      <alignment vertical="center"/>
    </xf>
    <xf numFmtId="0" fontId="35" fillId="0" borderId="0" xfId="1" applyFont="1" applyAlignment="1">
      <alignment horizontal="center" vertical="center" wrapText="1"/>
    </xf>
    <xf numFmtId="0" fontId="2" fillId="0" borderId="0" xfId="1" applyFont="1" applyAlignment="1">
      <alignment horizontal="center" vertical="center" wrapText="1"/>
    </xf>
    <xf numFmtId="0" fontId="36" fillId="10" borderId="2" xfId="1" quotePrefix="1" applyFont="1" applyFill="1" applyBorder="1" applyAlignment="1">
      <alignment horizontal="center" vertical="center" wrapText="1"/>
    </xf>
    <xf numFmtId="0" fontId="36" fillId="10" borderId="2" xfId="1" applyFont="1" applyFill="1" applyBorder="1" applyAlignment="1">
      <alignment vertical="center" wrapText="1"/>
    </xf>
    <xf numFmtId="0" fontId="32" fillId="10" borderId="2" xfId="1" applyFont="1" applyFill="1" applyBorder="1" applyAlignment="1">
      <alignment horizontal="center" vertical="center" wrapText="1"/>
    </xf>
    <xf numFmtId="166" fontId="38" fillId="0" borderId="0" xfId="13" applyNumberFormat="1" applyFont="1" applyAlignment="1">
      <alignment horizontal="center" vertical="center" wrapText="1"/>
    </xf>
    <xf numFmtId="0" fontId="36" fillId="0" borderId="2" xfId="1" quotePrefix="1" applyFont="1" applyBorder="1" applyAlignment="1">
      <alignment horizontal="center" vertical="center" wrapText="1"/>
    </xf>
    <xf numFmtId="49" fontId="36" fillId="0" borderId="2" xfId="1" applyNumberFormat="1" applyFont="1" applyBorder="1" applyAlignment="1">
      <alignment horizontal="center" vertical="center" wrapText="1"/>
    </xf>
    <xf numFmtId="0" fontId="36" fillId="0" borderId="2" xfId="1" applyFont="1" applyBorder="1" applyAlignment="1">
      <alignment horizontal="left" vertical="center" wrapText="1"/>
    </xf>
    <xf numFmtId="0" fontId="2" fillId="0" borderId="2" xfId="1" applyFont="1" applyBorder="1" applyAlignment="1">
      <alignment horizontal="center" vertical="center" wrapText="1"/>
    </xf>
    <xf numFmtId="4" fontId="2" fillId="0" borderId="2" xfId="14" applyNumberFormat="1" applyFont="1" applyBorder="1" applyAlignment="1">
      <alignment horizontal="center" vertical="center"/>
    </xf>
    <xf numFmtId="165" fontId="39" fillId="0" borderId="2" xfId="13" applyFont="1" applyBorder="1" applyAlignment="1">
      <alignment horizontal="center" vertical="center" wrapText="1"/>
    </xf>
    <xf numFmtId="165" fontId="38" fillId="0" borderId="2" xfId="13" applyFont="1" applyBorder="1" applyAlignment="1">
      <alignment vertical="center"/>
    </xf>
    <xf numFmtId="0" fontId="2" fillId="0" borderId="2" xfId="1" quotePrefix="1" applyFont="1" applyBorder="1" applyAlignment="1">
      <alignment horizontal="center" vertical="center" wrapText="1"/>
    </xf>
    <xf numFmtId="165" fontId="32" fillId="0" borderId="2" xfId="13" applyFont="1" applyBorder="1" applyAlignment="1">
      <alignment horizontal="center" vertical="center" wrapText="1"/>
    </xf>
    <xf numFmtId="165" fontId="37" fillId="0" borderId="0" xfId="1" applyNumberFormat="1" applyFont="1" applyAlignment="1">
      <alignment vertical="center"/>
    </xf>
    <xf numFmtId="49" fontId="40" fillId="5" borderId="2" xfId="1" applyNumberFormat="1" applyFont="1" applyFill="1" applyBorder="1" applyAlignment="1">
      <alignment horizontal="center" vertical="center" wrapText="1"/>
    </xf>
    <xf numFmtId="0" fontId="41" fillId="5" borderId="2" xfId="1" applyFont="1" applyFill="1" applyBorder="1" applyAlignment="1">
      <alignment horizontal="center" vertical="center" wrapText="1"/>
    </xf>
    <xf numFmtId="0" fontId="42" fillId="5" borderId="2" xfId="1" applyFont="1" applyFill="1" applyBorder="1" applyAlignment="1">
      <alignment horizontal="center" vertical="center" wrapText="1"/>
    </xf>
    <xf numFmtId="165" fontId="43" fillId="5" borderId="2" xfId="13" applyFont="1" applyFill="1" applyBorder="1" applyAlignment="1">
      <alignment horizontal="center" vertical="center" wrapText="1"/>
    </xf>
    <xf numFmtId="0" fontId="44" fillId="0" borderId="0" xfId="1" applyFont="1" applyAlignment="1">
      <alignment vertical="center"/>
    </xf>
    <xf numFmtId="165" fontId="38" fillId="0" borderId="2" xfId="13" applyFont="1" applyBorder="1" applyAlignment="1">
      <alignment horizontal="center" vertical="center" wrapText="1"/>
    </xf>
    <xf numFmtId="49" fontId="32" fillId="10" borderId="2" xfId="1" applyNumberFormat="1" applyFont="1" applyFill="1" applyBorder="1" applyAlignment="1">
      <alignment horizontal="center" vertical="center" wrapText="1"/>
    </xf>
    <xf numFmtId="49" fontId="32" fillId="0" borderId="2" xfId="1" applyNumberFormat="1" applyFont="1" applyBorder="1" applyAlignment="1">
      <alignment horizontal="center" vertical="center" wrapText="1"/>
    </xf>
    <xf numFmtId="165" fontId="32" fillId="0" borderId="2" xfId="13" applyFont="1" applyBorder="1" applyAlignment="1">
      <alignment vertical="center"/>
    </xf>
    <xf numFmtId="0" fontId="36" fillId="0" borderId="2" xfId="1" applyFont="1" applyBorder="1" applyAlignment="1">
      <alignment vertical="center" wrapText="1"/>
    </xf>
    <xf numFmtId="49" fontId="36" fillId="5" borderId="2" xfId="1" applyNumberFormat="1" applyFont="1" applyFill="1" applyBorder="1" applyAlignment="1">
      <alignment horizontal="center" vertical="center" wrapText="1"/>
    </xf>
    <xf numFmtId="0" fontId="2" fillId="5" borderId="2" xfId="1" applyFont="1" applyFill="1" applyBorder="1" applyAlignment="1">
      <alignment horizontal="center" vertical="center" wrapText="1"/>
    </xf>
    <xf numFmtId="165" fontId="32" fillId="5" borderId="2" xfId="13" applyFont="1" applyFill="1" applyBorder="1" applyAlignment="1">
      <alignment vertical="center"/>
    </xf>
    <xf numFmtId="165" fontId="2" fillId="0" borderId="2" xfId="13" applyFont="1" applyBorder="1" applyAlignment="1">
      <alignment horizontal="center" vertical="center"/>
    </xf>
    <xf numFmtId="0" fontId="35" fillId="0" borderId="0" xfId="1" applyFont="1" applyAlignment="1">
      <alignment horizontal="center" vertical="center"/>
    </xf>
    <xf numFmtId="165" fontId="46" fillId="0" borderId="0" xfId="1" applyNumberFormat="1" applyFont="1" applyAlignment="1">
      <alignment vertical="center"/>
    </xf>
    <xf numFmtId="165" fontId="32" fillId="5" borderId="2" xfId="13" applyFont="1" applyFill="1" applyBorder="1" applyAlignment="1">
      <alignment horizontal="center" vertical="center"/>
    </xf>
    <xf numFmtId="165" fontId="32" fillId="0" borderId="0" xfId="13" applyFont="1" applyAlignment="1">
      <alignment horizontal="center" vertical="center"/>
    </xf>
    <xf numFmtId="165" fontId="36" fillId="0" borderId="0" xfId="13" applyFont="1" applyAlignment="1">
      <alignment vertical="center" wrapText="1"/>
    </xf>
    <xf numFmtId="165" fontId="32" fillId="0" borderId="0" xfId="13" applyFont="1" applyAlignment="1">
      <alignment horizontal="center" vertical="center" wrapText="1"/>
    </xf>
    <xf numFmtId="165" fontId="36" fillId="0" borderId="0" xfId="13" applyFont="1" applyAlignment="1">
      <alignment horizontal="center" vertical="center"/>
    </xf>
    <xf numFmtId="165" fontId="38" fillId="10" borderId="2" xfId="13" applyFont="1" applyFill="1" applyBorder="1" applyAlignment="1">
      <alignment horizontal="center" vertical="center" wrapText="1"/>
    </xf>
    <xf numFmtId="166" fontId="32" fillId="0" borderId="0" xfId="13" applyNumberFormat="1" applyFont="1" applyAlignment="1">
      <alignment vertical="center"/>
    </xf>
    <xf numFmtId="165" fontId="32" fillId="0" borderId="0" xfId="13" applyFont="1" applyAlignment="1">
      <alignment vertical="center"/>
    </xf>
    <xf numFmtId="0" fontId="36" fillId="0" borderId="0" xfId="1" applyFont="1" applyAlignment="1">
      <alignment vertical="center"/>
    </xf>
    <xf numFmtId="166" fontId="32" fillId="0" borderId="0" xfId="13" applyNumberFormat="1" applyFont="1" applyAlignment="1">
      <alignment horizontal="center" vertical="center" wrapText="1"/>
    </xf>
    <xf numFmtId="0" fontId="36" fillId="0" borderId="0" xfId="1" applyFont="1" applyAlignment="1">
      <alignment horizontal="center" vertical="center" wrapText="1"/>
    </xf>
    <xf numFmtId="0" fontId="36" fillId="12" borderId="2" xfId="1" quotePrefix="1" applyFont="1" applyFill="1" applyBorder="1" applyAlignment="1">
      <alignment horizontal="center" vertical="center" wrapText="1"/>
    </xf>
    <xf numFmtId="0" fontId="44" fillId="12" borderId="2" xfId="1" applyFont="1" applyFill="1" applyBorder="1" applyAlignment="1">
      <alignment horizontal="center" vertical="center" wrapText="1"/>
    </xf>
    <xf numFmtId="0" fontId="32" fillId="12" borderId="2" xfId="1" applyFont="1" applyFill="1" applyBorder="1" applyAlignment="1">
      <alignment horizontal="center" vertical="center" wrapText="1"/>
    </xf>
    <xf numFmtId="49" fontId="36" fillId="13" borderId="2" xfId="1" applyNumberFormat="1" applyFont="1" applyFill="1" applyBorder="1" applyAlignment="1">
      <alignment horizontal="center" vertical="center" wrapText="1"/>
    </xf>
    <xf numFmtId="165" fontId="32" fillId="14" borderId="2" xfId="13" applyFont="1" applyFill="1" applyBorder="1" applyAlignment="1">
      <alignment horizontal="center" vertical="center" wrapText="1"/>
    </xf>
    <xf numFmtId="49" fontId="36" fillId="9" borderId="2" xfId="1" applyNumberFormat="1" applyFont="1" applyFill="1" applyBorder="1" applyAlignment="1">
      <alignment horizontal="center" vertical="center" wrapText="1"/>
    </xf>
    <xf numFmtId="0" fontId="44" fillId="9" borderId="2" xfId="1" applyFont="1" applyFill="1" applyBorder="1" applyAlignment="1">
      <alignment horizontal="center" vertical="center" wrapText="1"/>
    </xf>
    <xf numFmtId="49" fontId="32" fillId="9" borderId="2" xfId="1" quotePrefix="1" applyNumberFormat="1" applyFont="1" applyFill="1" applyBorder="1" applyAlignment="1">
      <alignment horizontal="center" vertical="center" wrapText="1"/>
    </xf>
    <xf numFmtId="165" fontId="43" fillId="5" borderId="2" xfId="13" quotePrefix="1" applyFont="1" applyFill="1" applyBorder="1" applyAlignment="1">
      <alignment horizontal="center" vertical="center"/>
    </xf>
    <xf numFmtId="0" fontId="44" fillId="5" borderId="2" xfId="1" applyFont="1" applyFill="1" applyBorder="1" applyAlignment="1">
      <alignment horizontal="center" vertical="center" wrapText="1"/>
    </xf>
    <xf numFmtId="49" fontId="32" fillId="5" borderId="2" xfId="1" quotePrefix="1" applyNumberFormat="1" applyFont="1" applyFill="1" applyBorder="1" applyAlignment="1">
      <alignment horizontal="center" vertical="center" wrapText="1"/>
    </xf>
    <xf numFmtId="165" fontId="36" fillId="0" borderId="0" xfId="13" applyFont="1" applyAlignment="1">
      <alignment vertical="center"/>
    </xf>
    <xf numFmtId="0" fontId="35" fillId="9" borderId="2" xfId="1" applyFont="1" applyFill="1" applyBorder="1" applyAlignment="1">
      <alignment horizontal="center" vertical="center" wrapText="1"/>
    </xf>
    <xf numFmtId="165" fontId="32" fillId="9" borderId="2" xfId="13" applyFont="1" applyFill="1" applyBorder="1" applyAlignment="1">
      <alignment vertical="center"/>
    </xf>
    <xf numFmtId="0" fontId="47" fillId="5" borderId="2" xfId="1" applyFont="1" applyFill="1" applyBorder="1" applyAlignment="1">
      <alignment horizontal="center" vertical="center" wrapText="1"/>
    </xf>
    <xf numFmtId="165" fontId="32" fillId="5" borderId="2" xfId="13" quotePrefix="1" applyFont="1" applyFill="1" applyBorder="1" applyAlignment="1">
      <alignment horizontal="center" vertical="center"/>
    </xf>
    <xf numFmtId="0" fontId="35" fillId="5" borderId="2" xfId="1" applyFont="1" applyFill="1" applyBorder="1" applyAlignment="1">
      <alignment horizontal="center" vertical="center" wrapText="1"/>
    </xf>
    <xf numFmtId="49" fontId="36" fillId="0" borderId="45" xfId="1" applyNumberFormat="1" applyFont="1" applyBorder="1" applyAlignment="1">
      <alignment horizontal="center" vertical="center" wrapText="1"/>
    </xf>
    <xf numFmtId="165" fontId="32" fillId="0" borderId="2" xfId="13" applyFont="1" applyBorder="1" applyAlignment="1">
      <alignment vertical="center" wrapText="1"/>
    </xf>
    <xf numFmtId="165" fontId="43" fillId="15" borderId="2" xfId="13" applyFont="1" applyFill="1" applyBorder="1" applyAlignment="1">
      <alignment vertical="center"/>
    </xf>
    <xf numFmtId="164" fontId="36" fillId="0" borderId="0" xfId="1" applyNumberFormat="1" applyFont="1" applyAlignment="1">
      <alignment vertical="center"/>
    </xf>
    <xf numFmtId="49" fontId="36" fillId="13" borderId="45" xfId="1" applyNumberFormat="1" applyFont="1" applyFill="1" applyBorder="1" applyAlignment="1">
      <alignment horizontal="center" vertical="center" wrapText="1"/>
    </xf>
    <xf numFmtId="49" fontId="36" fillId="9" borderId="45" xfId="1" applyNumberFormat="1" applyFont="1" applyFill="1" applyBorder="1" applyAlignment="1">
      <alignment horizontal="center" vertical="center" wrapText="1"/>
    </xf>
    <xf numFmtId="165" fontId="43" fillId="9" borderId="2" xfId="13" applyFont="1" applyFill="1" applyBorder="1" applyAlignment="1">
      <alignment vertical="center"/>
    </xf>
    <xf numFmtId="0" fontId="44" fillId="0" borderId="2" xfId="1" applyFont="1" applyBorder="1" applyAlignment="1">
      <alignment horizontal="center" vertical="center" wrapText="1"/>
    </xf>
    <xf numFmtId="49" fontId="32" fillId="0" borderId="2" xfId="1" quotePrefix="1" applyNumberFormat="1" applyFont="1" applyBorder="1" applyAlignment="1">
      <alignment horizontal="center" vertical="center" wrapText="1"/>
    </xf>
    <xf numFmtId="0" fontId="44" fillId="6" borderId="2" xfId="1" applyFont="1" applyFill="1" applyBorder="1" applyAlignment="1">
      <alignment horizontal="center" vertical="center" wrapText="1"/>
    </xf>
    <xf numFmtId="0" fontId="36" fillId="16" borderId="2" xfId="1" applyFont="1" applyFill="1" applyBorder="1" applyAlignment="1">
      <alignment vertical="center" wrapText="1"/>
    </xf>
    <xf numFmtId="0" fontId="36" fillId="0" borderId="45" xfId="1" applyFont="1" applyBorder="1" applyAlignment="1">
      <alignment vertical="center" wrapText="1"/>
    </xf>
    <xf numFmtId="165" fontId="32" fillId="0" borderId="46" xfId="13" applyFont="1" applyBorder="1" applyAlignment="1">
      <alignment vertical="center" wrapText="1"/>
    </xf>
    <xf numFmtId="49" fontId="32" fillId="9" borderId="9" xfId="1" quotePrefix="1" applyNumberFormat="1" applyFont="1" applyFill="1" applyBorder="1" applyAlignment="1">
      <alignment horizontal="center" vertical="center" wrapText="1"/>
    </xf>
    <xf numFmtId="0" fontId="44" fillId="8" borderId="2" xfId="1" applyFont="1" applyFill="1" applyBorder="1" applyAlignment="1">
      <alignment horizontal="center" vertical="center" wrapText="1"/>
    </xf>
    <xf numFmtId="49" fontId="32" fillId="9" borderId="8" xfId="1" quotePrefix="1" applyNumberFormat="1" applyFont="1" applyFill="1" applyBorder="1" applyAlignment="1">
      <alignment horizontal="center" vertical="center" wrapText="1"/>
    </xf>
    <xf numFmtId="49" fontId="32" fillId="5" borderId="2" xfId="1" applyNumberFormat="1" applyFont="1" applyFill="1" applyBorder="1" applyAlignment="1">
      <alignment horizontal="center" vertical="center" wrapText="1"/>
    </xf>
    <xf numFmtId="165" fontId="43" fillId="5" borderId="2" xfId="13" applyFont="1" applyFill="1" applyBorder="1" applyAlignment="1">
      <alignment vertical="center"/>
    </xf>
    <xf numFmtId="0" fontId="36" fillId="0" borderId="45" xfId="1" applyFont="1" applyBorder="1" applyAlignment="1">
      <alignment horizontal="left" vertical="center" wrapText="1"/>
    </xf>
    <xf numFmtId="165" fontId="32" fillId="0" borderId="46" xfId="13" applyFont="1" applyBorder="1" applyAlignment="1">
      <alignment vertical="center"/>
    </xf>
    <xf numFmtId="0" fontId="36" fillId="0" borderId="0" xfId="1" applyFont="1" applyAlignment="1">
      <alignment horizontal="center" vertical="center"/>
    </xf>
    <xf numFmtId="0" fontId="36" fillId="0" borderId="2" xfId="1" applyFont="1" applyBorder="1" applyAlignment="1">
      <alignment vertical="center"/>
    </xf>
    <xf numFmtId="0" fontId="32" fillId="0" borderId="2" xfId="1" applyFont="1" applyBorder="1" applyAlignment="1">
      <alignment vertical="center"/>
    </xf>
    <xf numFmtId="0" fontId="36" fillId="10" borderId="2" xfId="1" applyFont="1" applyFill="1" applyBorder="1" applyAlignment="1">
      <alignment horizontal="center" vertical="center"/>
    </xf>
    <xf numFmtId="0" fontId="32" fillId="10" borderId="2" xfId="1" applyFont="1" applyFill="1" applyBorder="1" applyAlignment="1">
      <alignment horizontal="center" vertical="center"/>
    </xf>
    <xf numFmtId="0" fontId="42" fillId="12" borderId="2" xfId="1" applyFont="1" applyFill="1" applyBorder="1" applyAlignment="1">
      <alignment horizontal="center" vertical="center" wrapText="1"/>
    </xf>
    <xf numFmtId="0" fontId="36" fillId="0" borderId="0" xfId="1" quotePrefix="1" applyFont="1" applyAlignment="1">
      <alignment horizontal="center" vertical="center" wrapText="1"/>
    </xf>
    <xf numFmtId="0" fontId="44" fillId="0" borderId="0" xfId="1" applyFont="1" applyAlignment="1">
      <alignment horizontal="center" vertical="center" wrapText="1"/>
    </xf>
    <xf numFmtId="0" fontId="32" fillId="0" borderId="0" xfId="1" applyFont="1" applyAlignment="1">
      <alignment horizontal="center" vertical="center" wrapText="1"/>
    </xf>
    <xf numFmtId="0" fontId="32" fillId="0" borderId="2" xfId="1" applyFont="1" applyBorder="1" applyAlignment="1">
      <alignment horizontal="center" vertical="center"/>
    </xf>
    <xf numFmtId="165" fontId="32" fillId="0" borderId="45" xfId="13" applyFont="1" applyBorder="1" applyAlignment="1">
      <alignment horizontal="center" vertical="center"/>
    </xf>
    <xf numFmtId="0" fontId="32" fillId="0" borderId="0" xfId="1" applyFont="1" applyAlignment="1">
      <alignment horizontal="right" vertical="center"/>
    </xf>
    <xf numFmtId="165" fontId="36" fillId="0" borderId="2" xfId="1" applyNumberFormat="1" applyFont="1" applyBorder="1" applyAlignment="1">
      <alignment horizontal="center" vertical="center" wrapText="1"/>
    </xf>
    <xf numFmtId="4" fontId="36" fillId="0" borderId="0" xfId="1" applyNumberFormat="1" applyFont="1" applyAlignment="1">
      <alignment vertical="center"/>
    </xf>
    <xf numFmtId="0" fontId="42" fillId="8" borderId="2" xfId="1" applyFont="1" applyFill="1" applyBorder="1" applyAlignment="1">
      <alignment horizontal="center" vertical="center" wrapText="1"/>
    </xf>
    <xf numFmtId="0" fontId="32" fillId="8" borderId="9" xfId="1" applyFont="1" applyFill="1" applyBorder="1" applyAlignment="1">
      <alignment horizontal="center" vertical="center" wrapText="1"/>
    </xf>
    <xf numFmtId="0" fontId="32" fillId="8" borderId="2" xfId="1" applyFont="1" applyFill="1" applyBorder="1" applyAlignment="1">
      <alignment horizontal="center" vertical="center" wrapText="1"/>
    </xf>
    <xf numFmtId="0" fontId="35" fillId="0" borderId="0" xfId="1" applyFont="1"/>
    <xf numFmtId="0" fontId="35" fillId="0" borderId="2" xfId="1" applyFont="1" applyBorder="1" applyAlignment="1">
      <alignment vertical="center" wrapText="1"/>
    </xf>
    <xf numFmtId="49" fontId="2" fillId="0" borderId="2" xfId="1" applyNumberFormat="1" applyFont="1" applyBorder="1" applyAlignment="1">
      <alignment horizontal="center" vertical="center" wrapText="1"/>
    </xf>
    <xf numFmtId="165" fontId="2" fillId="0" borderId="2" xfId="13" applyFont="1" applyBorder="1" applyAlignment="1">
      <alignment vertical="center"/>
    </xf>
    <xf numFmtId="0" fontId="35" fillId="0" borderId="2" xfId="1" applyFont="1" applyBorder="1" applyAlignment="1">
      <alignment vertical="center"/>
    </xf>
    <xf numFmtId="170" fontId="2" fillId="0" borderId="2" xfId="13" applyNumberFormat="1" applyFont="1" applyBorder="1" applyAlignment="1">
      <alignment vertical="center"/>
    </xf>
    <xf numFmtId="0" fontId="35" fillId="0" borderId="0" xfId="1" applyFont="1" applyAlignment="1">
      <alignment horizontal="center"/>
    </xf>
    <xf numFmtId="0" fontId="2" fillId="0" borderId="2" xfId="1" applyFont="1" applyBorder="1" applyAlignment="1">
      <alignment horizontal="center" vertical="center"/>
    </xf>
    <xf numFmtId="0" fontId="35" fillId="9" borderId="2" xfId="1" applyFont="1" applyFill="1" applyBorder="1" applyAlignment="1">
      <alignment vertical="center" wrapText="1"/>
    </xf>
    <xf numFmtId="0" fontId="2" fillId="10" borderId="2" xfId="1" applyFont="1" applyFill="1" applyBorder="1" applyAlignment="1">
      <alignment horizontal="center" vertical="center" wrapText="1"/>
    </xf>
    <xf numFmtId="165" fontId="2" fillId="10" borderId="2" xfId="13" applyFont="1" applyFill="1" applyBorder="1" applyAlignment="1">
      <alignment vertical="center"/>
    </xf>
    <xf numFmtId="0" fontId="46" fillId="0" borderId="0" xfId="1" applyFont="1" applyAlignment="1">
      <alignment vertical="center"/>
    </xf>
    <xf numFmtId="0" fontId="45" fillId="0" borderId="0" xfId="1" applyFont="1" applyAlignment="1">
      <alignment vertical="center"/>
    </xf>
    <xf numFmtId="170" fontId="2" fillId="0" borderId="2" xfId="13" applyNumberFormat="1" applyFont="1" applyBorder="1" applyAlignment="1">
      <alignment horizontal="center" vertical="center"/>
    </xf>
    <xf numFmtId="0" fontId="50" fillId="0" borderId="0" xfId="1" applyFont="1" applyAlignment="1">
      <alignment vertical="center"/>
    </xf>
    <xf numFmtId="0" fontId="2" fillId="4" borderId="2" xfId="1" applyFont="1" applyFill="1" applyBorder="1" applyAlignment="1">
      <alignment horizontal="center" vertical="center"/>
    </xf>
    <xf numFmtId="0" fontId="18" fillId="0" borderId="0" xfId="1" applyFont="1"/>
    <xf numFmtId="0" fontId="51" fillId="0" borderId="0" xfId="1" applyFont="1"/>
    <xf numFmtId="0" fontId="9" fillId="0" borderId="11"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20" fillId="0" borderId="19" xfId="1" applyFont="1" applyBorder="1" applyAlignment="1">
      <alignment vertical="center" wrapText="1"/>
    </xf>
    <xf numFmtId="0" fontId="20" fillId="0" borderId="13" xfId="1" applyFont="1" applyBorder="1" applyAlignment="1">
      <alignment vertical="center" wrapText="1"/>
    </xf>
    <xf numFmtId="0" fontId="18" fillId="0" borderId="10" xfId="1" applyFont="1" applyBorder="1" applyAlignment="1">
      <alignment horizontal="center"/>
    </xf>
    <xf numFmtId="0" fontId="18" fillId="19" borderId="11" xfId="1" applyFont="1" applyFill="1" applyBorder="1" applyAlignment="1">
      <alignment horizontal="center"/>
    </xf>
    <xf numFmtId="0" fontId="18" fillId="19" borderId="22" xfId="1" applyFont="1" applyFill="1" applyBorder="1" applyAlignment="1">
      <alignment horizontal="center"/>
    </xf>
    <xf numFmtId="0" fontId="18" fillId="0" borderId="24" xfId="1" applyFont="1" applyBorder="1" applyAlignment="1">
      <alignment horizontal="center"/>
    </xf>
    <xf numFmtId="0" fontId="18" fillId="0" borderId="22" xfId="1" applyFont="1" applyBorder="1" applyAlignment="1">
      <alignment horizontal="center"/>
    </xf>
    <xf numFmtId="0" fontId="18" fillId="0" borderId="13" xfId="1" applyFont="1" applyBorder="1" applyAlignment="1">
      <alignment horizontal="center"/>
    </xf>
    <xf numFmtId="0" fontId="18" fillId="5" borderId="14" xfId="1" applyFont="1" applyFill="1" applyBorder="1"/>
    <xf numFmtId="0" fontId="18" fillId="5" borderId="24" xfId="1" applyFont="1" applyFill="1" applyBorder="1"/>
    <xf numFmtId="0" fontId="18" fillId="5" borderId="31" xfId="1" applyFont="1" applyFill="1" applyBorder="1"/>
    <xf numFmtId="165" fontId="20" fillId="19" borderId="22" xfId="13" applyFont="1" applyFill="1" applyBorder="1"/>
    <xf numFmtId="0" fontId="18" fillId="0" borderId="15" xfId="1" applyFont="1" applyBorder="1"/>
    <xf numFmtId="165" fontId="20" fillId="19" borderId="23" xfId="13" applyFont="1" applyFill="1" applyBorder="1"/>
    <xf numFmtId="165" fontId="20" fillId="19" borderId="43" xfId="13" applyFont="1" applyFill="1" applyBorder="1"/>
    <xf numFmtId="166" fontId="20" fillId="0" borderId="42" xfId="13" applyNumberFormat="1" applyFont="1" applyBorder="1"/>
    <xf numFmtId="166" fontId="20" fillId="0" borderId="24" xfId="13" applyNumberFormat="1" applyFont="1" applyBorder="1"/>
    <xf numFmtId="165" fontId="52" fillId="0" borderId="28" xfId="13" applyFont="1" applyBorder="1"/>
    <xf numFmtId="165" fontId="52" fillId="0" borderId="25" xfId="13" applyFont="1" applyBorder="1"/>
    <xf numFmtId="165" fontId="52" fillId="0" borderId="27" xfId="13" applyFont="1" applyBorder="1"/>
    <xf numFmtId="166" fontId="20" fillId="0" borderId="0" xfId="13" applyNumberFormat="1" applyFont="1"/>
    <xf numFmtId="165" fontId="20" fillId="19" borderId="16" xfId="13" applyFont="1" applyFill="1" applyBorder="1"/>
    <xf numFmtId="0" fontId="23" fillId="19" borderId="10" xfId="1" applyFont="1" applyFill="1" applyBorder="1"/>
    <xf numFmtId="0" fontId="23" fillId="19" borderId="16" xfId="1" applyFont="1" applyFill="1" applyBorder="1"/>
    <xf numFmtId="0" fontId="23" fillId="0" borderId="24" xfId="1" applyFont="1" applyBorder="1"/>
    <xf numFmtId="0" fontId="23" fillId="0" borderId="15" xfId="1" applyFont="1" applyBorder="1"/>
    <xf numFmtId="0" fontId="23" fillId="19" borderId="21" xfId="1" applyFont="1" applyFill="1" applyBorder="1"/>
    <xf numFmtId="0" fontId="23" fillId="19" borderId="19" xfId="1" applyFont="1" applyFill="1" applyBorder="1"/>
    <xf numFmtId="165" fontId="20" fillId="19" borderId="21" xfId="13" applyFont="1" applyFill="1" applyBorder="1" applyAlignment="1">
      <alignment horizontal="center"/>
    </xf>
    <xf numFmtId="165" fontId="20" fillId="19" borderId="19" xfId="13" applyFont="1" applyFill="1" applyBorder="1" applyAlignment="1">
      <alignment horizontal="center"/>
    </xf>
    <xf numFmtId="0" fontId="9" fillId="0" borderId="0" xfId="1" applyFont="1"/>
    <xf numFmtId="0" fontId="9" fillId="0" borderId="2" xfId="1" applyFont="1" applyBorder="1"/>
    <xf numFmtId="0" fontId="9" fillId="5" borderId="2" xfId="1" applyFont="1" applyFill="1" applyBorder="1"/>
    <xf numFmtId="165" fontId="54" fillId="0" borderId="0" xfId="1" applyNumberFormat="1" applyFont="1" applyAlignment="1">
      <alignment vertical="center" wrapText="1"/>
    </xf>
    <xf numFmtId="0" fontId="54" fillId="0" borderId="0" xfId="1" applyFont="1" applyAlignment="1">
      <alignment vertical="center" wrapText="1"/>
    </xf>
    <xf numFmtId="0" fontId="55" fillId="0" borderId="0" xfId="1" applyFont="1"/>
    <xf numFmtId="0" fontId="2" fillId="0" borderId="0" xfId="1" applyFont="1"/>
    <xf numFmtId="0" fontId="56" fillId="0" borderId="24" xfId="1" applyFont="1" applyBorder="1" applyAlignment="1">
      <alignment horizontal="center" vertical="center" wrapText="1"/>
    </xf>
    <xf numFmtId="0" fontId="56" fillId="0" borderId="22" xfId="1" applyFont="1" applyBorder="1" applyAlignment="1">
      <alignment horizontal="center" vertical="center" wrapText="1"/>
    </xf>
    <xf numFmtId="0" fontId="56" fillId="12" borderId="22" xfId="1" applyFont="1" applyFill="1" applyBorder="1" applyAlignment="1">
      <alignment horizontal="center" vertical="center" wrapText="1"/>
    </xf>
    <xf numFmtId="0" fontId="56" fillId="6" borderId="22" xfId="1" applyFont="1" applyFill="1" applyBorder="1" applyAlignment="1">
      <alignment horizontal="center" vertical="center" wrapText="1"/>
    </xf>
    <xf numFmtId="0" fontId="56" fillId="5" borderId="14" xfId="1" applyFont="1" applyFill="1" applyBorder="1"/>
    <xf numFmtId="0" fontId="56" fillId="0" borderId="31" xfId="1" applyFont="1" applyBorder="1"/>
    <xf numFmtId="0" fontId="56" fillId="0" borderId="24" xfId="1" applyFont="1" applyBorder="1"/>
    <xf numFmtId="0" fontId="56" fillId="5" borderId="24" xfId="1" applyFont="1" applyFill="1" applyBorder="1"/>
    <xf numFmtId="0" fontId="56" fillId="5" borderId="31" xfId="1" applyFont="1" applyFill="1" applyBorder="1"/>
    <xf numFmtId="0" fontId="56" fillId="0" borderId="18" xfId="1" applyFont="1" applyBorder="1"/>
    <xf numFmtId="165" fontId="56" fillId="0" borderId="21" xfId="13" applyFont="1" applyBorder="1"/>
    <xf numFmtId="165" fontId="56" fillId="0" borderId="19" xfId="13" applyFont="1" applyBorder="1"/>
    <xf numFmtId="165" fontId="56" fillId="0" borderId="18" xfId="13" applyFont="1" applyBorder="1"/>
    <xf numFmtId="165" fontId="56" fillId="0" borderId="0" xfId="13" applyFont="1"/>
    <xf numFmtId="165" fontId="56" fillId="0" borderId="15" xfId="13" applyFont="1" applyBorder="1"/>
    <xf numFmtId="165" fontId="56" fillId="0" borderId="22" xfId="13" applyFont="1" applyBorder="1"/>
    <xf numFmtId="165" fontId="56" fillId="12" borderId="22" xfId="13" applyFont="1" applyFill="1" applyBorder="1"/>
    <xf numFmtId="165" fontId="56" fillId="12" borderId="19" xfId="13" applyFont="1" applyFill="1" applyBorder="1"/>
    <xf numFmtId="165" fontId="56" fillId="12" borderId="21" xfId="13" applyFont="1" applyFill="1" applyBorder="1"/>
    <xf numFmtId="0" fontId="56" fillId="0" borderId="15" xfId="1" applyFont="1" applyBorder="1"/>
    <xf numFmtId="0" fontId="56" fillId="0" borderId="0" xfId="1" applyFont="1"/>
    <xf numFmtId="166" fontId="56" fillId="0" borderId="26" xfId="13" applyNumberFormat="1" applyFont="1" applyBorder="1"/>
    <xf numFmtId="166" fontId="56" fillId="0" borderId="25" xfId="13" applyNumberFormat="1" applyFont="1" applyBorder="1"/>
    <xf numFmtId="166" fontId="56" fillId="0" borderId="23" xfId="13" applyNumberFormat="1" applyFont="1" applyBorder="1"/>
    <xf numFmtId="166" fontId="56" fillId="0" borderId="0" xfId="13" applyNumberFormat="1" applyFont="1"/>
    <xf numFmtId="166" fontId="56" fillId="0" borderId="10" xfId="13" applyNumberFormat="1" applyFont="1" applyBorder="1"/>
    <xf numFmtId="166" fontId="56" fillId="12" borderId="23" xfId="13" applyNumberFormat="1" applyFont="1" applyFill="1" applyBorder="1"/>
    <xf numFmtId="166" fontId="56" fillId="12" borderId="0" xfId="13" applyNumberFormat="1" applyFont="1" applyFill="1"/>
    <xf numFmtId="166" fontId="56" fillId="12" borderId="15" xfId="13" applyNumberFormat="1" applyFont="1" applyFill="1" applyBorder="1"/>
    <xf numFmtId="0" fontId="56" fillId="12" borderId="15" xfId="1" applyFont="1" applyFill="1" applyBorder="1"/>
    <xf numFmtId="0" fontId="56" fillId="0" borderId="32" xfId="1" applyFont="1" applyBorder="1"/>
    <xf numFmtId="165" fontId="56" fillId="0" borderId="10" xfId="13" applyFont="1" applyBorder="1"/>
    <xf numFmtId="165" fontId="56" fillId="0" borderId="16" xfId="13" applyFont="1" applyBorder="1"/>
    <xf numFmtId="165" fontId="56" fillId="12" borderId="10" xfId="13" applyFont="1" applyFill="1" applyBorder="1"/>
    <xf numFmtId="165" fontId="56" fillId="12" borderId="16" xfId="13" applyFont="1" applyFill="1" applyBorder="1"/>
    <xf numFmtId="165" fontId="56" fillId="0" borderId="14" xfId="13" applyFont="1" applyBorder="1"/>
    <xf numFmtId="0" fontId="56" fillId="0" borderId="10" xfId="1" applyFont="1" applyBorder="1"/>
    <xf numFmtId="0" fontId="56" fillId="0" borderId="16" xfId="1" applyFont="1" applyBorder="1"/>
    <xf numFmtId="0" fontId="57" fillId="0" borderId="16" xfId="1" applyFont="1" applyBorder="1"/>
    <xf numFmtId="0" fontId="57" fillId="0" borderId="10" xfId="1" applyFont="1" applyBorder="1"/>
    <xf numFmtId="0" fontId="57" fillId="12" borderId="10" xfId="1" applyFont="1" applyFill="1" applyBorder="1"/>
    <xf numFmtId="0" fontId="57" fillId="12" borderId="16" xfId="1" applyFont="1" applyFill="1" applyBorder="1"/>
    <xf numFmtId="0" fontId="56" fillId="12" borderId="10" xfId="1" applyFont="1" applyFill="1" applyBorder="1"/>
    <xf numFmtId="0" fontId="56" fillId="0" borderId="21" xfId="1" applyFont="1" applyBorder="1"/>
    <xf numFmtId="0" fontId="56" fillId="0" borderId="19" xfId="1" applyFont="1" applyBorder="1"/>
    <xf numFmtId="0" fontId="57" fillId="0" borderId="19" xfId="1" applyFont="1" applyBorder="1"/>
    <xf numFmtId="0" fontId="57" fillId="0" borderId="21" xfId="1" applyFont="1" applyBorder="1"/>
    <xf numFmtId="0" fontId="57" fillId="12" borderId="21" xfId="1" applyFont="1" applyFill="1" applyBorder="1"/>
    <xf numFmtId="0" fontId="57" fillId="12" borderId="19" xfId="1" applyFont="1" applyFill="1" applyBorder="1"/>
    <xf numFmtId="165" fontId="56" fillId="0" borderId="22" xfId="13" applyFont="1" applyBorder="1" applyAlignment="1">
      <alignment horizontal="center"/>
    </xf>
    <xf numFmtId="165" fontId="56" fillId="0" borderId="12" xfId="13" applyFont="1" applyBorder="1" applyAlignment="1">
      <alignment horizontal="center"/>
    </xf>
    <xf numFmtId="165" fontId="56" fillId="12" borderId="22" xfId="13" applyFont="1" applyFill="1" applyBorder="1" applyAlignment="1">
      <alignment horizontal="center"/>
    </xf>
    <xf numFmtId="165" fontId="56" fillId="12" borderId="12" xfId="13" applyFont="1" applyFill="1" applyBorder="1" applyAlignment="1">
      <alignment horizontal="center"/>
    </xf>
    <xf numFmtId="0" fontId="2" fillId="0" borderId="2" xfId="1" applyFont="1" applyBorder="1"/>
    <xf numFmtId="0" fontId="2" fillId="5" borderId="2" xfId="1" applyFont="1" applyFill="1" applyBorder="1"/>
    <xf numFmtId="0" fontId="2" fillId="0" borderId="30" xfId="1" applyFont="1" applyBorder="1"/>
    <xf numFmtId="0" fontId="2" fillId="0" borderId="30" xfId="1" applyFont="1" applyBorder="1" applyAlignment="1">
      <alignment wrapText="1"/>
    </xf>
    <xf numFmtId="0" fontId="14" fillId="0" borderId="30" xfId="1" applyFont="1" applyBorder="1"/>
    <xf numFmtId="0" fontId="2" fillId="0" borderId="38" xfId="1" applyFont="1" applyBorder="1"/>
    <xf numFmtId="0" fontId="2" fillId="0" borderId="38" xfId="1" applyFont="1" applyBorder="1" applyAlignment="1">
      <alignment wrapText="1"/>
    </xf>
    <xf numFmtId="0" fontId="14" fillId="0" borderId="38" xfId="1" applyFont="1" applyBorder="1"/>
    <xf numFmtId="0" fontId="2" fillId="0" borderId="38" xfId="1" applyFont="1" applyBorder="1" applyAlignment="1">
      <alignment horizontal="left"/>
    </xf>
    <xf numFmtId="0" fontId="2" fillId="0" borderId="38" xfId="1" applyFont="1" applyBorder="1" applyAlignment="1">
      <alignment horizontal="left" wrapText="1"/>
    </xf>
    <xf numFmtId="0" fontId="2" fillId="0" borderId="30" xfId="1" applyFont="1" applyBorder="1" applyAlignment="1">
      <alignment horizontal="left"/>
    </xf>
    <xf numFmtId="0" fontId="2" fillId="0" borderId="43" xfId="1" applyFont="1" applyBorder="1" applyAlignment="1">
      <alignment wrapText="1"/>
    </xf>
    <xf numFmtId="0" fontId="14" fillId="0" borderId="43" xfId="1" applyFont="1" applyBorder="1"/>
    <xf numFmtId="0" fontId="2" fillId="0" borderId="43" xfId="1" applyFont="1" applyBorder="1"/>
    <xf numFmtId="0" fontId="58" fillId="0" borderId="0" xfId="1" applyFont="1" applyAlignment="1">
      <alignment horizontal="center" wrapText="1"/>
    </xf>
    <xf numFmtId="167" fontId="29" fillId="0" borderId="2" xfId="1" applyNumberFormat="1" applyFont="1" applyBorder="1" applyAlignment="1">
      <alignment horizontal="center" vertical="center" wrapText="1"/>
    </xf>
    <xf numFmtId="0" fontId="32" fillId="0" borderId="0" xfId="1" applyFont="1" applyAlignment="1">
      <alignment horizontal="right"/>
    </xf>
    <xf numFmtId="0" fontId="59" fillId="0" borderId="0" xfId="1" applyFont="1"/>
    <xf numFmtId="168" fontId="59" fillId="4" borderId="0" xfId="1" applyNumberFormat="1" applyFont="1" applyFill="1"/>
    <xf numFmtId="168" fontId="59" fillId="0" borderId="0" xfId="1" applyNumberFormat="1" applyFont="1"/>
    <xf numFmtId="0" fontId="52" fillId="0" borderId="0" xfId="1" applyFont="1"/>
    <xf numFmtId="0" fontId="31" fillId="0" borderId="0" xfId="1" applyFont="1" applyAlignment="1">
      <alignment vertical="center"/>
    </xf>
    <xf numFmtId="0" fontId="52" fillId="0" borderId="0" xfId="1" applyFont="1" applyAlignment="1">
      <alignment wrapText="1"/>
    </xf>
    <xf numFmtId="0" fontId="52" fillId="0" borderId="0" xfId="1" applyFont="1" applyAlignment="1">
      <alignment horizontal="left"/>
    </xf>
    <xf numFmtId="0" fontId="52" fillId="0" borderId="0" xfId="1" applyFont="1" applyAlignment="1">
      <alignment horizontal="center" wrapText="1"/>
    </xf>
    <xf numFmtId="0" fontId="52" fillId="0" borderId="0" xfId="1" applyFont="1" applyAlignment="1">
      <alignment vertical="center"/>
    </xf>
    <xf numFmtId="0" fontId="52" fillId="0" borderId="2" xfId="1" applyFont="1" applyBorder="1" applyAlignment="1">
      <alignment horizontal="center" vertical="center"/>
    </xf>
    <xf numFmtId="0" fontId="52" fillId="0" borderId="46" xfId="1" applyFont="1" applyBorder="1" applyAlignment="1">
      <alignment horizontal="center" vertical="center"/>
    </xf>
    <xf numFmtId="0" fontId="52" fillId="0" borderId="45" xfId="1" applyFont="1" applyBorder="1" applyAlignment="1">
      <alignment horizontal="center" vertical="center"/>
    </xf>
    <xf numFmtId="0" fontId="52" fillId="0" borderId="0" xfId="1" applyFont="1" applyAlignment="1">
      <alignment horizontal="center" vertical="center"/>
    </xf>
    <xf numFmtId="49" fontId="52" fillId="0" borderId="0" xfId="1" applyNumberFormat="1" applyFont="1" applyAlignment="1">
      <alignment horizontal="left" vertical="top" wrapText="1"/>
    </xf>
    <xf numFmtId="4" fontId="52" fillId="0" borderId="0" xfId="21" applyNumberFormat="1" applyFont="1" applyAlignment="1">
      <alignment horizontal="right" shrinkToFit="1"/>
    </xf>
    <xf numFmtId="0" fontId="52" fillId="0" borderId="2" xfId="1" applyFont="1" applyBorder="1"/>
    <xf numFmtId="4" fontId="52" fillId="0" borderId="0" xfId="22" applyNumberFormat="1" applyFont="1" applyAlignment="1">
      <alignment vertical="top"/>
    </xf>
    <xf numFmtId="165" fontId="52" fillId="0" borderId="2" xfId="13" applyFont="1" applyBorder="1"/>
    <xf numFmtId="165" fontId="53" fillId="0" borderId="0" xfId="13" applyFont="1"/>
    <xf numFmtId="165" fontId="52" fillId="0" borderId="0" xfId="13" applyFont="1"/>
    <xf numFmtId="0" fontId="52" fillId="0" borderId="2" xfId="1" applyFont="1" applyBorder="1" applyAlignment="1">
      <alignment wrapText="1"/>
    </xf>
    <xf numFmtId="165" fontId="53" fillId="0" borderId="2" xfId="13" applyFont="1" applyBorder="1" applyAlignment="1">
      <alignment wrapText="1"/>
    </xf>
    <xf numFmtId="4" fontId="52" fillId="0" borderId="0" xfId="21" applyNumberFormat="1" applyFont="1" applyAlignment="1">
      <alignment horizontal="right" wrapText="1" shrinkToFit="1"/>
    </xf>
    <xf numFmtId="0" fontId="52" fillId="0" borderId="0" xfId="1" quotePrefix="1" applyFont="1" applyAlignment="1">
      <alignment horizontal="center"/>
    </xf>
    <xf numFmtId="165" fontId="53" fillId="0" borderId="0" xfId="1" applyNumberFormat="1" applyFont="1"/>
    <xf numFmtId="0" fontId="52" fillId="0" borderId="0" xfId="1" applyFont="1" applyAlignment="1">
      <alignment horizontal="center"/>
    </xf>
    <xf numFmtId="4" fontId="53" fillId="0" borderId="0" xfId="1" applyNumberFormat="1" applyFont="1"/>
    <xf numFmtId="0" fontId="62" fillId="0" borderId="0" xfId="1" applyFont="1" applyAlignment="1">
      <alignment horizontal="left"/>
    </xf>
    <xf numFmtId="0" fontId="31" fillId="0" borderId="0" xfId="1" applyFont="1"/>
    <xf numFmtId="0" fontId="9" fillId="0" borderId="0" xfId="1" applyFont="1" applyAlignment="1">
      <alignment horizontal="center" wrapText="1"/>
    </xf>
    <xf numFmtId="0" fontId="63" fillId="0" borderId="0" xfId="1" applyFont="1"/>
    <xf numFmtId="0" fontId="57" fillId="0" borderId="0" xfId="1" applyFont="1"/>
    <xf numFmtId="0" fontId="64" fillId="0" borderId="0" xfId="1" applyFont="1"/>
    <xf numFmtId="0" fontId="2" fillId="6" borderId="2" xfId="1" applyFont="1" applyFill="1" applyBorder="1" applyAlignment="1">
      <alignment horizontal="center" vertical="center"/>
    </xf>
    <xf numFmtId="0" fontId="2" fillId="12" borderId="2" xfId="1" applyFont="1" applyFill="1" applyBorder="1" applyAlignment="1">
      <alignment horizontal="center" vertical="center"/>
    </xf>
    <xf numFmtId="0" fontId="32" fillId="0" borderId="0" xfId="1" applyFont="1"/>
    <xf numFmtId="0" fontId="32" fillId="0" borderId="2" xfId="1" applyFont="1" applyBorder="1"/>
    <xf numFmtId="0" fontId="32" fillId="0" borderId="8" xfId="1" applyFont="1" applyBorder="1"/>
    <xf numFmtId="165" fontId="29" fillId="0" borderId="46" xfId="13" applyFont="1" applyBorder="1"/>
    <xf numFmtId="165" fontId="29" fillId="0" borderId="0" xfId="13" applyFont="1"/>
    <xf numFmtId="165" fontId="29" fillId="0" borderId="0" xfId="13" applyFont="1" applyAlignment="1">
      <alignment horizontal="right" wrapText="1" shrinkToFit="1"/>
    </xf>
    <xf numFmtId="165" fontId="30" fillId="0" borderId="0" xfId="13" applyFont="1"/>
    <xf numFmtId="165" fontId="30" fillId="0" borderId="0" xfId="1" applyNumberFormat="1" applyFont="1"/>
    <xf numFmtId="0" fontId="29" fillId="0" borderId="0" xfId="1" applyFont="1"/>
    <xf numFmtId="4" fontId="52" fillId="0" borderId="0" xfId="1" applyNumberFormat="1" applyFont="1" applyAlignment="1">
      <alignment horizontal="right" vertical="center" shrinkToFit="1"/>
    </xf>
    <xf numFmtId="165" fontId="53" fillId="0" borderId="0" xfId="1" applyNumberFormat="1" applyFont="1" applyAlignment="1">
      <alignment horizontal="center" vertical="center"/>
    </xf>
    <xf numFmtId="165" fontId="53" fillId="0" borderId="0" xfId="1" applyNumberFormat="1" applyFont="1" applyAlignment="1">
      <alignment vertical="center"/>
    </xf>
    <xf numFmtId="0" fontId="29" fillId="0" borderId="0" xfId="1" applyFont="1" applyAlignment="1">
      <alignment horizontal="center" wrapText="1"/>
    </xf>
    <xf numFmtId="0" fontId="29" fillId="0" borderId="2" xfId="1" applyFont="1" applyBorder="1" applyAlignment="1">
      <alignment horizontal="center" vertical="center"/>
    </xf>
    <xf numFmtId="0" fontId="29" fillId="0" borderId="9" xfId="1" applyFont="1" applyBorder="1" applyAlignment="1">
      <alignment horizontal="center" vertical="center"/>
    </xf>
    <xf numFmtId="0" fontId="29" fillId="0" borderId="46" xfId="1" applyFont="1" applyBorder="1" applyAlignment="1">
      <alignment horizontal="center" vertical="center"/>
    </xf>
    <xf numFmtId="0" fontId="29" fillId="0" borderId="0" xfId="1" applyFont="1" applyAlignment="1">
      <alignment horizontal="center" vertical="center"/>
    </xf>
    <xf numFmtId="165" fontId="29" fillId="0" borderId="2" xfId="13" applyFont="1" applyBorder="1"/>
    <xf numFmtId="0" fontId="29" fillId="0" borderId="2" xfId="1" applyFont="1" applyBorder="1" applyAlignment="1">
      <alignment wrapText="1"/>
    </xf>
    <xf numFmtId="0" fontId="29" fillId="5" borderId="2" xfId="1" applyFont="1" applyFill="1" applyBorder="1" applyAlignment="1">
      <alignment wrapText="1"/>
    </xf>
    <xf numFmtId="0" fontId="29" fillId="0" borderId="0" xfId="1" applyFont="1" applyAlignment="1">
      <alignment wrapText="1"/>
    </xf>
    <xf numFmtId="165" fontId="11" fillId="2" borderId="5" xfId="13" applyFont="1" applyFill="1" applyBorder="1" applyAlignment="1">
      <alignment horizontal="right" vertical="top" shrinkToFit="1"/>
    </xf>
    <xf numFmtId="165" fontId="29" fillId="0" borderId="0" xfId="1" applyNumberFormat="1" applyFont="1"/>
    <xf numFmtId="0" fontId="70" fillId="0" borderId="0" xfId="1" applyFont="1"/>
    <xf numFmtId="165" fontId="49" fillId="0" borderId="0" xfId="1" applyNumberFormat="1" applyFont="1"/>
    <xf numFmtId="4" fontId="67" fillId="0" borderId="0" xfId="23" applyNumberFormat="1" applyFont="1" applyAlignment="1">
      <alignment horizontal="right" vertical="top" shrinkToFit="1"/>
    </xf>
    <xf numFmtId="165" fontId="53" fillId="0" borderId="0" xfId="13" applyFont="1" applyAlignment="1">
      <alignment horizontal="right" vertical="top" shrinkToFit="1"/>
    </xf>
    <xf numFmtId="0" fontId="52" fillId="0" borderId="0" xfId="0" applyFont="1" applyAlignment="1">
      <alignment vertical="center"/>
    </xf>
    <xf numFmtId="0" fontId="53" fillId="0" borderId="0" xfId="0" applyFont="1" applyAlignment="1">
      <alignment vertical="center"/>
    </xf>
    <xf numFmtId="0" fontId="52" fillId="0" borderId="11" xfId="0" applyFont="1" applyBorder="1" applyAlignment="1">
      <alignment vertical="center"/>
    </xf>
    <xf numFmtId="0" fontId="51" fillId="0" borderId="12" xfId="0" applyFont="1" applyBorder="1"/>
    <xf numFmtId="0" fontId="51" fillId="0" borderId="13" xfId="0" applyFont="1" applyBorder="1"/>
    <xf numFmtId="0" fontId="52" fillId="0" borderId="22" xfId="0" applyFont="1" applyBorder="1" applyAlignment="1">
      <alignment horizontal="center" vertical="center" wrapText="1"/>
    </xf>
    <xf numFmtId="0" fontId="52" fillId="12" borderId="22" xfId="0" applyFont="1" applyFill="1" applyBorder="1" applyAlignment="1">
      <alignment horizontal="center" vertical="center" wrapText="1"/>
    </xf>
    <xf numFmtId="0" fontId="52" fillId="4" borderId="22" xfId="0" applyFont="1" applyFill="1" applyBorder="1" applyAlignment="1">
      <alignment horizontal="center" vertical="center" wrapText="1"/>
    </xf>
    <xf numFmtId="0" fontId="52" fillId="4" borderId="22" xfId="0" quotePrefix="1" applyFont="1" applyFill="1" applyBorder="1" applyAlignment="1">
      <alignment horizontal="center" vertical="center" wrapText="1"/>
    </xf>
    <xf numFmtId="0" fontId="52" fillId="10" borderId="22" xfId="0" applyFont="1" applyFill="1" applyBorder="1" applyAlignment="1">
      <alignment horizontal="center" vertical="center" wrapText="1"/>
    </xf>
    <xf numFmtId="0" fontId="52" fillId="10" borderId="12" xfId="0" quotePrefix="1" applyFont="1" applyFill="1" applyBorder="1" applyAlignment="1">
      <alignment horizontal="center" vertical="center" wrapText="1"/>
    </xf>
    <xf numFmtId="0" fontId="52" fillId="6" borderId="22" xfId="0" applyFont="1" applyFill="1" applyBorder="1" applyAlignment="1">
      <alignment horizontal="center" vertical="center" wrapText="1"/>
    </xf>
    <xf numFmtId="0" fontId="52" fillId="12" borderId="10" xfId="0" applyFont="1" applyFill="1" applyBorder="1" applyAlignment="1">
      <alignment horizontal="center" vertical="center" wrapText="1"/>
    </xf>
    <xf numFmtId="3" fontId="52" fillId="4" borderId="10" xfId="0" applyNumberFormat="1" applyFont="1" applyFill="1" applyBorder="1" applyAlignment="1">
      <alignment horizontal="center" vertical="center" wrapText="1"/>
    </xf>
    <xf numFmtId="3" fontId="52" fillId="4" borderId="22" xfId="0" applyNumberFormat="1" applyFont="1" applyFill="1" applyBorder="1" applyAlignment="1">
      <alignment horizontal="center" vertical="center" wrapText="1"/>
    </xf>
    <xf numFmtId="3" fontId="52" fillId="5" borderId="12" xfId="0" applyNumberFormat="1" applyFont="1" applyFill="1" applyBorder="1" applyAlignment="1">
      <alignment horizontal="center" vertical="center" wrapText="1"/>
    </xf>
    <xf numFmtId="3" fontId="52" fillId="5" borderId="13" xfId="0" applyNumberFormat="1" applyFont="1" applyFill="1" applyBorder="1" applyAlignment="1">
      <alignment horizontal="center" vertical="center" wrapText="1"/>
    </xf>
    <xf numFmtId="3" fontId="52" fillId="4" borderId="14" xfId="0" applyNumberFormat="1" applyFont="1" applyFill="1" applyBorder="1" applyAlignment="1">
      <alignment horizontal="center" vertical="center" wrapText="1"/>
    </xf>
    <xf numFmtId="3" fontId="52" fillId="5" borderId="22" xfId="0" applyNumberFormat="1" applyFont="1" applyFill="1" applyBorder="1" applyAlignment="1">
      <alignment horizontal="center" vertical="center" wrapText="1"/>
    </xf>
    <xf numFmtId="3" fontId="52" fillId="4" borderId="11" xfId="0" applyNumberFormat="1" applyFont="1" applyFill="1" applyBorder="1" applyAlignment="1">
      <alignment horizontal="center" vertical="center" wrapText="1"/>
    </xf>
    <xf numFmtId="0" fontId="52" fillId="5" borderId="22" xfId="0" applyFont="1" applyFill="1" applyBorder="1" applyAlignment="1">
      <alignment horizontal="center" vertical="center" wrapText="1"/>
    </xf>
    <xf numFmtId="3" fontId="52" fillId="10" borderId="22" xfId="0" applyNumberFormat="1" applyFont="1" applyFill="1" applyBorder="1" applyAlignment="1">
      <alignment horizontal="center" vertical="center" wrapText="1"/>
    </xf>
    <xf numFmtId="0" fontId="51" fillId="5" borderId="22" xfId="0" applyFont="1" applyFill="1" applyBorder="1" applyAlignment="1">
      <alignment horizontal="center" vertical="center" wrapText="1"/>
    </xf>
    <xf numFmtId="0" fontId="51" fillId="4" borderId="13" xfId="0" applyFont="1" applyFill="1" applyBorder="1" applyAlignment="1">
      <alignment horizontal="center" vertical="center" wrapText="1"/>
    </xf>
    <xf numFmtId="0" fontId="51" fillId="4" borderId="22" xfId="0" applyFont="1" applyFill="1" applyBorder="1" applyAlignment="1">
      <alignment horizontal="center" vertical="center" wrapText="1"/>
    </xf>
    <xf numFmtId="0" fontId="51" fillId="5" borderId="13" xfId="0" applyFont="1" applyFill="1" applyBorder="1" applyAlignment="1">
      <alignment horizontal="center" vertical="center" wrapText="1"/>
    </xf>
    <xf numFmtId="0" fontId="51" fillId="5" borderId="12" xfId="0" applyFont="1" applyFill="1" applyBorder="1" applyAlignment="1">
      <alignment horizontal="center" vertical="center" wrapText="1"/>
    </xf>
    <xf numFmtId="0" fontId="52" fillId="5" borderId="12" xfId="0" applyFont="1" applyFill="1" applyBorder="1" applyAlignment="1">
      <alignment horizontal="center" vertical="center" wrapText="1"/>
    </xf>
    <xf numFmtId="0" fontId="52" fillId="5" borderId="13" xfId="0" applyFont="1" applyFill="1" applyBorder="1" applyAlignment="1">
      <alignment horizontal="center" vertical="center" wrapText="1"/>
    </xf>
    <xf numFmtId="0" fontId="52" fillId="0" borderId="10" xfId="0" applyFont="1" applyBorder="1" applyAlignment="1">
      <alignment horizontal="center" vertical="center"/>
    </xf>
    <xf numFmtId="0" fontId="52" fillId="0" borderId="16" xfId="0" applyFont="1" applyBorder="1" applyAlignment="1">
      <alignment horizontal="center" vertical="center"/>
    </xf>
    <xf numFmtId="0" fontId="52" fillId="0" borderId="22" xfId="0" applyFont="1" applyBorder="1" applyAlignment="1">
      <alignment horizontal="center" vertical="center"/>
    </xf>
    <xf numFmtId="0" fontId="52" fillId="0" borderId="14" xfId="0" applyFont="1" applyBorder="1" applyAlignment="1">
      <alignment horizontal="center" vertical="center"/>
    </xf>
    <xf numFmtId="0" fontId="52" fillId="5" borderId="10" xfId="0" applyFont="1" applyFill="1" applyBorder="1" applyAlignment="1">
      <alignment horizontal="center" vertical="center" wrapText="1"/>
    </xf>
    <xf numFmtId="0" fontId="52" fillId="10" borderId="16" xfId="0" applyFont="1" applyFill="1" applyBorder="1" applyAlignment="1">
      <alignment horizontal="center" vertical="center"/>
    </xf>
    <xf numFmtId="0" fontId="52" fillId="5" borderId="10" xfId="0" applyFont="1" applyFill="1" applyBorder="1" applyAlignment="1">
      <alignment horizontal="center" vertical="center"/>
    </xf>
    <xf numFmtId="0" fontId="52" fillId="4" borderId="16" xfId="0" applyFont="1" applyFill="1" applyBorder="1" applyAlignment="1">
      <alignment horizontal="center" vertical="center"/>
    </xf>
    <xf numFmtId="0" fontId="52" fillId="4" borderId="14" xfId="0" applyFont="1" applyFill="1" applyBorder="1" applyAlignment="1">
      <alignment horizontal="center" vertical="center"/>
    </xf>
    <xf numFmtId="0" fontId="52" fillId="10" borderId="10" xfId="0" applyFont="1" applyFill="1" applyBorder="1" applyAlignment="1">
      <alignment horizontal="center" vertical="center"/>
    </xf>
    <xf numFmtId="0" fontId="52" fillId="10" borderId="14" xfId="0" applyFont="1" applyFill="1" applyBorder="1" applyAlignment="1">
      <alignment horizontal="center" vertical="center"/>
    </xf>
    <xf numFmtId="0" fontId="52" fillId="6" borderId="16" xfId="0" applyFont="1" applyFill="1" applyBorder="1" applyAlignment="1">
      <alignment horizontal="center" vertical="center"/>
    </xf>
    <xf numFmtId="0" fontId="52" fillId="6" borderId="10" xfId="0" applyFont="1" applyFill="1" applyBorder="1" applyAlignment="1">
      <alignment horizontal="center" vertical="center"/>
    </xf>
    <xf numFmtId="3" fontId="52" fillId="4" borderId="16" xfId="0" applyNumberFormat="1" applyFont="1" applyFill="1" applyBorder="1" applyAlignment="1">
      <alignment horizontal="center" vertical="center"/>
    </xf>
    <xf numFmtId="3" fontId="52" fillId="4" borderId="10" xfId="0" applyNumberFormat="1" applyFont="1" applyFill="1" applyBorder="1" applyAlignment="1">
      <alignment horizontal="center" vertical="center"/>
    </xf>
    <xf numFmtId="3" fontId="52" fillId="4" borderId="22" xfId="0" applyNumberFormat="1" applyFont="1" applyFill="1" applyBorder="1" applyAlignment="1">
      <alignment horizontal="center" vertical="center"/>
    </xf>
    <xf numFmtId="3" fontId="52" fillId="4" borderId="17" xfId="0" applyNumberFormat="1" applyFont="1" applyFill="1" applyBorder="1" applyAlignment="1">
      <alignment horizontal="center" vertical="center"/>
    </xf>
    <xf numFmtId="3" fontId="52" fillId="4" borderId="14" xfId="0" applyNumberFormat="1" applyFont="1" applyFill="1" applyBorder="1" applyAlignment="1">
      <alignment horizontal="center" vertical="center"/>
    </xf>
    <xf numFmtId="3" fontId="52" fillId="4" borderId="11" xfId="0" applyNumberFormat="1" applyFont="1" applyFill="1" applyBorder="1" applyAlignment="1">
      <alignment horizontal="center" vertical="center"/>
    </xf>
    <xf numFmtId="3" fontId="52" fillId="4" borderId="12" xfId="0" applyNumberFormat="1" applyFont="1" applyFill="1" applyBorder="1" applyAlignment="1">
      <alignment horizontal="center" vertical="center"/>
    </xf>
    <xf numFmtId="0" fontId="52" fillId="12" borderId="22" xfId="0" applyFont="1" applyFill="1" applyBorder="1" applyAlignment="1">
      <alignment horizontal="center" vertical="center"/>
    </xf>
    <xf numFmtId="0" fontId="52" fillId="12" borderId="10" xfId="0" applyFont="1" applyFill="1" applyBorder="1" applyAlignment="1">
      <alignment horizontal="center" vertical="center"/>
    </xf>
    <xf numFmtId="0" fontId="52" fillId="12" borderId="14" xfId="0" applyFont="1" applyFill="1" applyBorder="1" applyAlignment="1">
      <alignment horizontal="center" vertical="center"/>
    </xf>
    <xf numFmtId="165" fontId="52" fillId="6" borderId="43" xfId="13" applyFont="1" applyFill="1" applyBorder="1" applyAlignment="1">
      <alignment horizontal="center" wrapText="1" shrinkToFit="1"/>
    </xf>
    <xf numFmtId="165" fontId="52" fillId="4" borderId="23" xfId="13" applyFont="1" applyFill="1" applyBorder="1" applyAlignment="1">
      <alignment horizontal="center" wrapText="1" shrinkToFit="1"/>
    </xf>
    <xf numFmtId="165" fontId="52" fillId="4" borderId="43" xfId="13" applyFont="1" applyFill="1" applyBorder="1" applyAlignment="1">
      <alignment horizontal="center" wrapText="1" shrinkToFit="1"/>
    </xf>
    <xf numFmtId="165" fontId="52" fillId="6" borderId="23" xfId="13" applyFont="1" applyFill="1" applyBorder="1" applyAlignment="1">
      <alignment horizontal="center" wrapText="1" shrinkToFit="1"/>
    </xf>
    <xf numFmtId="165" fontId="52" fillId="4" borderId="23" xfId="13" applyFont="1" applyFill="1" applyBorder="1" applyAlignment="1">
      <alignment horizontal="center"/>
    </xf>
    <xf numFmtId="165" fontId="52" fillId="4" borderId="43" xfId="13" applyFont="1" applyFill="1" applyBorder="1" applyAlignment="1">
      <alignment horizontal="center"/>
    </xf>
    <xf numFmtId="165" fontId="52" fillId="4" borderId="25" xfId="13" applyFont="1" applyFill="1" applyBorder="1" applyAlignment="1">
      <alignment horizontal="center"/>
    </xf>
    <xf numFmtId="165" fontId="52" fillId="5" borderId="42" xfId="13" applyFont="1" applyFill="1" applyBorder="1" applyAlignment="1">
      <alignment horizontal="center"/>
    </xf>
    <xf numFmtId="165" fontId="52" fillId="4" borderId="42" xfId="13" applyFont="1" applyFill="1" applyBorder="1" applyAlignment="1">
      <alignment horizontal="center"/>
    </xf>
    <xf numFmtId="165" fontId="52" fillId="5" borderId="23" xfId="13" applyFont="1" applyFill="1" applyBorder="1" applyAlignment="1">
      <alignment horizontal="center"/>
    </xf>
    <xf numFmtId="165" fontId="52" fillId="4" borderId="10" xfId="13" applyFont="1" applyFill="1" applyBorder="1" applyAlignment="1">
      <alignment horizontal="center"/>
    </xf>
    <xf numFmtId="165" fontId="52" fillId="4" borderId="31" xfId="13" applyFont="1" applyFill="1" applyBorder="1" applyAlignment="1">
      <alignment horizontal="center"/>
    </xf>
    <xf numFmtId="165" fontId="52" fillId="5" borderId="32" xfId="13" applyFont="1" applyFill="1" applyBorder="1" applyAlignment="1">
      <alignment horizontal="center"/>
    </xf>
    <xf numFmtId="165" fontId="52" fillId="5" borderId="44" xfId="13" applyFont="1" applyFill="1" applyBorder="1" applyAlignment="1">
      <alignment horizontal="center"/>
    </xf>
    <xf numFmtId="165" fontId="52" fillId="4" borderId="44" xfId="13" applyFont="1" applyFill="1" applyBorder="1" applyAlignment="1">
      <alignment horizontal="center"/>
    </xf>
    <xf numFmtId="165" fontId="52" fillId="4" borderId="32" xfId="13" applyFont="1" applyFill="1" applyBorder="1" applyAlignment="1">
      <alignment horizontal="center"/>
    </xf>
    <xf numFmtId="165" fontId="52" fillId="5" borderId="43" xfId="13" applyFont="1" applyFill="1" applyBorder="1" applyAlignment="1">
      <alignment horizontal="center"/>
    </xf>
    <xf numFmtId="165" fontId="52" fillId="0" borderId="26" xfId="13" applyFont="1" applyBorder="1" applyAlignment="1">
      <alignment horizontal="center" shrinkToFit="1"/>
    </xf>
    <xf numFmtId="165" fontId="52" fillId="5" borderId="26" xfId="13" applyFont="1" applyFill="1" applyBorder="1" applyAlignment="1">
      <alignment horizontal="center"/>
    </xf>
    <xf numFmtId="165" fontId="52" fillId="4" borderId="28" xfId="13" applyFont="1" applyFill="1" applyBorder="1" applyAlignment="1">
      <alignment horizontal="center" wrapText="1" shrinkToFit="1"/>
    </xf>
    <xf numFmtId="165" fontId="52" fillId="5" borderId="25" xfId="13" applyFont="1" applyFill="1" applyBorder="1" applyAlignment="1">
      <alignment horizontal="center" wrapText="1" shrinkToFit="1"/>
    </xf>
    <xf numFmtId="165" fontId="52" fillId="4" borderId="25" xfId="13" applyFont="1" applyFill="1" applyBorder="1" applyAlignment="1">
      <alignment horizontal="center" wrapText="1" shrinkToFit="1"/>
    </xf>
    <xf numFmtId="165" fontId="52" fillId="4" borderId="26" xfId="13" applyFont="1" applyFill="1" applyBorder="1" applyAlignment="1">
      <alignment horizontal="center"/>
    </xf>
    <xf numFmtId="165" fontId="52" fillId="0" borderId="28" xfId="13" applyFont="1" applyBorder="1" applyAlignment="1">
      <alignment horizontal="center"/>
    </xf>
    <xf numFmtId="165" fontId="52" fillId="6" borderId="27" xfId="13" applyFont="1" applyFill="1" applyBorder="1" applyAlignment="1">
      <alignment horizontal="center"/>
    </xf>
    <xf numFmtId="165" fontId="52" fillId="6" borderId="25" xfId="13" applyFont="1" applyFill="1" applyBorder="1" applyAlignment="1">
      <alignment horizontal="center"/>
    </xf>
    <xf numFmtId="165" fontId="52" fillId="6" borderId="23" xfId="13" applyFont="1" applyFill="1" applyBorder="1" applyAlignment="1">
      <alignment horizontal="center"/>
    </xf>
    <xf numFmtId="165" fontId="52" fillId="6" borderId="32" xfId="13" applyFont="1" applyFill="1" applyBorder="1" applyAlignment="1">
      <alignment horizontal="center"/>
    </xf>
    <xf numFmtId="0" fontId="52" fillId="0" borderId="31" xfId="0" applyFont="1" applyBorder="1" applyAlignment="1">
      <alignment horizontal="left"/>
    </xf>
    <xf numFmtId="165" fontId="52" fillId="6" borderId="30" xfId="13" applyFont="1" applyFill="1" applyBorder="1" applyAlignment="1">
      <alignment horizontal="center" wrapText="1" shrinkToFit="1"/>
    </xf>
    <xf numFmtId="165" fontId="52" fillId="4" borderId="32" xfId="13" applyFont="1" applyFill="1" applyBorder="1" applyAlignment="1">
      <alignment horizontal="center" wrapText="1" shrinkToFit="1"/>
    </xf>
    <xf numFmtId="165" fontId="52" fillId="4" borderId="30" xfId="13" applyFont="1" applyFill="1" applyBorder="1" applyAlignment="1">
      <alignment horizontal="center" wrapText="1" shrinkToFit="1"/>
    </xf>
    <xf numFmtId="165" fontId="52" fillId="6" borderId="32" xfId="13" applyFont="1" applyFill="1" applyBorder="1" applyAlignment="1">
      <alignment horizontal="center" wrapText="1" shrinkToFit="1"/>
    </xf>
    <xf numFmtId="165" fontId="52" fillId="4" borderId="30" xfId="13" applyFont="1" applyFill="1" applyBorder="1" applyAlignment="1">
      <alignment horizontal="center"/>
    </xf>
    <xf numFmtId="165" fontId="52" fillId="5" borderId="31" xfId="13" applyFont="1" applyFill="1" applyBorder="1" applyAlignment="1">
      <alignment horizontal="center"/>
    </xf>
    <xf numFmtId="165" fontId="52" fillId="5" borderId="33" xfId="13" applyFont="1" applyFill="1" applyBorder="1" applyAlignment="1">
      <alignment horizontal="center"/>
    </xf>
    <xf numFmtId="165" fontId="52" fillId="4" borderId="33" xfId="13" applyFont="1" applyFill="1" applyBorder="1" applyAlignment="1">
      <alignment horizontal="center"/>
    </xf>
    <xf numFmtId="165" fontId="52" fillId="0" borderId="30" xfId="13" applyFont="1" applyBorder="1" applyAlignment="1">
      <alignment horizontal="center" shrinkToFit="1"/>
    </xf>
    <xf numFmtId="165" fontId="52" fillId="5" borderId="30" xfId="13" applyFont="1" applyFill="1" applyBorder="1" applyAlignment="1">
      <alignment horizontal="center"/>
    </xf>
    <xf numFmtId="165" fontId="52" fillId="4" borderId="31" xfId="13" applyFont="1" applyFill="1" applyBorder="1" applyAlignment="1">
      <alignment horizontal="center" wrapText="1" shrinkToFit="1"/>
    </xf>
    <xf numFmtId="165" fontId="52" fillId="5" borderId="32" xfId="13" applyFont="1" applyFill="1" applyBorder="1" applyAlignment="1">
      <alignment horizontal="center" wrapText="1" shrinkToFit="1"/>
    </xf>
    <xf numFmtId="165" fontId="52" fillId="0" borderId="31" xfId="13" applyFont="1" applyBorder="1" applyAlignment="1">
      <alignment horizontal="center"/>
    </xf>
    <xf numFmtId="165" fontId="52" fillId="6" borderId="33" xfId="13" applyFont="1" applyFill="1" applyBorder="1" applyAlignment="1">
      <alignment horizontal="center"/>
    </xf>
    <xf numFmtId="0" fontId="52" fillId="0" borderId="24" xfId="0" applyFont="1" applyBorder="1" applyAlignment="1">
      <alignment horizontal="left"/>
    </xf>
    <xf numFmtId="165" fontId="52" fillId="4" borderId="15" xfId="13" applyFont="1" applyFill="1" applyBorder="1" applyAlignment="1">
      <alignment horizontal="center"/>
    </xf>
    <xf numFmtId="165" fontId="52" fillId="12" borderId="32" xfId="13" applyFont="1" applyFill="1" applyBorder="1" applyAlignment="1">
      <alignment horizontal="center"/>
    </xf>
    <xf numFmtId="165" fontId="52" fillId="4" borderId="0" xfId="13" applyFont="1" applyFill="1" applyAlignment="1">
      <alignment horizontal="center"/>
    </xf>
    <xf numFmtId="165" fontId="52" fillId="5" borderId="24" xfId="13" applyFont="1" applyFill="1" applyBorder="1" applyAlignment="1">
      <alignment horizontal="center"/>
    </xf>
    <xf numFmtId="165" fontId="52" fillId="4" borderId="24" xfId="13" applyFont="1" applyFill="1" applyBorder="1" applyAlignment="1">
      <alignment horizontal="center"/>
    </xf>
    <xf numFmtId="165" fontId="52" fillId="5" borderId="15" xfId="13" applyFont="1" applyFill="1" applyBorder="1" applyAlignment="1">
      <alignment horizontal="center"/>
    </xf>
    <xf numFmtId="165" fontId="52" fillId="4" borderId="29" xfId="13" applyFont="1" applyFill="1" applyBorder="1" applyAlignment="1">
      <alignment horizontal="center"/>
    </xf>
    <xf numFmtId="165" fontId="52" fillId="12" borderId="33" xfId="13" applyFont="1" applyFill="1" applyBorder="1" applyAlignment="1">
      <alignment horizontal="center"/>
    </xf>
    <xf numFmtId="0" fontId="52" fillId="0" borderId="18" xfId="0" applyFont="1" applyBorder="1" applyAlignment="1">
      <alignment horizontal="left"/>
    </xf>
    <xf numFmtId="165" fontId="52" fillId="6" borderId="38" xfId="13" applyFont="1" applyFill="1" applyBorder="1" applyAlignment="1">
      <alignment horizontal="center" wrapText="1" shrinkToFit="1"/>
    </xf>
    <xf numFmtId="165" fontId="52" fillId="4" borderId="39" xfId="13" applyFont="1" applyFill="1" applyBorder="1" applyAlignment="1">
      <alignment horizontal="center" wrapText="1" shrinkToFit="1"/>
    </xf>
    <xf numFmtId="165" fontId="52" fillId="4" borderId="38" xfId="13" applyFont="1" applyFill="1" applyBorder="1" applyAlignment="1">
      <alignment horizontal="center" wrapText="1" shrinkToFit="1"/>
    </xf>
    <xf numFmtId="165" fontId="52" fillId="4" borderId="34" xfId="13" applyFont="1" applyFill="1" applyBorder="1" applyAlignment="1">
      <alignment horizontal="center"/>
    </xf>
    <xf numFmtId="165" fontId="52" fillId="4" borderId="35" xfId="13" applyFont="1" applyFill="1" applyBorder="1" applyAlignment="1">
      <alignment horizontal="center"/>
    </xf>
    <xf numFmtId="165" fontId="52" fillId="4" borderId="37" xfId="13" applyFont="1" applyFill="1" applyBorder="1" applyAlignment="1">
      <alignment horizontal="center"/>
    </xf>
    <xf numFmtId="165" fontId="52" fillId="5" borderId="34" xfId="13" applyFont="1" applyFill="1" applyBorder="1" applyAlignment="1">
      <alignment horizontal="center"/>
    </xf>
    <xf numFmtId="165" fontId="52" fillId="4" borderId="21" xfId="13" applyFont="1" applyFill="1" applyBorder="1" applyAlignment="1">
      <alignment horizontal="center"/>
    </xf>
    <xf numFmtId="165" fontId="52" fillId="4" borderId="41" xfId="13" applyFont="1" applyFill="1" applyBorder="1" applyAlignment="1">
      <alignment horizontal="center"/>
    </xf>
    <xf numFmtId="165" fontId="52" fillId="5" borderId="39" xfId="13" applyFont="1" applyFill="1" applyBorder="1" applyAlignment="1">
      <alignment horizontal="center"/>
    </xf>
    <xf numFmtId="165" fontId="52" fillId="5" borderId="29" xfId="13" applyFont="1" applyFill="1" applyBorder="1" applyAlignment="1">
      <alignment horizontal="center"/>
    </xf>
    <xf numFmtId="165" fontId="52" fillId="5" borderId="0" xfId="13" applyFont="1" applyFill="1" applyAlignment="1">
      <alignment horizontal="center"/>
    </xf>
    <xf numFmtId="165" fontId="52" fillId="0" borderId="35" xfId="13" applyFont="1" applyBorder="1" applyAlignment="1">
      <alignment horizontal="center" shrinkToFit="1"/>
    </xf>
    <xf numFmtId="165" fontId="52" fillId="5" borderId="35" xfId="13" applyFont="1" applyFill="1" applyBorder="1" applyAlignment="1">
      <alignment horizontal="center"/>
    </xf>
    <xf numFmtId="165" fontId="52" fillId="4" borderId="37" xfId="13" applyFont="1" applyFill="1" applyBorder="1" applyAlignment="1">
      <alignment horizontal="center" wrapText="1" shrinkToFit="1"/>
    </xf>
    <xf numFmtId="165" fontId="52" fillId="5" borderId="34" xfId="13" applyFont="1" applyFill="1" applyBorder="1" applyAlignment="1">
      <alignment horizontal="center" wrapText="1" shrinkToFit="1"/>
    </xf>
    <xf numFmtId="165" fontId="52" fillId="4" borderId="21" xfId="13" applyFont="1" applyFill="1" applyBorder="1" applyAlignment="1">
      <alignment horizontal="center" wrapText="1" shrinkToFit="1"/>
    </xf>
    <xf numFmtId="165" fontId="52" fillId="5" borderId="21" xfId="13" applyFont="1" applyFill="1" applyBorder="1" applyAlignment="1">
      <alignment horizontal="center" wrapText="1" shrinkToFit="1"/>
    </xf>
    <xf numFmtId="165" fontId="52" fillId="4" borderId="34" xfId="13" applyFont="1" applyFill="1" applyBorder="1" applyAlignment="1">
      <alignment horizontal="center" wrapText="1" shrinkToFit="1"/>
    </xf>
    <xf numFmtId="165" fontId="52" fillId="0" borderId="37" xfId="13" applyFont="1" applyBorder="1" applyAlignment="1">
      <alignment horizontal="center"/>
    </xf>
    <xf numFmtId="165" fontId="52" fillId="12" borderId="36" xfId="13" applyFont="1" applyFill="1" applyBorder="1" applyAlignment="1">
      <alignment horizontal="center"/>
    </xf>
    <xf numFmtId="165" fontId="52" fillId="12" borderId="34" xfId="13" applyFont="1" applyFill="1" applyBorder="1" applyAlignment="1">
      <alignment horizontal="center"/>
    </xf>
    <xf numFmtId="0" fontId="52" fillId="0" borderId="22" xfId="0" applyFont="1" applyBorder="1" applyAlignment="1">
      <alignment horizontal="left"/>
    </xf>
    <xf numFmtId="165" fontId="52" fillId="0" borderId="24" xfId="13" applyFont="1" applyBorder="1" applyAlignment="1">
      <alignment horizontal="center"/>
    </xf>
    <xf numFmtId="165" fontId="52" fillId="0" borderId="21" xfId="13" applyFont="1" applyBorder="1" applyAlignment="1">
      <alignment horizontal="center"/>
    </xf>
    <xf numFmtId="165" fontId="52" fillId="0" borderId="18" xfId="13" applyFont="1" applyBorder="1" applyAlignment="1">
      <alignment horizontal="center"/>
    </xf>
    <xf numFmtId="165" fontId="52" fillId="0" borderId="11" xfId="13" applyFont="1" applyBorder="1" applyAlignment="1">
      <alignment horizontal="center"/>
    </xf>
    <xf numFmtId="165" fontId="52" fillId="0" borderId="22" xfId="13" applyFont="1" applyBorder="1" applyAlignment="1">
      <alignment horizontal="center" wrapText="1"/>
    </xf>
    <xf numFmtId="165" fontId="52" fillId="0" borderId="12" xfId="13" applyFont="1" applyBorder="1" applyAlignment="1">
      <alignment horizontal="center" wrapText="1"/>
    </xf>
    <xf numFmtId="165" fontId="52" fillId="12" borderId="22" xfId="13" applyFont="1" applyFill="1" applyBorder="1" applyAlignment="1">
      <alignment horizontal="center" wrapText="1"/>
    </xf>
    <xf numFmtId="165" fontId="52" fillId="12" borderId="12" xfId="13" applyFont="1" applyFill="1" applyBorder="1" applyAlignment="1">
      <alignment horizontal="center" wrapText="1"/>
    </xf>
    <xf numFmtId="165" fontId="52" fillId="10" borderId="22" xfId="13" applyFont="1" applyFill="1" applyBorder="1" applyAlignment="1">
      <alignment horizontal="center" wrapText="1"/>
    </xf>
    <xf numFmtId="165" fontId="52" fillId="10" borderId="12" xfId="13" applyFont="1" applyFill="1" applyBorder="1" applyAlignment="1">
      <alignment horizontal="center" wrapText="1"/>
    </xf>
    <xf numFmtId="165" fontId="52" fillId="0" borderId="12" xfId="13" applyFont="1" applyBorder="1" applyAlignment="1">
      <alignment horizontal="center"/>
    </xf>
    <xf numFmtId="165" fontId="52" fillId="0" borderId="22" xfId="13" applyFont="1" applyBorder="1" applyAlignment="1">
      <alignment horizontal="center"/>
    </xf>
    <xf numFmtId="165" fontId="52" fillId="4" borderId="19" xfId="13" applyFont="1" applyFill="1" applyBorder="1" applyAlignment="1">
      <alignment horizontal="center"/>
    </xf>
    <xf numFmtId="165" fontId="52" fillId="10" borderId="21" xfId="13" applyFont="1" applyFill="1" applyBorder="1" applyAlignment="1">
      <alignment horizontal="center"/>
    </xf>
    <xf numFmtId="165" fontId="52" fillId="10" borderId="19" xfId="13" applyFont="1" applyFill="1" applyBorder="1" applyAlignment="1">
      <alignment horizontal="center"/>
    </xf>
    <xf numFmtId="165" fontId="52" fillId="4" borderId="22" xfId="13" applyFont="1" applyFill="1" applyBorder="1" applyAlignment="1">
      <alignment horizontal="center"/>
    </xf>
    <xf numFmtId="165" fontId="52" fillId="6" borderId="22" xfId="13" applyFont="1" applyFill="1" applyBorder="1" applyAlignment="1">
      <alignment horizontal="center"/>
    </xf>
    <xf numFmtId="165" fontId="52" fillId="6" borderId="21" xfId="13" applyFont="1" applyFill="1" applyBorder="1" applyAlignment="1">
      <alignment horizontal="center"/>
    </xf>
    <xf numFmtId="165" fontId="52" fillId="10" borderId="22" xfId="13" applyFont="1" applyFill="1" applyBorder="1" applyAlignment="1">
      <alignment horizontal="center"/>
    </xf>
    <xf numFmtId="165" fontId="52" fillId="12" borderId="22" xfId="13" applyFont="1" applyFill="1" applyBorder="1" applyAlignment="1">
      <alignment horizontal="center"/>
    </xf>
    <xf numFmtId="165" fontId="52" fillId="12" borderId="12" xfId="13" applyFont="1" applyFill="1" applyBorder="1" applyAlignment="1">
      <alignment horizontal="center"/>
    </xf>
    <xf numFmtId="165" fontId="52" fillId="0" borderId="19" xfId="13" applyFont="1" applyBorder="1" applyAlignment="1">
      <alignment horizontal="center"/>
    </xf>
    <xf numFmtId="165" fontId="52" fillId="12" borderId="19" xfId="13" applyFont="1" applyFill="1" applyBorder="1" applyAlignment="1">
      <alignment horizontal="center"/>
    </xf>
    <xf numFmtId="165" fontId="52" fillId="12" borderId="21" xfId="13" applyFont="1" applyFill="1" applyBorder="1" applyAlignment="1">
      <alignment horizontal="center"/>
    </xf>
    <xf numFmtId="165" fontId="52" fillId="0" borderId="13" xfId="13" applyFont="1" applyBorder="1" applyAlignment="1">
      <alignment horizontal="center"/>
    </xf>
    <xf numFmtId="165" fontId="52" fillId="6" borderId="11" xfId="13" applyFont="1" applyFill="1" applyBorder="1" applyAlignment="1">
      <alignment horizontal="center"/>
    </xf>
    <xf numFmtId="165" fontId="52" fillId="4" borderId="11" xfId="13" applyFont="1" applyFill="1" applyBorder="1" applyAlignment="1">
      <alignment horizontal="center"/>
    </xf>
    <xf numFmtId="165" fontId="52" fillId="5" borderId="11" xfId="13" applyFont="1" applyFill="1" applyBorder="1" applyAlignment="1">
      <alignment horizontal="center"/>
    </xf>
    <xf numFmtId="165" fontId="52" fillId="5" borderId="22" xfId="13" applyFont="1" applyFill="1" applyBorder="1" applyAlignment="1">
      <alignment horizontal="center"/>
    </xf>
    <xf numFmtId="165" fontId="52" fillId="10" borderId="12" xfId="13" applyFont="1" applyFill="1" applyBorder="1" applyAlignment="1">
      <alignment horizontal="center"/>
    </xf>
    <xf numFmtId="165" fontId="52" fillId="5" borderId="12" xfId="13" applyFont="1" applyFill="1" applyBorder="1" applyAlignment="1">
      <alignment horizontal="center"/>
    </xf>
    <xf numFmtId="165" fontId="52" fillId="5" borderId="13" xfId="13" applyFont="1" applyFill="1" applyBorder="1" applyAlignment="1">
      <alignment horizontal="center"/>
    </xf>
    <xf numFmtId="165" fontId="52" fillId="4" borderId="18" xfId="13" applyFont="1" applyFill="1" applyBorder="1" applyAlignment="1">
      <alignment horizontal="center"/>
    </xf>
    <xf numFmtId="165" fontId="52" fillId="5" borderId="21" xfId="13" applyFont="1" applyFill="1" applyBorder="1" applyAlignment="1">
      <alignment horizontal="center"/>
    </xf>
    <xf numFmtId="165" fontId="52" fillId="10" borderId="18" xfId="13" applyFont="1" applyFill="1" applyBorder="1" applyAlignment="1">
      <alignment horizontal="center"/>
    </xf>
    <xf numFmtId="165" fontId="52" fillId="10" borderId="11" xfId="13" applyFont="1" applyFill="1" applyBorder="1" applyAlignment="1">
      <alignment horizontal="center"/>
    </xf>
    <xf numFmtId="165" fontId="52" fillId="4" borderId="12" xfId="13" applyFont="1" applyFill="1" applyBorder="1" applyAlignment="1">
      <alignment horizontal="center"/>
    </xf>
    <xf numFmtId="165" fontId="52" fillId="6" borderId="12" xfId="13" applyFont="1" applyFill="1" applyBorder="1" applyAlignment="1">
      <alignment horizontal="center"/>
    </xf>
    <xf numFmtId="165" fontId="52" fillId="4" borderId="13" xfId="13" applyFont="1" applyFill="1" applyBorder="1" applyAlignment="1">
      <alignment horizontal="center"/>
    </xf>
    <xf numFmtId="165" fontId="52" fillId="12" borderId="11" xfId="13" applyFont="1" applyFill="1" applyBorder="1" applyAlignment="1">
      <alignment horizontal="center" wrapText="1"/>
    </xf>
    <xf numFmtId="165" fontId="52" fillId="12" borderId="13" xfId="13" applyFont="1" applyFill="1" applyBorder="1" applyAlignment="1">
      <alignment horizontal="center" wrapText="1"/>
    </xf>
    <xf numFmtId="165" fontId="52" fillId="10" borderId="20" xfId="13" applyFont="1" applyFill="1" applyBorder="1" applyAlignment="1">
      <alignment horizontal="center"/>
    </xf>
    <xf numFmtId="165" fontId="52" fillId="0" borderId="20" xfId="13" applyFont="1" applyBorder="1" applyAlignment="1">
      <alignment horizontal="center"/>
    </xf>
    <xf numFmtId="165" fontId="52" fillId="5" borderId="19" xfId="13" applyFont="1" applyFill="1" applyBorder="1" applyAlignment="1">
      <alignment horizontal="center"/>
    </xf>
    <xf numFmtId="165" fontId="52" fillId="0" borderId="18" xfId="13" applyFont="1" applyBorder="1"/>
    <xf numFmtId="165" fontId="52" fillId="0" borderId="21" xfId="13" applyFont="1" applyBorder="1"/>
    <xf numFmtId="165" fontId="52" fillId="0" borderId="13" xfId="13" applyFont="1" applyBorder="1"/>
    <xf numFmtId="165" fontId="52" fillId="4" borderId="12" xfId="13" applyFont="1" applyFill="1" applyBorder="1"/>
    <xf numFmtId="165" fontId="52" fillId="0" borderId="22" xfId="13" applyFont="1" applyBorder="1"/>
    <xf numFmtId="165" fontId="52" fillId="4" borderId="18" xfId="13" applyFont="1" applyFill="1" applyBorder="1"/>
    <xf numFmtId="165" fontId="52" fillId="4" borderId="21" xfId="13" applyFont="1" applyFill="1" applyBorder="1"/>
    <xf numFmtId="165" fontId="52" fillId="6" borderId="19" xfId="13" applyFont="1" applyFill="1" applyBorder="1"/>
    <xf numFmtId="165" fontId="52" fillId="6" borderId="21" xfId="13" applyFont="1" applyFill="1" applyBorder="1"/>
    <xf numFmtId="165" fontId="52" fillId="4" borderId="19" xfId="13" applyFont="1" applyFill="1" applyBorder="1"/>
    <xf numFmtId="165" fontId="52" fillId="4" borderId="22" xfId="13" applyFont="1" applyFill="1" applyBorder="1"/>
    <xf numFmtId="165" fontId="52" fillId="4" borderId="20" xfId="13" applyFont="1" applyFill="1" applyBorder="1"/>
    <xf numFmtId="165" fontId="52" fillId="0" borderId="11" xfId="13" applyFont="1" applyBorder="1"/>
    <xf numFmtId="165" fontId="52" fillId="0" borderId="15" xfId="13" applyFont="1" applyBorder="1"/>
    <xf numFmtId="165" fontId="52" fillId="12" borderId="24" xfId="13" applyFont="1" applyFill="1" applyBorder="1"/>
    <xf numFmtId="165" fontId="52" fillId="12" borderId="21" xfId="13" applyFont="1" applyFill="1" applyBorder="1"/>
    <xf numFmtId="165" fontId="52" fillId="12" borderId="15" xfId="13" applyFont="1" applyFill="1" applyBorder="1"/>
    <xf numFmtId="0" fontId="52" fillId="0" borderId="15" xfId="0" applyFont="1" applyBorder="1" applyAlignment="1">
      <alignment horizontal="left"/>
    </xf>
    <xf numFmtId="165" fontId="52" fillId="0" borderId="23" xfId="13" applyFont="1" applyBorder="1" applyAlignment="1">
      <alignment horizontal="center"/>
    </xf>
    <xf numFmtId="165" fontId="52" fillId="0" borderId="15" xfId="13" applyFont="1" applyBorder="1" applyAlignment="1">
      <alignment horizontal="center" wrapText="1"/>
    </xf>
    <xf numFmtId="165" fontId="52" fillId="0" borderId="16" xfId="13" applyFont="1" applyBorder="1" applyAlignment="1">
      <alignment horizontal="center" wrapText="1"/>
    </xf>
    <xf numFmtId="165" fontId="52" fillId="12" borderId="15" xfId="13" applyFont="1" applyFill="1" applyBorder="1" applyAlignment="1">
      <alignment horizontal="center" wrapText="1"/>
    </xf>
    <xf numFmtId="165" fontId="52" fillId="12" borderId="16" xfId="13" applyFont="1" applyFill="1" applyBorder="1" applyAlignment="1">
      <alignment horizontal="center" wrapText="1"/>
    </xf>
    <xf numFmtId="165" fontId="52" fillId="0" borderId="10" xfId="13" applyFont="1" applyBorder="1" applyAlignment="1">
      <alignment horizontal="center" wrapText="1"/>
    </xf>
    <xf numFmtId="165" fontId="52" fillId="12" borderId="10" xfId="13" applyFont="1" applyFill="1" applyBorder="1" applyAlignment="1">
      <alignment horizontal="center" wrapText="1"/>
    </xf>
    <xf numFmtId="165" fontId="52" fillId="10" borderId="10" xfId="13" applyFont="1" applyFill="1" applyBorder="1" applyAlignment="1">
      <alignment horizontal="center" wrapText="1"/>
    </xf>
    <xf numFmtId="165" fontId="52" fillId="10" borderId="16" xfId="13" applyFont="1" applyFill="1" applyBorder="1" applyAlignment="1">
      <alignment horizontal="center" wrapText="1"/>
    </xf>
    <xf numFmtId="165" fontId="52" fillId="0" borderId="43" xfId="13" applyFont="1" applyBorder="1" applyAlignment="1">
      <alignment horizontal="center"/>
    </xf>
    <xf numFmtId="165" fontId="52" fillId="0" borderId="42" xfId="13" applyFont="1" applyBorder="1" applyAlignment="1">
      <alignment horizontal="center"/>
    </xf>
    <xf numFmtId="165" fontId="52" fillId="0" borderId="15" xfId="13" applyFont="1" applyBorder="1" applyAlignment="1">
      <alignment horizontal="center"/>
    </xf>
    <xf numFmtId="165" fontId="52" fillId="10" borderId="15" xfId="13" applyFont="1" applyFill="1" applyBorder="1" applyAlignment="1">
      <alignment horizontal="center"/>
    </xf>
    <xf numFmtId="165" fontId="52" fillId="6" borderId="15" xfId="13" applyFont="1" applyFill="1" applyBorder="1" applyAlignment="1">
      <alignment horizontal="center"/>
    </xf>
    <xf numFmtId="165" fontId="52" fillId="10" borderId="24" xfId="13" applyFont="1" applyFill="1" applyBorder="1" applyAlignment="1">
      <alignment horizontal="center"/>
    </xf>
    <xf numFmtId="165" fontId="52" fillId="4" borderId="16" xfId="13" applyFont="1" applyFill="1" applyBorder="1" applyAlignment="1">
      <alignment horizontal="center"/>
    </xf>
    <xf numFmtId="165" fontId="52" fillId="4" borderId="14" xfId="13" applyFont="1" applyFill="1" applyBorder="1" applyAlignment="1">
      <alignment horizontal="center"/>
    </xf>
    <xf numFmtId="165" fontId="52" fillId="12" borderId="15" xfId="13" applyFont="1" applyFill="1" applyBorder="1" applyAlignment="1">
      <alignment horizontal="center"/>
    </xf>
    <xf numFmtId="165" fontId="52" fillId="0" borderId="0" xfId="13" applyFont="1" applyAlignment="1">
      <alignment horizontal="center"/>
    </xf>
    <xf numFmtId="165" fontId="52" fillId="12" borderId="0" xfId="13" applyFont="1" applyFill="1" applyAlignment="1">
      <alignment horizontal="center"/>
    </xf>
    <xf numFmtId="165" fontId="52" fillId="12" borderId="15" xfId="13" applyFont="1" applyFill="1" applyBorder="1" applyAlignment="1">
      <alignment horizontal="center" wrapText="1" shrinkToFit="1"/>
    </xf>
    <xf numFmtId="165" fontId="52" fillId="6" borderId="0" xfId="13" applyFont="1" applyFill="1" applyAlignment="1">
      <alignment horizontal="center"/>
    </xf>
    <xf numFmtId="165" fontId="52" fillId="5" borderId="10" xfId="13" applyFont="1" applyFill="1" applyBorder="1" applyAlignment="1">
      <alignment horizontal="center"/>
    </xf>
    <xf numFmtId="165" fontId="52" fillId="6" borderId="24" xfId="13" applyFont="1" applyFill="1" applyBorder="1" applyAlignment="1">
      <alignment horizontal="center"/>
    </xf>
    <xf numFmtId="165" fontId="52" fillId="4" borderId="17" xfId="13" applyFont="1" applyFill="1" applyBorder="1" applyAlignment="1">
      <alignment horizontal="center"/>
    </xf>
    <xf numFmtId="165" fontId="52" fillId="5" borderId="16" xfId="13" applyFont="1" applyFill="1" applyBorder="1" applyAlignment="1">
      <alignment horizontal="center"/>
    </xf>
    <xf numFmtId="165" fontId="52" fillId="5" borderId="17" xfId="13" applyFont="1" applyFill="1" applyBorder="1" applyAlignment="1">
      <alignment horizontal="center"/>
    </xf>
    <xf numFmtId="165" fontId="52" fillId="12" borderId="24" xfId="13" applyFont="1" applyFill="1" applyBorder="1" applyAlignment="1">
      <alignment horizontal="center" wrapText="1"/>
    </xf>
    <xf numFmtId="165" fontId="52" fillId="0" borderId="17" xfId="13" applyFont="1" applyBorder="1" applyAlignment="1">
      <alignment horizontal="center"/>
    </xf>
    <xf numFmtId="165" fontId="52" fillId="0" borderId="10" xfId="13" applyFont="1" applyBorder="1" applyAlignment="1">
      <alignment horizontal="center"/>
    </xf>
    <xf numFmtId="165" fontId="52" fillId="0" borderId="16" xfId="13" applyFont="1" applyBorder="1" applyAlignment="1">
      <alignment horizontal="center"/>
    </xf>
    <xf numFmtId="165" fontId="52" fillId="10" borderId="0" xfId="13" applyFont="1" applyFill="1" applyAlignment="1">
      <alignment horizontal="center"/>
    </xf>
    <xf numFmtId="165" fontId="52" fillId="0" borderId="29" xfId="13" applyFont="1" applyBorder="1"/>
    <xf numFmtId="165" fontId="52" fillId="4" borderId="0" xfId="13" applyFont="1" applyFill="1"/>
    <xf numFmtId="165" fontId="52" fillId="4" borderId="29" xfId="13" applyFont="1" applyFill="1" applyBorder="1"/>
    <xf numFmtId="165" fontId="52" fillId="6" borderId="29" xfId="13" applyFont="1" applyFill="1" applyBorder="1"/>
    <xf numFmtId="165" fontId="52" fillId="0" borderId="23" xfId="13" applyFont="1" applyBorder="1"/>
    <xf numFmtId="165" fontId="52" fillId="4" borderId="42" xfId="13" applyFont="1" applyFill="1" applyBorder="1"/>
    <xf numFmtId="165" fontId="52" fillId="4" borderId="23" xfId="13" applyFont="1" applyFill="1" applyBorder="1"/>
    <xf numFmtId="165" fontId="52" fillId="4" borderId="43" xfId="13" applyFont="1" applyFill="1" applyBorder="1"/>
    <xf numFmtId="165" fontId="52" fillId="4" borderId="15" xfId="13" applyFont="1" applyFill="1" applyBorder="1"/>
    <xf numFmtId="165" fontId="52" fillId="0" borderId="42" xfId="13" applyFont="1" applyBorder="1"/>
    <xf numFmtId="165" fontId="52" fillId="12" borderId="25" xfId="13" applyFont="1" applyFill="1" applyBorder="1"/>
    <xf numFmtId="0" fontId="52" fillId="0" borderId="32" xfId="0" applyFont="1" applyBorder="1" applyAlignment="1">
      <alignment horizontal="left"/>
    </xf>
    <xf numFmtId="165" fontId="52" fillId="0" borderId="32" xfId="13" applyFont="1" applyBorder="1" applyAlignment="1">
      <alignment horizontal="center"/>
    </xf>
    <xf numFmtId="165" fontId="52" fillId="12" borderId="32" xfId="13" applyFont="1" applyFill="1" applyBorder="1" applyAlignment="1">
      <alignment horizontal="center" wrapText="1"/>
    </xf>
    <xf numFmtId="165" fontId="52" fillId="4" borderId="42" xfId="13" applyFont="1" applyFill="1" applyBorder="1" applyAlignment="1">
      <alignment horizontal="center" wrapText="1" shrinkToFit="1"/>
    </xf>
    <xf numFmtId="165" fontId="52" fillId="5" borderId="23" xfId="13" applyFont="1" applyFill="1" applyBorder="1" applyAlignment="1">
      <alignment horizontal="center" wrapText="1" shrinkToFit="1"/>
    </xf>
    <xf numFmtId="165" fontId="52" fillId="0" borderId="14" xfId="13" applyFont="1" applyBorder="1" applyAlignment="1">
      <alignment horizontal="center"/>
    </xf>
    <xf numFmtId="165" fontId="52" fillId="12" borderId="17" xfId="13" applyFont="1" applyFill="1" applyBorder="1" applyAlignment="1">
      <alignment horizontal="center"/>
    </xf>
    <xf numFmtId="165" fontId="52" fillId="12" borderId="16" xfId="13" applyFont="1" applyFill="1" applyBorder="1" applyAlignment="1">
      <alignment horizontal="center"/>
    </xf>
    <xf numFmtId="165" fontId="52" fillId="6" borderId="10" xfId="13" applyFont="1" applyFill="1" applyBorder="1" applyAlignment="1">
      <alignment horizontal="center"/>
    </xf>
    <xf numFmtId="165" fontId="52" fillId="12" borderId="14" xfId="13" applyFont="1" applyFill="1" applyBorder="1" applyAlignment="1">
      <alignment horizontal="center"/>
    </xf>
    <xf numFmtId="165" fontId="52" fillId="10" borderId="16" xfId="13" applyFont="1" applyFill="1" applyBorder="1" applyAlignment="1">
      <alignment horizontal="center"/>
    </xf>
    <xf numFmtId="165" fontId="52" fillId="10" borderId="10" xfId="13" applyFont="1" applyFill="1" applyBorder="1" applyAlignment="1">
      <alignment horizontal="center"/>
    </xf>
    <xf numFmtId="165" fontId="52" fillId="10" borderId="14" xfId="13" applyFont="1" applyFill="1" applyBorder="1" applyAlignment="1">
      <alignment horizontal="center"/>
    </xf>
    <xf numFmtId="165" fontId="52" fillId="12" borderId="10" xfId="13" applyFont="1" applyFill="1" applyBorder="1" applyAlignment="1">
      <alignment horizontal="center"/>
    </xf>
    <xf numFmtId="165" fontId="52" fillId="5" borderId="14" xfId="13" applyFont="1" applyFill="1" applyBorder="1" applyAlignment="1">
      <alignment horizontal="center"/>
    </xf>
    <xf numFmtId="165" fontId="52" fillId="6" borderId="14" xfId="13" applyFont="1" applyFill="1" applyBorder="1" applyAlignment="1">
      <alignment horizontal="center"/>
    </xf>
    <xf numFmtId="165" fontId="52" fillId="0" borderId="14" xfId="13" applyFont="1" applyBorder="1"/>
    <xf numFmtId="165" fontId="52" fillId="0" borderId="17" xfId="13" applyFont="1" applyBorder="1"/>
    <xf numFmtId="165" fontId="52" fillId="4" borderId="14" xfId="13" applyFont="1" applyFill="1" applyBorder="1"/>
    <xf numFmtId="165" fontId="52" fillId="0" borderId="10" xfId="13" applyFont="1" applyBorder="1"/>
    <xf numFmtId="165" fontId="52" fillId="4" borderId="10" xfId="13" applyFont="1" applyFill="1" applyBorder="1"/>
    <xf numFmtId="165" fontId="52" fillId="6" borderId="10" xfId="13" applyFont="1" applyFill="1" applyBorder="1"/>
    <xf numFmtId="165" fontId="52" fillId="4" borderId="16" xfId="13" applyFont="1" applyFill="1" applyBorder="1"/>
    <xf numFmtId="165" fontId="52" fillId="12" borderId="10" xfId="13" applyFont="1" applyFill="1" applyBorder="1"/>
    <xf numFmtId="0" fontId="52" fillId="0" borderId="10" xfId="0" applyFont="1" applyBorder="1" applyAlignment="1">
      <alignment horizontal="left"/>
    </xf>
    <xf numFmtId="165" fontId="52" fillId="10" borderId="17" xfId="13" applyFont="1" applyFill="1" applyBorder="1" applyAlignment="1">
      <alignment horizontal="center"/>
    </xf>
    <xf numFmtId="0" fontId="52" fillId="0" borderId="21" xfId="0" applyFont="1" applyBorder="1" applyAlignment="1">
      <alignment horizontal="left"/>
    </xf>
    <xf numFmtId="165" fontId="52" fillId="6" borderId="18" xfId="13" applyFont="1" applyFill="1" applyBorder="1" applyAlignment="1">
      <alignment horizontal="center"/>
    </xf>
    <xf numFmtId="165" fontId="52" fillId="5" borderId="18" xfId="13" applyFont="1" applyFill="1" applyBorder="1" applyAlignment="1">
      <alignment horizontal="center"/>
    </xf>
    <xf numFmtId="165" fontId="52" fillId="5" borderId="20" xfId="13" applyFont="1" applyFill="1" applyBorder="1" applyAlignment="1">
      <alignment horizontal="center"/>
    </xf>
    <xf numFmtId="165" fontId="52" fillId="12" borderId="18" xfId="13" applyFont="1" applyFill="1" applyBorder="1" applyAlignment="1">
      <alignment horizontal="center"/>
    </xf>
    <xf numFmtId="165" fontId="52" fillId="4" borderId="20" xfId="13" applyFont="1" applyFill="1" applyBorder="1" applyAlignment="1">
      <alignment horizontal="center"/>
    </xf>
    <xf numFmtId="0" fontId="52" fillId="0" borderId="22" xfId="0" applyFont="1" applyBorder="1" applyAlignment="1">
      <alignment horizontal="center"/>
    </xf>
    <xf numFmtId="165" fontId="53" fillId="0" borderId="0" xfId="0" applyNumberFormat="1" applyFont="1" applyAlignment="1">
      <alignment vertical="center"/>
    </xf>
    <xf numFmtId="165" fontId="53" fillId="0" borderId="0" xfId="0" applyNumberFormat="1" applyFont="1" applyAlignment="1">
      <alignment horizontal="center" vertical="center"/>
    </xf>
    <xf numFmtId="0" fontId="52" fillId="0" borderId="0" xfId="0" applyFont="1"/>
    <xf numFmtId="165" fontId="52" fillId="0" borderId="0" xfId="0" applyNumberFormat="1" applyFont="1" applyAlignment="1">
      <alignment vertical="center"/>
    </xf>
    <xf numFmtId="165" fontId="52" fillId="0" borderId="0" xfId="13" applyFont="1" applyAlignment="1">
      <alignment vertical="center"/>
    </xf>
    <xf numFmtId="164" fontId="52" fillId="0" borderId="0" xfId="0" applyNumberFormat="1" applyFont="1" applyAlignment="1">
      <alignment horizontal="center" vertical="center"/>
    </xf>
    <xf numFmtId="165" fontId="52" fillId="0" borderId="0" xfId="0" applyNumberFormat="1" applyFont="1" applyAlignment="1">
      <alignment horizontal="center" vertical="center"/>
    </xf>
    <xf numFmtId="0" fontId="51" fillId="0" borderId="2" xfId="0" applyFont="1" applyBorder="1"/>
    <xf numFmtId="0" fontId="51" fillId="5" borderId="2" xfId="0" applyFont="1" applyFill="1" applyBorder="1"/>
    <xf numFmtId="0" fontId="51" fillId="0" borderId="0" xfId="0" applyFont="1"/>
    <xf numFmtId="2" fontId="52" fillId="0" borderId="0" xfId="0" applyNumberFormat="1" applyFont="1" applyAlignment="1">
      <alignment vertical="center"/>
    </xf>
    <xf numFmtId="165" fontId="52" fillId="0" borderId="0" xfId="0" applyNumberFormat="1" applyFont="1" applyAlignment="1">
      <alignment vertical="center" wrapText="1"/>
    </xf>
    <xf numFmtId="0" fontId="52" fillId="0" borderId="0" xfId="0" applyFont="1" applyAlignment="1">
      <alignment vertical="center" wrapText="1"/>
    </xf>
    <xf numFmtId="0" fontId="73" fillId="0" borderId="50" xfId="0" applyFont="1" applyBorder="1" applyAlignment="1">
      <alignment horizontal="center" vertical="center"/>
    </xf>
    <xf numFmtId="0" fontId="73" fillId="0" borderId="0" xfId="0" applyFont="1" applyAlignment="1">
      <alignment horizontal="center" vertical="center"/>
    </xf>
    <xf numFmtId="165" fontId="52" fillId="0" borderId="50" xfId="0" applyNumberFormat="1" applyFont="1" applyBorder="1" applyAlignment="1">
      <alignment vertical="center"/>
    </xf>
    <xf numFmtId="0" fontId="52" fillId="0" borderId="0" xfId="0" applyFont="1" applyAlignment="1">
      <alignment horizontal="right" vertical="center"/>
    </xf>
    <xf numFmtId="4" fontId="52" fillId="0" borderId="0" xfId="0" applyNumberFormat="1" applyFont="1" applyAlignment="1">
      <alignment horizontal="right" vertical="center" shrinkToFit="1"/>
    </xf>
    <xf numFmtId="4" fontId="52" fillId="0" borderId="0" xfId="27" applyNumberFormat="1" applyFont="1" applyAlignment="1">
      <alignment horizontal="right" vertical="top" shrinkToFit="1"/>
    </xf>
    <xf numFmtId="4" fontId="35" fillId="22" borderId="61" xfId="29" applyNumberFormat="1" applyFont="1" applyFill="1" applyBorder="1" applyAlignment="1">
      <alignment horizontal="right" vertical="top" shrinkToFit="1"/>
    </xf>
    <xf numFmtId="165" fontId="52" fillId="17" borderId="2" xfId="13" applyFont="1" applyFill="1" applyBorder="1" applyAlignment="1">
      <alignment vertical="center"/>
    </xf>
    <xf numFmtId="165" fontId="52" fillId="17" borderId="9" xfId="13" applyFont="1" applyFill="1" applyBorder="1" applyAlignment="1">
      <alignment vertical="center"/>
    </xf>
    <xf numFmtId="0" fontId="74" fillId="0" borderId="0" xfId="0" applyFont="1" applyAlignment="1">
      <alignment horizontal="center" vertical="center" wrapText="1"/>
    </xf>
    <xf numFmtId="4" fontId="52" fillId="0" borderId="0" xfId="0" applyNumberFormat="1" applyFont="1" applyAlignment="1">
      <alignment horizontal="right" vertical="top" shrinkToFit="1"/>
    </xf>
    <xf numFmtId="4" fontId="52" fillId="0" borderId="0" xfId="27" applyNumberFormat="1" applyFont="1" applyAlignment="1">
      <alignment horizontal="right" shrinkToFit="1"/>
    </xf>
    <xf numFmtId="4" fontId="73" fillId="0" borderId="0" xfId="1" applyNumberFormat="1" applyFont="1" applyAlignment="1">
      <alignment horizontal="right" vertical="top" shrinkToFit="1"/>
    </xf>
    <xf numFmtId="0" fontId="52" fillId="0" borderId="19" xfId="0" applyFont="1" applyBorder="1" applyAlignment="1">
      <alignment vertical="center" wrapText="1"/>
    </xf>
    <xf numFmtId="49" fontId="36" fillId="0" borderId="2" xfId="1" applyNumberFormat="1" applyFont="1" applyFill="1" applyBorder="1" applyAlignment="1">
      <alignment horizontal="center" vertical="center" wrapText="1"/>
    </xf>
    <xf numFmtId="0" fontId="52" fillId="6" borderId="10" xfId="0" applyFont="1" applyFill="1" applyBorder="1" applyAlignment="1">
      <alignment horizontal="center" vertical="center" wrapText="1"/>
    </xf>
    <xf numFmtId="165" fontId="52" fillId="6" borderId="19" xfId="13" applyFont="1" applyFill="1" applyBorder="1" applyAlignment="1">
      <alignment horizontal="center"/>
    </xf>
    <xf numFmtId="165" fontId="52" fillId="10" borderId="32" xfId="13" applyFont="1" applyFill="1" applyBorder="1" applyAlignment="1">
      <alignment horizontal="center"/>
    </xf>
    <xf numFmtId="165" fontId="32" fillId="18" borderId="2" xfId="13" applyFont="1" applyFill="1" applyBorder="1" applyAlignment="1">
      <alignment horizontal="center" vertical="center"/>
    </xf>
    <xf numFmtId="0" fontId="76" fillId="0" borderId="0" xfId="1" applyFont="1"/>
    <xf numFmtId="165" fontId="56" fillId="12" borderId="21" xfId="13" applyFont="1" applyFill="1" applyBorder="1" applyAlignment="1">
      <alignment horizontal="center"/>
    </xf>
    <xf numFmtId="165" fontId="56" fillId="12" borderId="19" xfId="13" applyFont="1" applyFill="1" applyBorder="1" applyAlignment="1">
      <alignment horizontal="center"/>
    </xf>
    <xf numFmtId="0" fontId="2" fillId="24" borderId="2" xfId="1" applyFont="1" applyFill="1" applyBorder="1" applyAlignment="1">
      <alignment horizontal="center" vertical="center" wrapText="1"/>
    </xf>
    <xf numFmtId="165" fontId="21" fillId="0" borderId="32" xfId="13" applyFont="1" applyFill="1" applyBorder="1" applyAlignment="1">
      <alignment horizontal="center"/>
    </xf>
    <xf numFmtId="165" fontId="21" fillId="0" borderId="34" xfId="13" applyFont="1" applyFill="1" applyBorder="1" applyAlignment="1">
      <alignment horizontal="center"/>
    </xf>
    <xf numFmtId="165" fontId="20" fillId="0" borderId="21" xfId="13" applyFont="1" applyFill="1" applyBorder="1"/>
    <xf numFmtId="43" fontId="2" fillId="0" borderId="0" xfId="32" applyFont="1" applyAlignment="1">
      <alignment vertical="center"/>
    </xf>
    <xf numFmtId="164" fontId="2" fillId="0" borderId="0" xfId="1" applyNumberFormat="1" applyFont="1" applyAlignment="1">
      <alignment vertical="center"/>
    </xf>
    <xf numFmtId="165" fontId="52" fillId="5" borderId="41" xfId="13" applyFont="1" applyFill="1" applyBorder="1" applyAlignment="1">
      <alignment horizontal="center"/>
    </xf>
    <xf numFmtId="165" fontId="21" fillId="0" borderId="31" xfId="13" applyFont="1" applyFill="1" applyBorder="1" applyAlignment="1">
      <alignment horizontal="center"/>
    </xf>
    <xf numFmtId="165" fontId="21" fillId="0" borderId="37" xfId="13" applyFont="1" applyFill="1" applyBorder="1" applyAlignment="1">
      <alignment horizontal="center"/>
    </xf>
    <xf numFmtId="165" fontId="21" fillId="0" borderId="30" xfId="13" applyFont="1" applyFill="1" applyBorder="1" applyAlignment="1">
      <alignment horizontal="center"/>
    </xf>
    <xf numFmtId="165" fontId="21" fillId="0" borderId="35" xfId="13" applyFont="1" applyFill="1" applyBorder="1" applyAlignment="1">
      <alignment horizontal="center"/>
    </xf>
    <xf numFmtId="165" fontId="20" fillId="19" borderId="11" xfId="13" applyFont="1" applyFill="1" applyBorder="1"/>
    <xf numFmtId="165" fontId="20" fillId="0" borderId="18" xfId="13" applyFont="1" applyFill="1" applyBorder="1"/>
    <xf numFmtId="165" fontId="20" fillId="0" borderId="42" xfId="13" applyFont="1" applyFill="1" applyBorder="1"/>
    <xf numFmtId="165" fontId="20" fillId="0" borderId="14" xfId="13" applyFont="1" applyFill="1" applyBorder="1"/>
    <xf numFmtId="0" fontId="18" fillId="0" borderId="16" xfId="1" applyFont="1" applyFill="1" applyBorder="1" applyAlignment="1">
      <alignment horizontal="center"/>
    </xf>
    <xf numFmtId="165" fontId="20" fillId="0" borderId="19" xfId="13" applyFont="1" applyFill="1" applyBorder="1"/>
    <xf numFmtId="165" fontId="20" fillId="0" borderId="43" xfId="13" applyFont="1" applyFill="1" applyBorder="1"/>
    <xf numFmtId="165" fontId="20" fillId="0" borderId="16" xfId="13" applyFont="1" applyFill="1" applyBorder="1"/>
    <xf numFmtId="0" fontId="23" fillId="0" borderId="10" xfId="1" applyFont="1" applyFill="1" applyBorder="1"/>
    <xf numFmtId="165" fontId="21" fillId="25" borderId="25" xfId="13" applyFont="1" applyFill="1" applyBorder="1" applyAlignment="1">
      <alignment horizontal="center"/>
    </xf>
    <xf numFmtId="165" fontId="21" fillId="25" borderId="27" xfId="13" applyFont="1" applyFill="1" applyBorder="1" applyAlignment="1">
      <alignment horizontal="center"/>
    </xf>
    <xf numFmtId="165" fontId="21" fillId="25" borderId="26" xfId="13" applyFont="1" applyFill="1" applyBorder="1" applyAlignment="1">
      <alignment horizontal="center"/>
    </xf>
    <xf numFmtId="165" fontId="21" fillId="25" borderId="28" xfId="13" applyFont="1" applyFill="1" applyBorder="1" applyAlignment="1">
      <alignment horizontal="center"/>
    </xf>
    <xf numFmtId="165" fontId="21" fillId="25" borderId="32" xfId="13" applyFont="1" applyFill="1" applyBorder="1" applyAlignment="1">
      <alignment horizontal="center"/>
    </xf>
    <xf numFmtId="165" fontId="21" fillId="25" borderId="33" xfId="13" applyFont="1" applyFill="1" applyBorder="1" applyAlignment="1">
      <alignment horizontal="center"/>
    </xf>
    <xf numFmtId="165" fontId="21" fillId="25" borderId="30" xfId="13" applyFont="1" applyFill="1" applyBorder="1" applyAlignment="1">
      <alignment horizontal="center"/>
    </xf>
    <xf numFmtId="165" fontId="21" fillId="25" borderId="31" xfId="13" applyFont="1" applyFill="1" applyBorder="1" applyAlignment="1">
      <alignment horizontal="center"/>
    </xf>
    <xf numFmtId="0" fontId="36" fillId="0" borderId="2" xfId="1" applyFont="1" applyFill="1" applyBorder="1" applyAlignment="1">
      <alignment vertical="center" wrapText="1"/>
    </xf>
    <xf numFmtId="165" fontId="30" fillId="0" borderId="46" xfId="13" applyFont="1" applyFill="1" applyBorder="1"/>
    <xf numFmtId="0" fontId="29" fillId="0" borderId="2" xfId="0" applyFont="1" applyBorder="1" applyAlignment="1">
      <alignment horizontal="left"/>
    </xf>
    <xf numFmtId="0" fontId="32" fillId="0" borderId="2" xfId="1" applyFont="1" applyBorder="1" applyAlignment="1">
      <alignment horizontal="center"/>
    </xf>
    <xf numFmtId="0" fontId="5" fillId="5" borderId="2" xfId="9" applyFill="1" applyBorder="1" applyAlignment="1">
      <alignment horizontal="left" vertical="center" wrapText="1"/>
    </xf>
    <xf numFmtId="165" fontId="52" fillId="4" borderId="27" xfId="13" applyFont="1" applyFill="1" applyBorder="1" applyAlignment="1">
      <alignment horizontal="center"/>
    </xf>
    <xf numFmtId="165" fontId="49" fillId="0" borderId="2" xfId="13" applyFont="1" applyBorder="1" applyAlignment="1">
      <alignment wrapText="1"/>
    </xf>
    <xf numFmtId="165" fontId="49" fillId="5" borderId="2" xfId="13" applyFont="1" applyFill="1" applyBorder="1" applyAlignment="1">
      <alignment wrapText="1"/>
    </xf>
    <xf numFmtId="165" fontId="52" fillId="10" borderId="23" xfId="13" applyFont="1" applyFill="1" applyBorder="1" applyAlignment="1">
      <alignment horizontal="center"/>
    </xf>
    <xf numFmtId="165" fontId="43" fillId="19" borderId="2" xfId="13" applyFont="1" applyFill="1" applyBorder="1" applyAlignment="1">
      <alignment vertical="center"/>
    </xf>
    <xf numFmtId="165" fontId="33" fillId="0" borderId="45" xfId="1" applyNumberFormat="1" applyFont="1" applyBorder="1" applyAlignment="1">
      <alignment horizontal="center" vertical="center"/>
    </xf>
    <xf numFmtId="0" fontId="56" fillId="0" borderId="22" xfId="1" applyFont="1" applyBorder="1" applyAlignment="1">
      <alignment horizontal="center"/>
    </xf>
    <xf numFmtId="0" fontId="56" fillId="0" borderId="10" xfId="1" applyFont="1" applyBorder="1" applyAlignment="1">
      <alignment horizontal="center"/>
    </xf>
    <xf numFmtId="0" fontId="56" fillId="0" borderId="21" xfId="1" applyFont="1" applyBorder="1" applyAlignment="1">
      <alignment horizontal="center"/>
    </xf>
    <xf numFmtId="0" fontId="18" fillId="0" borderId="11" xfId="1" applyFont="1" applyBorder="1" applyAlignment="1">
      <alignment horizontal="center"/>
    </xf>
    <xf numFmtId="0" fontId="18" fillId="0" borderId="18" xfId="1" applyFont="1" applyBorder="1" applyAlignment="1">
      <alignment horizontal="center"/>
    </xf>
    <xf numFmtId="43" fontId="52" fillId="10" borderId="12" xfId="32" applyFont="1" applyFill="1" applyBorder="1" applyAlignment="1">
      <alignment horizontal="center" wrapText="1"/>
    </xf>
    <xf numFmtId="43" fontId="52" fillId="10" borderId="22" xfId="32" applyFont="1" applyFill="1" applyBorder="1" applyAlignment="1">
      <alignment horizontal="center" wrapText="1"/>
    </xf>
    <xf numFmtId="165" fontId="52" fillId="0" borderId="13" xfId="13" applyFont="1" applyBorder="1" applyAlignment="1">
      <alignment horizontal="center" wrapText="1"/>
    </xf>
    <xf numFmtId="165" fontId="52" fillId="10" borderId="11" xfId="13" applyFont="1" applyFill="1" applyBorder="1" applyAlignment="1">
      <alignment horizontal="center" wrapText="1"/>
    </xf>
    <xf numFmtId="165" fontId="52" fillId="10" borderId="14" xfId="13" applyFont="1" applyFill="1" applyBorder="1" applyAlignment="1">
      <alignment horizontal="center" wrapText="1"/>
    </xf>
    <xf numFmtId="165" fontId="52" fillId="10" borderId="13" xfId="13" applyFont="1" applyFill="1" applyBorder="1" applyAlignment="1">
      <alignment horizontal="center" wrapText="1"/>
    </xf>
    <xf numFmtId="165" fontId="52" fillId="10" borderId="17" xfId="13" applyFont="1" applyFill="1" applyBorder="1" applyAlignment="1">
      <alignment horizontal="center" wrapText="1"/>
    </xf>
    <xf numFmtId="165" fontId="52" fillId="4" borderId="33" xfId="13" applyFont="1" applyFill="1" applyBorder="1" applyAlignment="1">
      <alignment horizontal="center" wrapText="1" shrinkToFit="1"/>
    </xf>
    <xf numFmtId="165" fontId="52" fillId="4" borderId="36" xfId="13" applyFont="1" applyFill="1" applyBorder="1" applyAlignment="1">
      <alignment horizontal="center" wrapText="1" shrinkToFit="1"/>
    </xf>
    <xf numFmtId="165" fontId="52" fillId="5" borderId="2" xfId="13" applyFont="1" applyFill="1" applyBorder="1" applyAlignment="1">
      <alignment horizontal="center"/>
    </xf>
    <xf numFmtId="43" fontId="52" fillId="4" borderId="32" xfId="32" applyFont="1" applyFill="1" applyBorder="1" applyAlignment="1">
      <alignment horizontal="center"/>
    </xf>
    <xf numFmtId="43" fontId="52" fillId="5" borderId="33" xfId="32" applyFont="1" applyFill="1" applyBorder="1" applyAlignment="1">
      <alignment horizontal="center"/>
    </xf>
    <xf numFmtId="4" fontId="6" fillId="0" borderId="5" xfId="12" applyAlignment="1">
      <alignment horizontal="right" vertical="center" shrinkToFit="1"/>
    </xf>
    <xf numFmtId="0" fontId="52" fillId="5" borderId="2" xfId="1" applyFont="1" applyFill="1" applyBorder="1" applyAlignment="1">
      <alignment wrapText="1"/>
    </xf>
    <xf numFmtId="165" fontId="53" fillId="5" borderId="2" xfId="13" applyFont="1" applyFill="1" applyBorder="1" applyAlignment="1">
      <alignment wrapText="1"/>
    </xf>
    <xf numFmtId="165" fontId="2" fillId="0" borderId="2" xfId="13" applyFont="1" applyFill="1" applyBorder="1" applyAlignment="1">
      <alignment vertical="center"/>
    </xf>
    <xf numFmtId="49" fontId="32" fillId="0" borderId="2" xfId="1" applyNumberFormat="1" applyFont="1" applyFill="1" applyBorder="1" applyAlignment="1">
      <alignment horizontal="center" vertical="center" wrapText="1"/>
    </xf>
    <xf numFmtId="0" fontId="52" fillId="4" borderId="22" xfId="0" applyFont="1" applyFill="1" applyBorder="1" applyAlignment="1">
      <alignment horizontal="center" vertical="center"/>
    </xf>
    <xf numFmtId="165" fontId="52" fillId="4" borderId="17" xfId="13" applyFont="1" applyFill="1" applyBorder="1"/>
    <xf numFmtId="3" fontId="52" fillId="4" borderId="13" xfId="0" applyNumberFormat="1" applyFont="1" applyFill="1" applyBorder="1" applyAlignment="1">
      <alignment horizontal="center" vertical="center"/>
    </xf>
    <xf numFmtId="165" fontId="52" fillId="10" borderId="39" xfId="13" applyFont="1" applyFill="1" applyBorder="1" applyAlignment="1">
      <alignment horizontal="center"/>
    </xf>
    <xf numFmtId="165" fontId="52" fillId="5" borderId="40" xfId="13" applyFont="1" applyFill="1" applyBorder="1" applyAlignment="1">
      <alignment horizontal="center"/>
    </xf>
    <xf numFmtId="0" fontId="51" fillId="4" borderId="14" xfId="0" applyFont="1" applyFill="1" applyBorder="1" applyAlignment="1">
      <alignment horizontal="center" vertical="center" wrapText="1"/>
    </xf>
    <xf numFmtId="0" fontId="51" fillId="5" borderId="10" xfId="0" applyFont="1" applyFill="1" applyBorder="1" applyAlignment="1">
      <alignment horizontal="center" vertical="center" wrapText="1"/>
    </xf>
    <xf numFmtId="0" fontId="52" fillId="0" borderId="10" xfId="0" applyFont="1" applyFill="1" applyBorder="1" applyAlignment="1">
      <alignment horizontal="center" vertical="center" wrapText="1"/>
    </xf>
    <xf numFmtId="165" fontId="52" fillId="0" borderId="22" xfId="13" applyFont="1" applyFill="1" applyBorder="1" applyAlignment="1">
      <alignment horizontal="center"/>
    </xf>
    <xf numFmtId="165" fontId="52" fillId="0" borderId="24" xfId="13" applyFont="1" applyFill="1" applyBorder="1" applyAlignment="1">
      <alignment horizontal="center"/>
    </xf>
    <xf numFmtId="165" fontId="52" fillId="0" borderId="11" xfId="13" applyFont="1" applyFill="1" applyBorder="1" applyAlignment="1">
      <alignment horizontal="center"/>
    </xf>
    <xf numFmtId="165" fontId="52" fillId="0" borderId="18" xfId="13" applyFont="1" applyFill="1" applyBorder="1" applyAlignment="1">
      <alignment horizontal="center"/>
    </xf>
    <xf numFmtId="0" fontId="52" fillId="0" borderId="22" xfId="0" applyFont="1" applyFill="1" applyBorder="1" applyAlignment="1">
      <alignment horizontal="center" vertical="center" wrapText="1"/>
    </xf>
    <xf numFmtId="165" fontId="52" fillId="0" borderId="15" xfId="13" applyFont="1" applyFill="1" applyBorder="1" applyAlignment="1">
      <alignment horizontal="center"/>
    </xf>
    <xf numFmtId="165" fontId="52" fillId="0" borderId="21" xfId="13" applyFont="1" applyFill="1" applyBorder="1" applyAlignment="1">
      <alignment horizontal="center"/>
    </xf>
    <xf numFmtId="3" fontId="52" fillId="5" borderId="10" xfId="0" applyNumberFormat="1" applyFont="1" applyFill="1" applyBorder="1" applyAlignment="1">
      <alignment horizontal="center" vertical="center" wrapText="1"/>
    </xf>
    <xf numFmtId="165" fontId="52" fillId="4" borderId="28" xfId="13" applyFont="1" applyFill="1" applyBorder="1" applyAlignment="1">
      <alignment horizontal="center"/>
    </xf>
    <xf numFmtId="0" fontId="9" fillId="15" borderId="2" xfId="1" applyFont="1" applyFill="1" applyBorder="1" applyAlignment="1">
      <alignment horizontal="center" vertical="center"/>
    </xf>
    <xf numFmtId="165" fontId="24" fillId="7" borderId="25" xfId="13" applyFont="1" applyFill="1" applyBorder="1" applyAlignment="1">
      <alignment horizontal="center"/>
    </xf>
    <xf numFmtId="0" fontId="51" fillId="4" borderId="12" xfId="0" applyFont="1" applyFill="1" applyBorder="1" applyAlignment="1">
      <alignment horizontal="center" vertical="center" wrapText="1"/>
    </xf>
    <xf numFmtId="0" fontId="52" fillId="0" borderId="13" xfId="0" applyFont="1" applyBorder="1" applyAlignment="1">
      <alignment horizontal="center" vertical="center"/>
    </xf>
    <xf numFmtId="165" fontId="52" fillId="0" borderId="43" xfId="13" applyFont="1" applyBorder="1" applyAlignment="1">
      <alignment horizontal="center" shrinkToFit="1"/>
    </xf>
    <xf numFmtId="165" fontId="52" fillId="0" borderId="29" xfId="13" applyFont="1" applyBorder="1" applyAlignment="1">
      <alignment horizontal="center"/>
    </xf>
    <xf numFmtId="165" fontId="52" fillId="0" borderId="25" xfId="13" applyFont="1" applyBorder="1" applyAlignment="1">
      <alignment horizontal="center" shrinkToFit="1"/>
    </xf>
    <xf numFmtId="165" fontId="52" fillId="0" borderId="32" xfId="13" applyFont="1" applyBorder="1" applyAlignment="1">
      <alignment horizontal="center" shrinkToFit="1"/>
    </xf>
    <xf numFmtId="165" fontId="52" fillId="0" borderId="38" xfId="13" applyFont="1" applyBorder="1" applyAlignment="1">
      <alignment horizontal="center" shrinkToFit="1"/>
    </xf>
    <xf numFmtId="165" fontId="52" fillId="0" borderId="39" xfId="13" applyFont="1" applyBorder="1" applyAlignment="1">
      <alignment horizontal="center" shrinkToFit="1"/>
    </xf>
    <xf numFmtId="165" fontId="20" fillId="0" borderId="10" xfId="13" applyFont="1" applyFill="1" applyBorder="1"/>
    <xf numFmtId="0" fontId="2" fillId="3" borderId="2" xfId="1" applyFont="1" applyFill="1" applyBorder="1" applyAlignment="1">
      <alignment horizontal="center" vertical="center" wrapText="1"/>
    </xf>
    <xf numFmtId="0" fontId="36" fillId="3" borderId="45" xfId="1" applyFont="1" applyFill="1" applyBorder="1" applyAlignment="1">
      <alignment horizontal="left" vertical="center" wrapText="1"/>
    </xf>
    <xf numFmtId="0" fontId="2" fillId="12" borderId="45" xfId="1" applyFont="1" applyFill="1" applyBorder="1" applyAlignment="1">
      <alignment horizontal="center" vertical="center"/>
    </xf>
    <xf numFmtId="0" fontId="2" fillId="0" borderId="46" xfId="1" applyFont="1" applyBorder="1" applyAlignment="1">
      <alignment horizontal="center" vertical="center"/>
    </xf>
    <xf numFmtId="165" fontId="52" fillId="0" borderId="2" xfId="13" applyFont="1" applyFill="1" applyBorder="1" applyAlignment="1">
      <alignment horizontal="center"/>
    </xf>
    <xf numFmtId="165" fontId="29" fillId="6" borderId="46" xfId="13" applyFont="1" applyFill="1" applyBorder="1"/>
    <xf numFmtId="0" fontId="51" fillId="4" borderId="11" xfId="0" applyFont="1" applyFill="1" applyBorder="1" applyAlignment="1">
      <alignment horizontal="center" vertical="center" wrapText="1"/>
    </xf>
    <xf numFmtId="4" fontId="52" fillId="0" borderId="0" xfId="0" applyNumberFormat="1" applyFont="1" applyFill="1" applyAlignment="1">
      <alignment horizontal="right" vertical="center" shrinkToFit="1"/>
    </xf>
    <xf numFmtId="0" fontId="42" fillId="0" borderId="0" xfId="1" applyFont="1" applyAlignment="1">
      <alignment vertical="center"/>
    </xf>
    <xf numFmtId="49" fontId="36" fillId="0" borderId="45" xfId="1" applyNumberFormat="1" applyFont="1" applyFill="1" applyBorder="1" applyAlignment="1">
      <alignment horizontal="center" vertical="center" wrapText="1"/>
    </xf>
    <xf numFmtId="3" fontId="52" fillId="4" borderId="12" xfId="0" applyNumberFormat="1" applyFont="1" applyFill="1" applyBorder="1" applyAlignment="1">
      <alignment horizontal="center" vertical="center" wrapText="1"/>
    </xf>
    <xf numFmtId="165" fontId="32" fillId="0" borderId="2" xfId="13" applyFont="1" applyFill="1" applyBorder="1" applyAlignment="1">
      <alignment horizontal="center" vertical="center" wrapText="1"/>
    </xf>
    <xf numFmtId="164" fontId="20" fillId="0" borderId="0" xfId="1" applyNumberFormat="1" applyFont="1"/>
    <xf numFmtId="165" fontId="32" fillId="0" borderId="2" xfId="13" applyNumberFormat="1" applyFont="1" applyFill="1" applyBorder="1" applyAlignment="1">
      <alignment vertical="center"/>
    </xf>
    <xf numFmtId="165" fontId="29" fillId="0" borderId="46" xfId="13" applyFont="1" applyFill="1" applyBorder="1"/>
    <xf numFmtId="165" fontId="29" fillId="15" borderId="46" xfId="13" applyFont="1" applyFill="1" applyBorder="1"/>
    <xf numFmtId="0" fontId="52" fillId="6" borderId="2" xfId="0" applyFont="1" applyFill="1" applyBorder="1" applyAlignment="1">
      <alignment horizontal="center" vertical="center" wrapText="1"/>
    </xf>
    <xf numFmtId="165" fontId="52" fillId="6" borderId="2" xfId="13" applyFont="1" applyFill="1" applyBorder="1" applyAlignment="1">
      <alignment horizontal="center"/>
    </xf>
    <xf numFmtId="165" fontId="29" fillId="6" borderId="30" xfId="13" applyFont="1" applyFill="1" applyBorder="1"/>
    <xf numFmtId="165" fontId="52" fillId="0" borderId="28" xfId="13" applyFont="1" applyFill="1" applyBorder="1" applyAlignment="1">
      <alignment horizontal="center"/>
    </xf>
    <xf numFmtId="165" fontId="52" fillId="0" borderId="31" xfId="13" applyFont="1" applyFill="1" applyBorder="1" applyAlignment="1">
      <alignment horizontal="center"/>
    </xf>
    <xf numFmtId="0" fontId="66" fillId="0" borderId="0" xfId="1" applyFont="1" applyAlignment="1">
      <alignment vertical="center"/>
    </xf>
    <xf numFmtId="0" fontId="56" fillId="0" borderId="13" xfId="1" applyFont="1" applyBorder="1" applyAlignment="1">
      <alignment horizontal="center" vertical="center" wrapText="1"/>
    </xf>
    <xf numFmtId="0" fontId="32" fillId="18" borderId="2" xfId="1" applyFont="1" applyFill="1" applyBorder="1"/>
    <xf numFmtId="0" fontId="52" fillId="18" borderId="2" xfId="1" applyFont="1" applyFill="1" applyBorder="1"/>
    <xf numFmtId="165" fontId="29" fillId="0" borderId="2" xfId="13" applyFont="1" applyBorder="1" applyAlignment="1">
      <alignment horizontal="center"/>
    </xf>
    <xf numFmtId="0" fontId="2" fillId="0" borderId="0" xfId="1" applyFont="1" applyAlignment="1">
      <alignment horizontal="center" vertical="center"/>
    </xf>
    <xf numFmtId="165" fontId="21" fillId="5" borderId="0" xfId="13" applyFont="1" applyFill="1" applyBorder="1" applyAlignment="1">
      <alignment horizontal="center"/>
    </xf>
    <xf numFmtId="165" fontId="21" fillId="7" borderId="0" xfId="13" applyFont="1" applyFill="1" applyBorder="1" applyAlignment="1">
      <alignment horizontal="center"/>
    </xf>
    <xf numFmtId="0" fontId="9" fillId="5" borderId="0" xfId="1" applyFont="1" applyFill="1" applyAlignment="1">
      <alignment horizontal="center" vertical="center"/>
    </xf>
    <xf numFmtId="169" fontId="33" fillId="5" borderId="2" xfId="1" applyNumberFormat="1" applyFont="1" applyFill="1" applyBorder="1" applyAlignment="1">
      <alignment vertical="center" wrapText="1"/>
    </xf>
    <xf numFmtId="165" fontId="33" fillId="5" borderId="2" xfId="1" applyNumberFormat="1" applyFont="1" applyFill="1" applyBorder="1" applyAlignment="1">
      <alignment horizontal="center" vertical="center"/>
    </xf>
    <xf numFmtId="165" fontId="33" fillId="5" borderId="2" xfId="13" applyFont="1" applyFill="1" applyBorder="1" applyAlignment="1">
      <alignment vertical="center"/>
    </xf>
    <xf numFmtId="165" fontId="33" fillId="5" borderId="2" xfId="13" applyFont="1" applyFill="1" applyBorder="1" applyAlignment="1">
      <alignment horizontal="right" vertical="center" shrinkToFit="1"/>
    </xf>
    <xf numFmtId="165" fontId="33" fillId="5" borderId="2" xfId="1" applyNumberFormat="1" applyFont="1" applyFill="1" applyBorder="1" applyAlignment="1">
      <alignment vertical="center"/>
    </xf>
    <xf numFmtId="0" fontId="33" fillId="0" borderId="2" xfId="13" applyNumberFormat="1" applyFont="1" applyBorder="1" applyAlignment="1">
      <alignment horizontal="left" vertical="center" wrapText="1"/>
    </xf>
    <xf numFmtId="169" fontId="33" fillId="5" borderId="2" xfId="1" applyNumberFormat="1" applyFont="1" applyFill="1" applyBorder="1" applyAlignment="1">
      <alignment horizontal="left" vertical="center" wrapText="1"/>
    </xf>
    <xf numFmtId="169" fontId="33" fillId="5" borderId="2" xfId="1" applyNumberFormat="1" applyFont="1" applyFill="1" applyBorder="1" applyAlignment="1">
      <alignment horizontal="center" vertical="center" wrapText="1"/>
    </xf>
    <xf numFmtId="165" fontId="37" fillId="5" borderId="2" xfId="13" applyFont="1" applyFill="1" applyBorder="1" applyAlignment="1">
      <alignment horizontal="right" vertical="center" shrinkToFit="1"/>
    </xf>
    <xf numFmtId="0" fontId="33" fillId="0" borderId="0" xfId="1" applyFont="1" applyAlignment="1">
      <alignment horizontal="center" vertical="center"/>
    </xf>
    <xf numFmtId="0" fontId="2" fillId="5" borderId="0" xfId="1" applyFont="1" applyFill="1" applyAlignment="1">
      <alignment horizontal="center" vertical="center"/>
    </xf>
    <xf numFmtId="165" fontId="52" fillId="0" borderId="0" xfId="13" applyFont="1" applyFill="1" applyBorder="1" applyAlignment="1">
      <alignment horizontal="center"/>
    </xf>
    <xf numFmtId="165" fontId="52" fillId="6" borderId="22" xfId="13" applyFont="1" applyFill="1" applyBorder="1" applyAlignment="1">
      <alignment horizontal="center" wrapText="1"/>
    </xf>
    <xf numFmtId="165" fontId="52" fillId="6" borderId="29" xfId="13" applyFont="1" applyFill="1" applyBorder="1" applyAlignment="1">
      <alignment horizontal="center"/>
    </xf>
    <xf numFmtId="0" fontId="18" fillId="0" borderId="10" xfId="1" applyFont="1" applyFill="1" applyBorder="1" applyAlignment="1">
      <alignment horizontal="center"/>
    </xf>
    <xf numFmtId="0" fontId="20" fillId="0" borderId="0" xfId="1" applyFont="1" applyBorder="1" applyAlignment="1">
      <alignment vertical="center" wrapText="1"/>
    </xf>
    <xf numFmtId="0" fontId="36" fillId="0" borderId="45" xfId="1" applyFont="1" applyFill="1" applyBorder="1" applyAlignment="1">
      <alignment horizontal="left" vertical="center" wrapText="1"/>
    </xf>
    <xf numFmtId="0" fontId="18" fillId="0" borderId="14" xfId="1" applyFont="1" applyFill="1" applyBorder="1" applyAlignment="1">
      <alignment horizontal="center"/>
    </xf>
    <xf numFmtId="0" fontId="20" fillId="0" borderId="12" xfId="1" applyFont="1" applyBorder="1" applyAlignment="1">
      <alignment vertical="center"/>
    </xf>
    <xf numFmtId="0" fontId="18" fillId="0" borderId="12" xfId="1" applyFont="1" applyBorder="1" applyAlignment="1">
      <alignment vertical="center" wrapText="1"/>
    </xf>
    <xf numFmtId="0" fontId="18" fillId="0" borderId="13" xfId="1" applyFont="1" applyBorder="1" applyAlignment="1">
      <alignment vertical="center" wrapText="1"/>
    </xf>
    <xf numFmtId="0" fontId="9" fillId="0" borderId="12" xfId="1" applyFont="1" applyBorder="1" applyAlignment="1">
      <alignment vertical="center" wrapText="1"/>
    </xf>
    <xf numFmtId="0" fontId="9" fillId="0" borderId="13" xfId="1" applyFont="1" applyBorder="1" applyAlignment="1">
      <alignment vertical="center" wrapText="1"/>
    </xf>
    <xf numFmtId="0" fontId="29" fillId="5" borderId="2" xfId="0" applyFont="1" applyFill="1" applyBorder="1" applyAlignment="1">
      <alignment horizontal="left"/>
    </xf>
    <xf numFmtId="0" fontId="52" fillId="5" borderId="14" xfId="0" applyFont="1" applyFill="1" applyBorder="1" applyAlignment="1">
      <alignment horizontal="left"/>
    </xf>
    <xf numFmtId="0" fontId="52" fillId="5" borderId="31" xfId="0" applyFont="1" applyFill="1" applyBorder="1" applyAlignment="1">
      <alignment horizontal="left"/>
    </xf>
    <xf numFmtId="0" fontId="52" fillId="5" borderId="24" xfId="0" applyFont="1" applyFill="1" applyBorder="1" applyAlignment="1">
      <alignment horizontal="left"/>
    </xf>
    <xf numFmtId="0" fontId="52" fillId="5" borderId="32" xfId="0" applyFont="1" applyFill="1" applyBorder="1" applyAlignment="1">
      <alignment horizontal="left"/>
    </xf>
    <xf numFmtId="43" fontId="7" fillId="0" borderId="2" xfId="4" applyFont="1" applyFill="1" applyBorder="1" applyAlignment="1">
      <alignment horizontal="right" vertical="center" shrinkToFit="1"/>
    </xf>
    <xf numFmtId="43" fontId="39" fillId="4" borderId="46" xfId="32" applyFont="1" applyFill="1" applyBorder="1" applyAlignment="1">
      <alignment horizontal="center" vertical="center" shrinkToFit="1"/>
    </xf>
    <xf numFmtId="49" fontId="3" fillId="0" borderId="2" xfId="3" applyBorder="1" applyAlignment="1">
      <alignment horizontal="center" vertical="center" wrapText="1"/>
    </xf>
    <xf numFmtId="49" fontId="79" fillId="0" borderId="2" xfId="33" applyBorder="1" applyAlignment="1">
      <alignment horizontal="center" vertical="center" wrapText="1"/>
    </xf>
    <xf numFmtId="0" fontId="3" fillId="2" borderId="2" xfId="5" applyBorder="1" applyAlignment="1">
      <alignment horizontal="left" vertical="center" wrapText="1"/>
    </xf>
    <xf numFmtId="49" fontId="3" fillId="2" borderId="2" xfId="6" applyBorder="1" applyAlignment="1">
      <alignment horizontal="center" vertical="center" shrinkToFit="1"/>
    </xf>
    <xf numFmtId="0" fontId="3" fillId="2" borderId="2" xfId="7" applyBorder="1" applyAlignment="1">
      <alignment horizontal="left" vertical="center" wrapText="1"/>
    </xf>
    <xf numFmtId="4" fontId="3" fillId="2" borderId="2" xfId="8" applyBorder="1" applyAlignment="1">
      <alignment horizontal="right" vertical="center" shrinkToFit="1"/>
    </xf>
    <xf numFmtId="0" fontId="6" fillId="0" borderId="2" xfId="11" applyBorder="1" applyAlignment="1">
      <alignment horizontal="left" vertical="center" wrapText="1"/>
    </xf>
    <xf numFmtId="4" fontId="6" fillId="0" borderId="2" xfId="12" applyBorder="1" applyAlignment="1">
      <alignment horizontal="right" vertical="center" shrinkToFit="1"/>
    </xf>
    <xf numFmtId="164" fontId="8" fillId="0" borderId="0" xfId="1" applyNumberFormat="1" applyFont="1" applyAlignment="1">
      <alignment vertical="center"/>
    </xf>
    <xf numFmtId="164" fontId="37" fillId="0" borderId="0" xfId="1" applyNumberFormat="1" applyFont="1" applyAlignment="1">
      <alignment vertical="center"/>
    </xf>
    <xf numFmtId="165" fontId="52" fillId="15" borderId="32" xfId="13" applyFont="1" applyFill="1" applyBorder="1" applyAlignment="1">
      <alignment horizontal="center"/>
    </xf>
    <xf numFmtId="165" fontId="52" fillId="15" borderId="31" xfId="13" applyFont="1" applyFill="1" applyBorder="1" applyAlignment="1">
      <alignment horizontal="center"/>
    </xf>
    <xf numFmtId="165" fontId="52" fillId="5" borderId="0" xfId="13" applyFont="1" applyFill="1" applyBorder="1" applyAlignment="1">
      <alignment horizontal="center"/>
    </xf>
    <xf numFmtId="49" fontId="6" fillId="0" borderId="2" xfId="10" applyBorder="1" applyAlignment="1">
      <alignment horizontal="center" vertical="center" shrinkToFit="1"/>
    </xf>
    <xf numFmtId="0" fontId="6" fillId="0" borderId="2" xfId="11" quotePrefix="1" applyBorder="1" applyAlignment="1">
      <alignment horizontal="left" vertical="center" wrapText="1"/>
    </xf>
    <xf numFmtId="165" fontId="52" fillId="0" borderId="2" xfId="13" applyFont="1" applyFill="1" applyBorder="1"/>
    <xf numFmtId="165" fontId="29" fillId="0" borderId="30" xfId="13" applyFont="1" applyFill="1" applyBorder="1"/>
    <xf numFmtId="165" fontId="52" fillId="0" borderId="2" xfId="13" applyFont="1" applyFill="1" applyBorder="1" applyAlignment="1">
      <alignment horizontal="right" vertical="center" wrapText="1" shrinkToFit="1"/>
    </xf>
    <xf numFmtId="165" fontId="29" fillId="15" borderId="2" xfId="13" applyFont="1" applyFill="1" applyBorder="1"/>
    <xf numFmtId="0" fontId="18" fillId="15" borderId="56" xfId="1" applyFont="1" applyFill="1" applyBorder="1" applyAlignment="1">
      <alignment horizontal="center" vertical="center" wrapText="1"/>
    </xf>
    <xf numFmtId="165" fontId="56" fillId="12" borderId="12" xfId="13" applyFont="1" applyFill="1" applyBorder="1"/>
    <xf numFmtId="165" fontId="56" fillId="12" borderId="11" xfId="13" applyFont="1" applyFill="1" applyBorder="1"/>
    <xf numFmtId="0" fontId="52" fillId="0" borderId="11" xfId="0" applyFont="1" applyBorder="1" applyAlignment="1">
      <alignment horizontal="center" vertical="center" wrapText="1"/>
    </xf>
    <xf numFmtId="0" fontId="52" fillId="0" borderId="12" xfId="0" applyFont="1" applyBorder="1" applyAlignment="1">
      <alignment horizontal="center" vertical="center" wrapText="1"/>
    </xf>
    <xf numFmtId="0" fontId="52" fillId="0" borderId="13" xfId="0" applyFont="1" applyBorder="1" applyAlignment="1">
      <alignment horizontal="center" vertical="center" wrapText="1"/>
    </xf>
    <xf numFmtId="0" fontId="52" fillId="0" borderId="11" xfId="0" applyFont="1" applyFill="1" applyBorder="1" applyAlignment="1">
      <alignment horizontal="center" vertical="center" wrapText="1"/>
    </xf>
    <xf numFmtId="0" fontId="52" fillId="0" borderId="30" xfId="0" applyFont="1" applyBorder="1" applyAlignment="1">
      <alignment horizontal="center" vertical="center" wrapText="1"/>
    </xf>
    <xf numFmtId="0" fontId="52" fillId="4" borderId="11" xfId="0" applyFont="1" applyFill="1" applyBorder="1" applyAlignment="1">
      <alignment horizontal="center" vertical="center" wrapText="1"/>
    </xf>
    <xf numFmtId="0" fontId="52" fillId="4" borderId="12" xfId="0" applyFont="1" applyFill="1" applyBorder="1" applyAlignment="1">
      <alignment horizontal="center" vertical="center" wrapText="1"/>
    </xf>
    <xf numFmtId="0" fontId="52" fillId="4" borderId="13" xfId="0" applyFont="1" applyFill="1" applyBorder="1" applyAlignment="1">
      <alignment horizontal="center" vertical="center" wrapText="1"/>
    </xf>
    <xf numFmtId="0" fontId="52" fillId="6" borderId="11" xfId="0" applyFont="1" applyFill="1" applyBorder="1" applyAlignment="1">
      <alignment horizontal="center" vertical="center" wrapText="1"/>
    </xf>
    <xf numFmtId="0" fontId="52" fillId="6" borderId="13" xfId="0" applyFont="1" applyFill="1" applyBorder="1" applyAlignment="1">
      <alignment horizontal="center" vertical="center" wrapText="1"/>
    </xf>
    <xf numFmtId="0" fontId="52" fillId="4" borderId="14" xfId="0" applyFont="1" applyFill="1" applyBorder="1" applyAlignment="1">
      <alignment horizontal="center" vertical="center" wrapText="1"/>
    </xf>
    <xf numFmtId="0" fontId="52" fillId="4" borderId="16" xfId="0" applyFont="1" applyFill="1" applyBorder="1" applyAlignment="1">
      <alignment horizontal="center" vertical="center" wrapText="1"/>
    </xf>
    <xf numFmtId="0" fontId="52" fillId="6" borderId="14" xfId="0" applyFont="1" applyFill="1" applyBorder="1" applyAlignment="1">
      <alignment horizontal="center" vertical="center" wrapText="1"/>
    </xf>
    <xf numFmtId="0" fontId="52" fillId="0" borderId="2" xfId="0" applyFont="1" applyBorder="1" applyAlignment="1">
      <alignment horizontal="center" vertical="center"/>
    </xf>
    <xf numFmtId="0" fontId="52" fillId="0" borderId="0" xfId="0" applyFont="1" applyAlignment="1">
      <alignment horizontal="center" vertical="center" wrapText="1"/>
    </xf>
    <xf numFmtId="0" fontId="52" fillId="6" borderId="16" xfId="0" applyFont="1" applyFill="1" applyBorder="1" applyAlignment="1">
      <alignment horizontal="center" vertical="center" wrapText="1"/>
    </xf>
    <xf numFmtId="0" fontId="52" fillId="12" borderId="16" xfId="0" applyFont="1" applyFill="1" applyBorder="1" applyAlignment="1">
      <alignment horizontal="center" vertical="center" wrapText="1"/>
    </xf>
    <xf numFmtId="0" fontId="52" fillId="12" borderId="11" xfId="0" applyFont="1" applyFill="1" applyBorder="1" applyAlignment="1">
      <alignment horizontal="center" vertical="center" wrapText="1"/>
    </xf>
    <xf numFmtId="0" fontId="52" fillId="12" borderId="12" xfId="0" applyFont="1" applyFill="1" applyBorder="1" applyAlignment="1">
      <alignment horizontal="center" vertical="center" wrapText="1"/>
    </xf>
    <xf numFmtId="0" fontId="52" fillId="0" borderId="14" xfId="0" applyFont="1" applyBorder="1" applyAlignment="1">
      <alignment horizontal="center" vertical="center" wrapText="1"/>
    </xf>
    <xf numFmtId="0" fontId="52" fillId="0" borderId="12" xfId="0" applyFont="1" applyBorder="1" applyAlignment="1">
      <alignment vertical="center"/>
    </xf>
    <xf numFmtId="0" fontId="52" fillId="0" borderId="13" xfId="0" applyFont="1" applyBorder="1" applyAlignment="1">
      <alignment vertical="center"/>
    </xf>
    <xf numFmtId="0" fontId="52" fillId="0" borderId="10" xfId="0" applyFont="1" applyBorder="1" applyAlignment="1">
      <alignment horizontal="center" vertical="center" wrapText="1"/>
    </xf>
    <xf numFmtId="0" fontId="52" fillId="12" borderId="11" xfId="0" applyFont="1" applyFill="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52" fillId="0" borderId="0" xfId="0" applyFont="1" applyAlignment="1">
      <alignment horizontal="center" vertical="center"/>
    </xf>
    <xf numFmtId="0" fontId="52" fillId="0" borderId="2" xfId="1" applyFont="1" applyBorder="1" applyAlignment="1">
      <alignment horizontal="center" vertical="center" wrapText="1"/>
    </xf>
    <xf numFmtId="0" fontId="2" fillId="0" borderId="30" xfId="1" applyFont="1" applyBorder="1" applyAlignment="1">
      <alignment horizontal="left" wrapText="1"/>
    </xf>
    <xf numFmtId="0" fontId="56" fillId="6" borderId="12" xfId="1" applyFont="1" applyFill="1" applyBorder="1" applyAlignment="1">
      <alignment horizontal="center" vertical="center" wrapText="1"/>
    </xf>
    <xf numFmtId="0" fontId="56" fillId="0" borderId="10" xfId="1" applyFont="1" applyBorder="1" applyAlignment="1">
      <alignment horizontal="center" vertical="center" wrapText="1"/>
    </xf>
    <xf numFmtId="0" fontId="56" fillId="0" borderId="19" xfId="1" applyFont="1" applyBorder="1" applyAlignment="1">
      <alignment horizontal="center" vertical="center" wrapText="1"/>
    </xf>
    <xf numFmtId="0" fontId="56" fillId="0" borderId="18" xfId="1" applyFont="1" applyBorder="1" applyAlignment="1">
      <alignment horizontal="center" vertical="center" wrapText="1"/>
    </xf>
    <xf numFmtId="0" fontId="56" fillId="0" borderId="14" xfId="1" applyFont="1" applyBorder="1" applyAlignment="1">
      <alignment horizontal="center" vertical="center" wrapText="1"/>
    </xf>
    <xf numFmtId="0" fontId="56" fillId="12" borderId="12" xfId="1" applyFont="1" applyFill="1" applyBorder="1" applyAlignment="1">
      <alignment horizontal="center" vertical="center" wrapText="1"/>
    </xf>
    <xf numFmtId="0" fontId="56" fillId="12" borderId="11" xfId="1" applyFont="1" applyFill="1" applyBorder="1" applyAlignment="1">
      <alignment horizontal="center" vertical="center" wrapText="1"/>
    </xf>
    <xf numFmtId="0" fontId="56" fillId="0" borderId="0" xfId="1" applyFont="1" applyAlignment="1">
      <alignment horizontal="center" vertical="center" wrapText="1"/>
    </xf>
    <xf numFmtId="0" fontId="56" fillId="0" borderId="11" xfId="1" applyFont="1" applyBorder="1" applyAlignment="1">
      <alignment horizontal="center" vertical="center" wrapText="1"/>
    </xf>
    <xf numFmtId="0" fontId="56" fillId="6" borderId="13" xfId="1" applyFont="1" applyFill="1" applyBorder="1" applyAlignment="1">
      <alignment horizontal="center" vertical="center" wrapText="1"/>
    </xf>
    <xf numFmtId="0" fontId="2" fillId="0" borderId="0" xfId="1" applyFont="1" applyAlignment="1">
      <alignment horizontal="center" vertical="center"/>
    </xf>
    <xf numFmtId="0" fontId="35" fillId="0" borderId="2" xfId="1" applyFont="1" applyBorder="1" applyAlignment="1">
      <alignment horizontal="center" vertical="center"/>
    </xf>
    <xf numFmtId="0" fontId="35" fillId="0" borderId="2" xfId="1" applyFont="1" applyBorder="1" applyAlignment="1">
      <alignment horizontal="center" vertical="center" wrapText="1"/>
    </xf>
    <xf numFmtId="49" fontId="36" fillId="0" borderId="2" xfId="1" applyNumberFormat="1" applyFont="1" applyBorder="1" applyAlignment="1">
      <alignment horizontal="center" vertical="center" wrapText="1"/>
    </xf>
    <xf numFmtId="0" fontId="32" fillId="0" borderId="0" xfId="1" applyFont="1" applyAlignment="1">
      <alignment horizontal="center" vertical="center"/>
    </xf>
    <xf numFmtId="165" fontId="32" fillId="0" borderId="2" xfId="13" applyFont="1" applyBorder="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center" vertical="center" wrapText="1"/>
    </xf>
    <xf numFmtId="43" fontId="29" fillId="0" borderId="46" xfId="13" applyNumberFormat="1" applyFont="1" applyFill="1" applyBorder="1"/>
    <xf numFmtId="165" fontId="29" fillId="0" borderId="2" xfId="13" applyFont="1" applyFill="1" applyBorder="1"/>
    <xf numFmtId="165" fontId="29" fillId="6" borderId="2" xfId="13" applyFont="1" applyFill="1" applyBorder="1"/>
    <xf numFmtId="0" fontId="82" fillId="0" borderId="0" xfId="0" applyFont="1"/>
    <xf numFmtId="0" fontId="82" fillId="0" borderId="0" xfId="0" applyFont="1" applyAlignment="1">
      <alignment horizontal="center" vertical="center"/>
    </xf>
    <xf numFmtId="0" fontId="82" fillId="0" borderId="0" xfId="0" applyFont="1" applyFill="1" applyAlignment="1">
      <alignment horizontal="center" vertical="center"/>
    </xf>
    <xf numFmtId="0" fontId="83" fillId="0" borderId="0" xfId="0" applyFont="1" applyFill="1" applyAlignment="1">
      <alignment horizontal="center" vertical="center"/>
    </xf>
    <xf numFmtId="0" fontId="83" fillId="0" borderId="0" xfId="0" applyFont="1" applyFill="1" applyAlignment="1">
      <alignment horizontal="right"/>
    </xf>
    <xf numFmtId="0" fontId="82" fillId="19" borderId="2" xfId="0" applyFont="1" applyFill="1" applyBorder="1" applyAlignment="1">
      <alignment horizontal="left" indent="1"/>
    </xf>
    <xf numFmtId="4" fontId="85" fillId="19" borderId="2" xfId="0" applyNumberFormat="1" applyFont="1" applyFill="1" applyBorder="1" applyAlignment="1">
      <alignment horizontal="center"/>
    </xf>
    <xf numFmtId="4" fontId="85" fillId="19" borderId="2" xfId="0" applyNumberFormat="1" applyFont="1" applyFill="1" applyBorder="1"/>
    <xf numFmtId="4" fontId="85" fillId="19" borderId="2" xfId="0" applyNumberFormat="1" applyFont="1" applyFill="1" applyBorder="1" applyAlignment="1">
      <alignment horizontal="center" vertical="center"/>
    </xf>
    <xf numFmtId="4" fontId="85" fillId="19" borderId="2" xfId="13" applyNumberFormat="1" applyFont="1" applyFill="1" applyBorder="1"/>
    <xf numFmtId="173" fontId="84" fillId="19" borderId="2" xfId="13" applyNumberFormat="1" applyFont="1" applyFill="1" applyBorder="1" applyAlignment="1">
      <alignment horizontal="center" vertical="center"/>
    </xf>
    <xf numFmtId="0" fontId="82" fillId="18" borderId="2" xfId="0" applyFont="1" applyFill="1" applyBorder="1" applyAlignment="1">
      <alignment horizontal="left" indent="1"/>
    </xf>
    <xf numFmtId="4" fontId="85" fillId="18" borderId="2" xfId="0" applyNumberFormat="1" applyFont="1" applyFill="1" applyBorder="1" applyAlignment="1">
      <alignment horizontal="center"/>
    </xf>
    <xf numFmtId="4" fontId="85" fillId="18" borderId="2" xfId="0" applyNumberFormat="1" applyFont="1" applyFill="1" applyBorder="1"/>
    <xf numFmtId="4" fontId="85" fillId="18" borderId="2" xfId="13" applyNumberFormat="1" applyFont="1" applyFill="1" applyBorder="1"/>
    <xf numFmtId="173" fontId="84" fillId="0" borderId="2" xfId="13" applyNumberFormat="1" applyFont="1" applyFill="1" applyBorder="1" applyAlignment="1">
      <alignment horizontal="center" vertical="center"/>
    </xf>
    <xf numFmtId="4" fontId="85" fillId="18" borderId="2" xfId="0" applyNumberFormat="1" applyFont="1" applyFill="1" applyBorder="1" applyAlignment="1">
      <alignment horizontal="right"/>
    </xf>
    <xf numFmtId="4" fontId="85" fillId="18" borderId="2" xfId="13" applyNumberFormat="1" applyFont="1" applyFill="1" applyBorder="1" applyAlignment="1">
      <alignment horizontal="right"/>
    </xf>
    <xf numFmtId="0" fontId="82" fillId="5" borderId="2" xfId="0" applyFont="1" applyFill="1" applyBorder="1" applyAlignment="1">
      <alignment horizontal="center" vertical="center"/>
    </xf>
    <xf numFmtId="4" fontId="81" fillId="5" borderId="2" xfId="0" applyNumberFormat="1" applyFont="1" applyFill="1" applyBorder="1" applyAlignment="1">
      <alignment horizontal="center" vertical="center"/>
    </xf>
    <xf numFmtId="0" fontId="82" fillId="19" borderId="2" xfId="0" applyFont="1" applyFill="1" applyBorder="1" applyAlignment="1">
      <alignment horizontal="left" vertical="center" wrapText="1" indent="2"/>
    </xf>
    <xf numFmtId="4" fontId="81" fillId="19" borderId="2" xfId="0" applyNumberFormat="1" applyFont="1" applyFill="1" applyBorder="1" applyAlignment="1">
      <alignment horizontal="center" vertical="center"/>
    </xf>
    <xf numFmtId="173" fontId="83" fillId="19" borderId="2" xfId="13" applyNumberFormat="1" applyFont="1" applyFill="1" applyBorder="1" applyAlignment="1">
      <alignment horizontal="center" vertical="center"/>
    </xf>
    <xf numFmtId="0" fontId="82" fillId="27" borderId="2" xfId="0" applyFont="1" applyFill="1" applyBorder="1" applyAlignment="1">
      <alignment horizontal="left" indent="1"/>
    </xf>
    <xf numFmtId="4" fontId="85" fillId="27" borderId="2" xfId="0" applyNumberFormat="1" applyFont="1" applyFill="1" applyBorder="1" applyAlignment="1">
      <alignment horizontal="center"/>
    </xf>
    <xf numFmtId="4" fontId="85" fillId="27" borderId="2" xfId="0" applyNumberFormat="1" applyFont="1" applyFill="1" applyBorder="1"/>
    <xf numFmtId="4" fontId="85" fillId="27" borderId="2" xfId="0" applyNumberFormat="1" applyFont="1" applyFill="1" applyBorder="1" applyAlignment="1">
      <alignment horizontal="center" vertical="center"/>
    </xf>
    <xf numFmtId="4" fontId="85" fillId="27" borderId="2" xfId="13" applyNumberFormat="1" applyFont="1" applyFill="1" applyBorder="1"/>
    <xf numFmtId="173" fontId="84" fillId="27" borderId="2" xfId="13" applyNumberFormat="1" applyFont="1" applyFill="1" applyBorder="1" applyAlignment="1">
      <alignment horizontal="center" vertical="center"/>
    </xf>
    <xf numFmtId="0" fontId="82" fillId="28" borderId="2" xfId="0" applyFont="1" applyFill="1" applyBorder="1" applyAlignment="1">
      <alignment horizontal="left" indent="2"/>
    </xf>
    <xf numFmtId="4" fontId="81" fillId="28" borderId="2" xfId="0" applyNumberFormat="1" applyFont="1" applyFill="1" applyBorder="1" applyAlignment="1">
      <alignment horizontal="center"/>
    </xf>
    <xf numFmtId="4" fontId="81" fillId="28" borderId="2" xfId="0" applyNumberFormat="1" applyFont="1" applyFill="1" applyBorder="1"/>
    <xf numFmtId="4" fontId="81" fillId="28" borderId="2" xfId="0" applyNumberFormat="1" applyFont="1" applyFill="1" applyBorder="1" applyAlignment="1">
      <alignment horizontal="center" vertical="center"/>
    </xf>
    <xf numFmtId="173" fontId="83" fillId="28" borderId="2" xfId="13" applyNumberFormat="1" applyFont="1" applyFill="1" applyBorder="1" applyAlignment="1">
      <alignment horizontal="center" vertical="center"/>
    </xf>
    <xf numFmtId="0" fontId="82" fillId="29" borderId="2" xfId="0" applyFont="1" applyFill="1" applyBorder="1" applyAlignment="1">
      <alignment horizontal="left" indent="2"/>
    </xf>
    <xf numFmtId="4" fontId="81" fillId="29" borderId="2" xfId="0" applyNumberFormat="1" applyFont="1" applyFill="1" applyBorder="1" applyAlignment="1">
      <alignment horizontal="center" vertical="center"/>
    </xf>
    <xf numFmtId="4" fontId="81" fillId="29" borderId="2" xfId="0" applyNumberFormat="1" applyFont="1" applyFill="1" applyBorder="1" applyAlignment="1">
      <alignment vertical="center"/>
    </xf>
    <xf numFmtId="173" fontId="83" fillId="29" borderId="2" xfId="13" applyNumberFormat="1" applyFont="1" applyFill="1"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86" fillId="0" borderId="0" xfId="0" applyFont="1" applyFill="1" applyAlignment="1">
      <alignment horizontal="center" vertical="center"/>
    </xf>
    <xf numFmtId="0" fontId="86" fillId="0" borderId="0" xfId="0" applyFont="1" applyFill="1"/>
    <xf numFmtId="0" fontId="87" fillId="0" borderId="0" xfId="0" applyFont="1"/>
    <xf numFmtId="165" fontId="52" fillId="0" borderId="26" xfId="13" applyFont="1" applyBorder="1" applyAlignment="1">
      <alignment horizontal="center"/>
    </xf>
    <xf numFmtId="165" fontId="52" fillId="0" borderId="23" xfId="13" applyFont="1" applyBorder="1" applyAlignment="1">
      <alignment horizontal="center" wrapText="1"/>
    </xf>
    <xf numFmtId="4" fontId="52" fillId="0" borderId="43" xfId="26" applyFont="1" applyBorder="1" applyAlignment="1">
      <alignment horizontal="right" wrapText="1" shrinkToFit="1"/>
    </xf>
    <xf numFmtId="165" fontId="52" fillId="6" borderId="23" xfId="13" applyFont="1" applyFill="1" applyBorder="1" applyAlignment="1">
      <alignment horizontal="center" wrapText="1"/>
    </xf>
    <xf numFmtId="165" fontId="52" fillId="6" borderId="43" xfId="13" applyFont="1" applyFill="1" applyBorder="1" applyAlignment="1">
      <alignment horizontal="center" wrapText="1"/>
    </xf>
    <xf numFmtId="165" fontId="52" fillId="0" borderId="23" xfId="13" applyFont="1" applyBorder="1" applyAlignment="1">
      <alignment horizontal="center" wrapText="1" shrinkToFit="1"/>
    </xf>
    <xf numFmtId="43" fontId="52" fillId="4" borderId="43" xfId="32" applyFont="1" applyFill="1" applyBorder="1" applyAlignment="1">
      <alignment horizontal="center" wrapText="1" shrinkToFit="1"/>
    </xf>
    <xf numFmtId="43" fontId="52" fillId="4" borderId="23" xfId="32" applyFont="1" applyFill="1" applyBorder="1" applyAlignment="1">
      <alignment horizontal="center" wrapText="1" shrinkToFit="1"/>
    </xf>
    <xf numFmtId="165" fontId="52" fillId="0" borderId="44" xfId="13" applyFont="1" applyBorder="1" applyAlignment="1">
      <alignment horizontal="center" wrapText="1" shrinkToFit="1"/>
    </xf>
    <xf numFmtId="165" fontId="52" fillId="0" borderId="44" xfId="13" applyFont="1" applyBorder="1" applyAlignment="1">
      <alignment horizontal="center"/>
    </xf>
    <xf numFmtId="165" fontId="52" fillId="6" borderId="43" xfId="13" applyFont="1" applyFill="1" applyBorder="1" applyAlignment="1">
      <alignment horizontal="center"/>
    </xf>
    <xf numFmtId="165" fontId="52" fillId="6" borderId="44" xfId="13" applyFont="1" applyFill="1" applyBorder="1" applyAlignment="1">
      <alignment horizontal="center"/>
    </xf>
    <xf numFmtId="165" fontId="52" fillId="0" borderId="25" xfId="13" applyFont="1" applyBorder="1" applyAlignment="1">
      <alignment horizontal="center"/>
    </xf>
    <xf numFmtId="165" fontId="52" fillId="5" borderId="25" xfId="13" applyFont="1" applyFill="1" applyBorder="1" applyAlignment="1">
      <alignment horizontal="center"/>
    </xf>
    <xf numFmtId="165" fontId="52" fillId="6" borderId="42" xfId="13" applyFont="1" applyFill="1" applyBorder="1" applyAlignment="1">
      <alignment horizontal="center"/>
    </xf>
    <xf numFmtId="165" fontId="52" fillId="0" borderId="42" xfId="13" applyFont="1" applyFill="1" applyBorder="1" applyAlignment="1">
      <alignment horizontal="center"/>
    </xf>
    <xf numFmtId="165" fontId="52" fillId="6" borderId="28" xfId="13" applyFont="1" applyFill="1" applyBorder="1" applyAlignment="1">
      <alignment horizontal="center"/>
    </xf>
    <xf numFmtId="165" fontId="52" fillId="6" borderId="26" xfId="13" applyFont="1" applyFill="1" applyBorder="1" applyAlignment="1">
      <alignment horizontal="center"/>
    </xf>
    <xf numFmtId="165" fontId="52" fillId="0" borderId="30" xfId="13" applyFont="1" applyBorder="1" applyAlignment="1">
      <alignment horizontal="center"/>
    </xf>
    <xf numFmtId="165" fontId="52" fillId="6" borderId="31" xfId="13" applyFont="1" applyFill="1" applyBorder="1" applyAlignment="1">
      <alignment horizontal="center"/>
    </xf>
    <xf numFmtId="165" fontId="52" fillId="0" borderId="14" xfId="13" applyFont="1" applyFill="1" applyBorder="1" applyAlignment="1">
      <alignment horizontal="center"/>
    </xf>
    <xf numFmtId="165" fontId="52" fillId="0" borderId="23" xfId="13" applyFont="1" applyFill="1" applyBorder="1" applyAlignment="1">
      <alignment horizontal="center"/>
    </xf>
    <xf numFmtId="165" fontId="52" fillId="3" borderId="23" xfId="13" applyFont="1" applyFill="1" applyBorder="1" applyAlignment="1">
      <alignment horizontal="center"/>
    </xf>
    <xf numFmtId="165" fontId="52" fillId="0" borderId="32" xfId="13" applyFont="1" applyBorder="1" applyAlignment="1">
      <alignment horizontal="center" wrapText="1"/>
    </xf>
    <xf numFmtId="165" fontId="52" fillId="10" borderId="44" xfId="13" applyFont="1" applyFill="1" applyBorder="1" applyAlignment="1">
      <alignment horizontal="center"/>
    </xf>
    <xf numFmtId="165" fontId="52" fillId="6" borderId="28" xfId="13" applyFont="1" applyFill="1" applyBorder="1" applyAlignment="1">
      <alignment horizontal="center" wrapText="1"/>
    </xf>
    <xf numFmtId="165" fontId="52" fillId="6" borderId="25" xfId="13" applyFont="1" applyFill="1" applyBorder="1" applyAlignment="1">
      <alignment horizontal="center" wrapText="1"/>
    </xf>
    <xf numFmtId="165" fontId="52" fillId="6" borderId="26" xfId="13" applyFont="1" applyFill="1" applyBorder="1" applyAlignment="1">
      <alignment horizontal="center" wrapText="1"/>
    </xf>
    <xf numFmtId="165" fontId="52" fillId="0" borderId="27" xfId="13" applyFont="1" applyBorder="1" applyAlignment="1">
      <alignment horizontal="center"/>
    </xf>
    <xf numFmtId="165" fontId="52" fillId="0" borderId="25" xfId="13" applyFont="1" applyBorder="1" applyAlignment="1">
      <alignment horizontal="center" wrapText="1" shrinkToFit="1"/>
    </xf>
    <xf numFmtId="165" fontId="52" fillId="5" borderId="27" xfId="13" applyFont="1" applyFill="1" applyBorder="1" applyAlignment="1">
      <alignment horizontal="center" wrapText="1" shrinkToFit="1"/>
    </xf>
    <xf numFmtId="165" fontId="52" fillId="4" borderId="27" xfId="13" applyFont="1" applyFill="1" applyBorder="1" applyAlignment="1">
      <alignment horizontal="center" wrapText="1" shrinkToFit="1"/>
    </xf>
    <xf numFmtId="165" fontId="52" fillId="4" borderId="26" xfId="13" applyFont="1" applyFill="1" applyBorder="1" applyAlignment="1">
      <alignment horizontal="center" wrapText="1" shrinkToFit="1"/>
    </xf>
    <xf numFmtId="165" fontId="52" fillId="4" borderId="44" xfId="13" applyFont="1" applyFill="1" applyBorder="1" applyAlignment="1">
      <alignment horizontal="center" wrapText="1" shrinkToFit="1"/>
    </xf>
    <xf numFmtId="165" fontId="52" fillId="0" borderId="0" xfId="0" applyNumberFormat="1" applyFont="1"/>
    <xf numFmtId="4" fontId="52" fillId="0" borderId="30" xfId="26" applyFont="1" applyBorder="1" applyAlignment="1">
      <alignment horizontal="right" wrapText="1" shrinkToFit="1"/>
    </xf>
    <xf numFmtId="165" fontId="52" fillId="6" borderId="32" xfId="13" applyFont="1" applyFill="1" applyBorder="1" applyAlignment="1">
      <alignment horizontal="center" wrapText="1"/>
    </xf>
    <xf numFmtId="165" fontId="52" fillId="6" borderId="30" xfId="13" applyFont="1" applyFill="1" applyBorder="1" applyAlignment="1">
      <alignment horizontal="center" wrapText="1"/>
    </xf>
    <xf numFmtId="165" fontId="52" fillId="0" borderId="32" xfId="13" applyFont="1" applyBorder="1" applyAlignment="1">
      <alignment horizontal="center" wrapText="1" shrinkToFit="1"/>
    </xf>
    <xf numFmtId="165" fontId="52" fillId="0" borderId="33" xfId="13" applyFont="1" applyBorder="1" applyAlignment="1">
      <alignment horizontal="center" wrapText="1" shrinkToFit="1"/>
    </xf>
    <xf numFmtId="165" fontId="52" fillId="0" borderId="33" xfId="13" applyFont="1" applyBorder="1" applyAlignment="1">
      <alignment horizontal="center"/>
    </xf>
    <xf numFmtId="165" fontId="52" fillId="0" borderId="32" xfId="13" applyFont="1" applyFill="1" applyBorder="1" applyAlignment="1">
      <alignment horizontal="center"/>
    </xf>
    <xf numFmtId="165" fontId="52" fillId="6" borderId="30" xfId="13" applyFont="1" applyFill="1" applyBorder="1" applyAlignment="1">
      <alignment horizontal="center"/>
    </xf>
    <xf numFmtId="165" fontId="52" fillId="15" borderId="23" xfId="13" applyFont="1" applyFill="1" applyBorder="1" applyAlignment="1">
      <alignment horizontal="center"/>
    </xf>
    <xf numFmtId="165" fontId="52" fillId="15" borderId="42" xfId="13" applyFont="1" applyFill="1" applyBorder="1" applyAlignment="1">
      <alignment horizontal="center"/>
    </xf>
    <xf numFmtId="165" fontId="52" fillId="10" borderId="33" xfId="13" applyFont="1" applyFill="1" applyBorder="1" applyAlignment="1">
      <alignment horizontal="center"/>
    </xf>
    <xf numFmtId="165" fontId="52" fillId="6" borderId="31" xfId="13" applyFont="1" applyFill="1" applyBorder="1" applyAlignment="1">
      <alignment horizontal="center" wrapText="1"/>
    </xf>
    <xf numFmtId="165" fontId="52" fillId="5" borderId="33" xfId="13" applyFont="1" applyFill="1" applyBorder="1" applyAlignment="1">
      <alignment horizontal="center" wrapText="1" shrinkToFit="1"/>
    </xf>
    <xf numFmtId="165" fontId="52" fillId="0" borderId="41" xfId="13" applyFont="1" applyBorder="1" applyAlignment="1">
      <alignment horizontal="center"/>
    </xf>
    <xf numFmtId="165" fontId="52" fillId="6" borderId="39" xfId="13" applyFont="1" applyFill="1" applyBorder="1" applyAlignment="1">
      <alignment horizontal="center"/>
    </xf>
    <xf numFmtId="165" fontId="52" fillId="6" borderId="41" xfId="13" applyFont="1" applyFill="1" applyBorder="1" applyAlignment="1">
      <alignment horizontal="center"/>
    </xf>
    <xf numFmtId="4" fontId="52" fillId="15" borderId="30" xfId="26" applyFont="1" applyFill="1" applyBorder="1" applyAlignment="1">
      <alignment horizontal="right" wrapText="1" shrinkToFit="1"/>
    </xf>
    <xf numFmtId="165" fontId="52" fillId="4" borderId="39" xfId="13" applyFont="1" applyFill="1" applyBorder="1" applyAlignment="1">
      <alignment horizontal="center"/>
    </xf>
    <xf numFmtId="165" fontId="52" fillId="5" borderId="38" xfId="13" applyFont="1" applyFill="1" applyBorder="1" applyAlignment="1">
      <alignment horizontal="center"/>
    </xf>
    <xf numFmtId="165" fontId="52" fillId="0" borderId="39" xfId="13" applyFont="1" applyBorder="1" applyAlignment="1">
      <alignment horizontal="center"/>
    </xf>
    <xf numFmtId="165" fontId="52" fillId="0" borderId="41" xfId="13" applyFont="1" applyFill="1" applyBorder="1" applyAlignment="1">
      <alignment horizontal="center"/>
    </xf>
    <xf numFmtId="165" fontId="52" fillId="12" borderId="31" xfId="13" applyFont="1" applyFill="1" applyBorder="1" applyAlignment="1">
      <alignment horizontal="center" wrapText="1"/>
    </xf>
    <xf numFmtId="165" fontId="52" fillId="12" borderId="30" xfId="13" applyFont="1" applyFill="1" applyBorder="1" applyAlignment="1">
      <alignment horizontal="center" wrapText="1"/>
    </xf>
    <xf numFmtId="165" fontId="52" fillId="12" borderId="31" xfId="13" applyFont="1" applyFill="1" applyBorder="1" applyAlignment="1">
      <alignment horizontal="center"/>
    </xf>
    <xf numFmtId="165" fontId="52" fillId="0" borderId="34" xfId="13" applyFont="1" applyBorder="1" applyAlignment="1">
      <alignment horizontal="center"/>
    </xf>
    <xf numFmtId="165" fontId="52" fillId="0" borderId="35" xfId="13" applyFont="1" applyBorder="1" applyAlignment="1">
      <alignment horizontal="center"/>
    </xf>
    <xf numFmtId="4" fontId="52" fillId="0" borderId="38" xfId="26" applyFont="1" applyBorder="1" applyAlignment="1">
      <alignment horizontal="right" wrapText="1" shrinkToFit="1"/>
    </xf>
    <xf numFmtId="165" fontId="52" fillId="6" borderId="39" xfId="13" applyFont="1" applyFill="1" applyBorder="1" applyAlignment="1">
      <alignment horizontal="center" wrapText="1"/>
    </xf>
    <xf numFmtId="165" fontId="52" fillId="6" borderId="38" xfId="13" applyFont="1" applyFill="1" applyBorder="1" applyAlignment="1">
      <alignment horizontal="center" wrapText="1"/>
    </xf>
    <xf numFmtId="165" fontId="52" fillId="0" borderId="39" xfId="13" applyFont="1" applyBorder="1" applyAlignment="1">
      <alignment horizontal="center" wrapText="1" shrinkToFit="1"/>
    </xf>
    <xf numFmtId="165" fontId="52" fillId="0" borderId="40" xfId="13" applyFont="1" applyBorder="1" applyAlignment="1">
      <alignment horizontal="center" wrapText="1" shrinkToFit="1"/>
    </xf>
    <xf numFmtId="165" fontId="52" fillId="4" borderId="0" xfId="13" applyFont="1" applyFill="1" applyBorder="1" applyAlignment="1">
      <alignment horizontal="center"/>
    </xf>
    <xf numFmtId="165" fontId="52" fillId="6" borderId="34" xfId="13" applyFont="1" applyFill="1" applyBorder="1" applyAlignment="1">
      <alignment horizontal="center"/>
    </xf>
    <xf numFmtId="165" fontId="52" fillId="6" borderId="37" xfId="13" applyFont="1" applyFill="1" applyBorder="1" applyAlignment="1">
      <alignment horizontal="center"/>
    </xf>
    <xf numFmtId="165" fontId="52" fillId="6" borderId="35" xfId="13" applyFont="1" applyFill="1" applyBorder="1" applyAlignment="1">
      <alignment horizontal="center"/>
    </xf>
    <xf numFmtId="165" fontId="52" fillId="6" borderId="15" xfId="13" applyFont="1" applyFill="1" applyBorder="1" applyAlignment="1">
      <alignment horizontal="center" wrapText="1"/>
    </xf>
    <xf numFmtId="165" fontId="52" fillId="4" borderId="38" xfId="13" applyFont="1" applyFill="1" applyBorder="1" applyAlignment="1">
      <alignment horizontal="center"/>
    </xf>
    <xf numFmtId="165" fontId="52" fillId="10" borderId="40" xfId="13" applyFont="1" applyFill="1" applyBorder="1" applyAlignment="1">
      <alignment horizontal="center"/>
    </xf>
    <xf numFmtId="165" fontId="52" fillId="15" borderId="0" xfId="13" applyFont="1" applyFill="1" applyBorder="1" applyAlignment="1">
      <alignment horizontal="center"/>
    </xf>
    <xf numFmtId="165" fontId="52" fillId="15" borderId="15" xfId="13" applyFont="1" applyFill="1" applyBorder="1" applyAlignment="1">
      <alignment horizontal="center"/>
    </xf>
    <xf numFmtId="165" fontId="52" fillId="15" borderId="29" xfId="13" applyFont="1" applyFill="1" applyBorder="1" applyAlignment="1">
      <alignment horizontal="center"/>
    </xf>
    <xf numFmtId="165" fontId="52" fillId="0" borderId="38" xfId="13" applyFont="1" applyBorder="1" applyAlignment="1">
      <alignment horizontal="center"/>
    </xf>
    <xf numFmtId="165" fontId="52" fillId="12" borderId="41" xfId="13" applyFont="1" applyFill="1" applyBorder="1" applyAlignment="1">
      <alignment horizontal="center" wrapText="1"/>
    </xf>
    <xf numFmtId="165" fontId="52" fillId="12" borderId="39" xfId="13" applyFont="1" applyFill="1" applyBorder="1" applyAlignment="1">
      <alignment horizontal="center" wrapText="1"/>
    </xf>
    <xf numFmtId="165" fontId="52" fillId="12" borderId="38" xfId="13" applyFont="1" applyFill="1" applyBorder="1" applyAlignment="1">
      <alignment horizontal="center" wrapText="1"/>
    </xf>
    <xf numFmtId="165" fontId="52" fillId="4" borderId="36" xfId="13" applyFont="1" applyFill="1" applyBorder="1" applyAlignment="1">
      <alignment horizontal="center"/>
    </xf>
    <xf numFmtId="165" fontId="52" fillId="0" borderId="36" xfId="13" applyFont="1" applyBorder="1" applyAlignment="1">
      <alignment horizontal="center"/>
    </xf>
    <xf numFmtId="165" fontId="52" fillId="0" borderId="34" xfId="13" applyFont="1" applyBorder="1" applyAlignment="1">
      <alignment horizontal="center" wrapText="1" shrinkToFit="1"/>
    </xf>
    <xf numFmtId="165" fontId="52" fillId="5" borderId="36" xfId="13" applyFont="1" applyFill="1" applyBorder="1" applyAlignment="1">
      <alignment horizontal="center" wrapText="1" shrinkToFit="1"/>
    </xf>
    <xf numFmtId="165" fontId="52" fillId="4" borderId="35" xfId="13" applyFont="1" applyFill="1" applyBorder="1" applyAlignment="1">
      <alignment horizontal="center" wrapText="1" shrinkToFit="1"/>
    </xf>
    <xf numFmtId="165" fontId="52" fillId="4" borderId="0" xfId="13" applyFont="1" applyFill="1" applyBorder="1" applyAlignment="1">
      <alignment horizontal="center" wrapText="1" shrinkToFit="1"/>
    </xf>
    <xf numFmtId="165" fontId="52" fillId="4" borderId="29" xfId="13" applyFont="1" applyFill="1" applyBorder="1" applyAlignment="1">
      <alignment horizontal="center" wrapText="1" shrinkToFit="1"/>
    </xf>
    <xf numFmtId="165" fontId="52" fillId="12" borderId="37" xfId="13" applyFont="1" applyFill="1" applyBorder="1" applyAlignment="1">
      <alignment horizontal="center"/>
    </xf>
    <xf numFmtId="43" fontId="52" fillId="4" borderId="31" xfId="32" applyFont="1" applyFill="1" applyBorder="1" applyAlignment="1">
      <alignment horizontal="center" wrapText="1" shrinkToFit="1"/>
    </xf>
    <xf numFmtId="43" fontId="52" fillId="4" borderId="32" xfId="32" applyFont="1" applyFill="1" applyBorder="1" applyAlignment="1">
      <alignment horizontal="center" wrapText="1" shrinkToFit="1"/>
    </xf>
    <xf numFmtId="165" fontId="52" fillId="12" borderId="33" xfId="13" applyFont="1" applyFill="1" applyBorder="1" applyAlignment="1">
      <alignment horizontal="center" wrapText="1"/>
    </xf>
    <xf numFmtId="165" fontId="52" fillId="4" borderId="45" xfId="13" applyFont="1" applyFill="1" applyBorder="1" applyAlignment="1">
      <alignment horizontal="center"/>
    </xf>
    <xf numFmtId="165" fontId="52" fillId="6" borderId="34" xfId="13" applyFont="1" applyFill="1" applyBorder="1" applyAlignment="1">
      <alignment horizontal="center" wrapText="1"/>
    </xf>
    <xf numFmtId="164" fontId="52" fillId="0" borderId="0" xfId="0" applyNumberFormat="1" applyFont="1" applyAlignment="1">
      <alignment vertical="center"/>
    </xf>
    <xf numFmtId="43" fontId="32" fillId="2" borderId="5" xfId="4" applyFont="1" applyFill="1" applyBorder="1" applyAlignment="1">
      <alignment horizontal="right" vertical="center" shrinkToFit="1"/>
    </xf>
    <xf numFmtId="164" fontId="52" fillId="0" borderId="0" xfId="0" applyNumberFormat="1" applyFont="1"/>
    <xf numFmtId="164" fontId="51" fillId="0" borderId="2" xfId="0" applyNumberFormat="1" applyFont="1" applyBorder="1"/>
    <xf numFmtId="164" fontId="51" fillId="5" borderId="2" xfId="0" applyNumberFormat="1" applyFont="1" applyFill="1" applyBorder="1"/>
    <xf numFmtId="165" fontId="51" fillId="0" borderId="2" xfId="0" applyNumberFormat="1" applyFont="1" applyBorder="1"/>
    <xf numFmtId="165" fontId="51" fillId="0" borderId="0" xfId="0" applyNumberFormat="1" applyFont="1"/>
    <xf numFmtId="165" fontId="52" fillId="0" borderId="0" xfId="13" applyFont="1" applyAlignment="1">
      <alignment vertical="center" wrapText="1"/>
    </xf>
    <xf numFmtId="165" fontId="52" fillId="0" borderId="0" xfId="13" applyFont="1" applyAlignment="1">
      <alignment horizontal="right" vertical="center" wrapText="1" shrinkToFit="1"/>
    </xf>
    <xf numFmtId="4" fontId="88" fillId="0" borderId="0" xfId="17" applyNumberFormat="1" applyFont="1" applyAlignment="1">
      <alignment horizontal="right" vertical="top" shrinkToFit="1"/>
    </xf>
    <xf numFmtId="4" fontId="88" fillId="0" borderId="9" xfId="23" applyNumberFormat="1" applyFont="1" applyBorder="1" applyAlignment="1">
      <alignment horizontal="right" vertical="top" shrinkToFit="1"/>
    </xf>
    <xf numFmtId="43" fontId="32" fillId="2" borderId="9" xfId="4" applyFont="1" applyFill="1" applyBorder="1" applyAlignment="1">
      <alignment horizontal="right" vertical="center" shrinkToFit="1"/>
    </xf>
    <xf numFmtId="4" fontId="52" fillId="0" borderId="2" xfId="28" applyFont="1" applyBorder="1">
      <alignment horizontal="right" vertical="top" shrinkToFit="1"/>
    </xf>
    <xf numFmtId="4" fontId="89" fillId="0" borderId="60" xfId="17" applyNumberFormat="1" applyFont="1" applyBorder="1" applyAlignment="1">
      <alignment horizontal="right" vertical="top" shrinkToFit="1"/>
    </xf>
    <xf numFmtId="4" fontId="36" fillId="2" borderId="5" xfId="8" applyFont="1">
      <alignment horizontal="right" vertical="top" shrinkToFit="1"/>
    </xf>
    <xf numFmtId="4" fontId="52" fillId="0" borderId="0" xfId="28" applyFont="1" applyBorder="1">
      <alignment horizontal="right" vertical="top" shrinkToFit="1"/>
    </xf>
    <xf numFmtId="165" fontId="52" fillId="0" borderId="0" xfId="13" applyFont="1" applyAlignment="1">
      <alignment horizontal="right" vertical="top" shrinkToFit="1"/>
    </xf>
    <xf numFmtId="4" fontId="59" fillId="0" borderId="5" xfId="12" applyFont="1">
      <alignment horizontal="right" vertical="top" shrinkToFit="1"/>
    </xf>
    <xf numFmtId="4" fontId="90" fillId="0" borderId="59" xfId="17" applyNumberFormat="1" applyFont="1" applyBorder="1" applyAlignment="1">
      <alignment horizontal="right" vertical="top" shrinkToFit="1"/>
    </xf>
    <xf numFmtId="4" fontId="32" fillId="0" borderId="5" xfId="12" applyFont="1">
      <alignment horizontal="right" vertical="top" shrinkToFit="1"/>
    </xf>
    <xf numFmtId="4" fontId="91" fillId="0" borderId="59" xfId="17" applyNumberFormat="1" applyFont="1" applyBorder="1" applyAlignment="1">
      <alignment horizontal="right" vertical="top" shrinkToFit="1"/>
    </xf>
    <xf numFmtId="165" fontId="29" fillId="2" borderId="5" xfId="13" applyFont="1" applyFill="1" applyBorder="1" applyAlignment="1">
      <alignment horizontal="right" vertical="center" shrinkToFit="1"/>
    </xf>
    <xf numFmtId="165" fontId="29" fillId="2" borderId="0" xfId="13" applyFont="1" applyFill="1" applyAlignment="1">
      <alignment horizontal="right" vertical="center" shrinkToFit="1"/>
    </xf>
    <xf numFmtId="4" fontId="92" fillId="0" borderId="2" xfId="28" applyFont="1" applyBorder="1">
      <alignment horizontal="right" vertical="top" shrinkToFit="1"/>
    </xf>
    <xf numFmtId="4" fontId="52" fillId="0" borderId="9" xfId="28" applyFont="1" applyBorder="1">
      <alignment horizontal="right" vertical="top" shrinkToFit="1"/>
    </xf>
    <xf numFmtId="4" fontId="36" fillId="0" borderId="5" xfId="8" applyFont="1" applyFill="1">
      <alignment horizontal="right" vertical="top" shrinkToFit="1"/>
    </xf>
    <xf numFmtId="4" fontId="91" fillId="0" borderId="59" xfId="17" applyNumberFormat="1" applyFont="1" applyFill="1" applyBorder="1" applyAlignment="1">
      <alignment horizontal="right" vertical="top" shrinkToFit="1"/>
    </xf>
    <xf numFmtId="165" fontId="29" fillId="0" borderId="5" xfId="13" applyFont="1" applyFill="1" applyBorder="1" applyAlignment="1">
      <alignment horizontal="right" vertical="center" shrinkToFit="1"/>
    </xf>
    <xf numFmtId="4" fontId="91" fillId="0" borderId="60" xfId="17" applyNumberFormat="1" applyFont="1" applyBorder="1" applyAlignment="1">
      <alignment horizontal="right" vertical="top" shrinkToFit="1"/>
    </xf>
    <xf numFmtId="4" fontId="90" fillId="0" borderId="60" xfId="17" applyNumberFormat="1" applyFont="1" applyBorder="1" applyAlignment="1">
      <alignment horizontal="right" vertical="top" shrinkToFit="1"/>
    </xf>
    <xf numFmtId="4" fontId="32" fillId="2" borderId="5" xfId="8" applyFont="1">
      <alignment horizontal="right" vertical="top" shrinkToFit="1"/>
    </xf>
    <xf numFmtId="165" fontId="32" fillId="0" borderId="0" xfId="13" applyFont="1" applyAlignment="1">
      <alignment horizontal="right" vertical="center" shrinkToFit="1"/>
    </xf>
    <xf numFmtId="43" fontId="29" fillId="0" borderId="5" xfId="4" applyFont="1" applyBorder="1" applyAlignment="1">
      <alignment horizontal="right" vertical="center" shrinkToFit="1"/>
    </xf>
    <xf numFmtId="43" fontId="93" fillId="0" borderId="5" xfId="4" applyFont="1" applyBorder="1" applyAlignment="1">
      <alignment horizontal="right" vertical="center" shrinkToFit="1"/>
    </xf>
    <xf numFmtId="4" fontId="94" fillId="0" borderId="0" xfId="17" applyNumberFormat="1" applyFont="1" applyAlignment="1">
      <alignment horizontal="right" vertical="top" shrinkToFit="1"/>
    </xf>
    <xf numFmtId="4" fontId="91" fillId="0" borderId="0" xfId="23" applyNumberFormat="1" applyFont="1" applyAlignment="1">
      <alignment horizontal="right" vertical="top" shrinkToFit="1"/>
    </xf>
    <xf numFmtId="4" fontId="29" fillId="0" borderId="0" xfId="28" applyFont="1" applyBorder="1">
      <alignment horizontal="right" vertical="top" shrinkToFit="1"/>
    </xf>
    <xf numFmtId="4" fontId="52" fillId="0" borderId="49" xfId="17" applyNumberFormat="1" applyFont="1" applyBorder="1" applyAlignment="1">
      <alignment horizontal="right" shrinkToFit="1"/>
    </xf>
    <xf numFmtId="4" fontId="89" fillId="0" borderId="0" xfId="17" applyNumberFormat="1" applyFont="1" applyAlignment="1">
      <alignment horizontal="right" vertical="top" shrinkToFit="1"/>
    </xf>
    <xf numFmtId="4" fontId="63" fillId="0" borderId="0" xfId="28" applyFont="1" applyBorder="1">
      <alignment horizontal="right" vertical="top" shrinkToFit="1"/>
    </xf>
    <xf numFmtId="165" fontId="32" fillId="2" borderId="5" xfId="13" applyFont="1" applyFill="1" applyBorder="1" applyAlignment="1">
      <alignment horizontal="right" vertical="top" shrinkToFit="1"/>
    </xf>
    <xf numFmtId="4" fontId="59" fillId="0" borderId="5" xfId="12" applyFont="1" applyFill="1">
      <alignment horizontal="right" vertical="top" shrinkToFit="1"/>
    </xf>
    <xf numFmtId="165" fontId="52" fillId="0" borderId="2" xfId="13" applyFont="1" applyBorder="1" applyAlignment="1">
      <alignment vertical="center"/>
    </xf>
    <xf numFmtId="165" fontId="52" fillId="0" borderId="2" xfId="13" applyFont="1" applyFill="1" applyBorder="1" applyAlignment="1">
      <alignment vertical="center"/>
    </xf>
    <xf numFmtId="165" fontId="52" fillId="0" borderId="2" xfId="13" applyFont="1" applyBorder="1" applyAlignment="1">
      <alignment horizontal="center" vertical="center"/>
    </xf>
    <xf numFmtId="165" fontId="52" fillId="0" borderId="2" xfId="0" applyNumberFormat="1" applyFont="1" applyBorder="1" applyAlignment="1">
      <alignment horizontal="center" vertical="center"/>
    </xf>
    <xf numFmtId="165" fontId="52" fillId="0" borderId="2" xfId="0" applyNumberFormat="1" applyFont="1" applyBorder="1" applyAlignment="1">
      <alignment vertical="center"/>
    </xf>
    <xf numFmtId="0" fontId="52" fillId="0" borderId="2" xfId="0" applyFont="1" applyBorder="1" applyAlignment="1">
      <alignment vertical="center"/>
    </xf>
    <xf numFmtId="4" fontId="0" fillId="0" borderId="0" xfId="0" applyNumberFormat="1"/>
    <xf numFmtId="43" fontId="65" fillId="0" borderId="0" xfId="32" applyFont="1"/>
    <xf numFmtId="165" fontId="29" fillId="5" borderId="46" xfId="13" applyFont="1" applyFill="1" applyBorder="1"/>
    <xf numFmtId="0" fontId="1" fillId="0" borderId="0" xfId="1" applyFont="1"/>
    <xf numFmtId="165" fontId="29" fillId="18" borderId="2" xfId="13" applyFont="1" applyFill="1" applyBorder="1"/>
    <xf numFmtId="165" fontId="29" fillId="6" borderId="45" xfId="13" applyFont="1" applyFill="1" applyBorder="1"/>
    <xf numFmtId="165" fontId="52" fillId="18" borderId="2" xfId="13" applyFont="1" applyFill="1" applyBorder="1"/>
    <xf numFmtId="43" fontId="52" fillId="0" borderId="2" xfId="13" applyNumberFormat="1" applyFont="1" applyFill="1" applyBorder="1"/>
    <xf numFmtId="165" fontId="35" fillId="0" borderId="0" xfId="1" applyNumberFormat="1" applyFont="1"/>
    <xf numFmtId="165" fontId="1" fillId="0" borderId="0" xfId="1" applyNumberFormat="1" applyFont="1"/>
    <xf numFmtId="0" fontId="1" fillId="0" borderId="30" xfId="1" applyFont="1" applyBorder="1"/>
    <xf numFmtId="165" fontId="2" fillId="0" borderId="30" xfId="1" applyNumberFormat="1" applyFont="1" applyBorder="1"/>
    <xf numFmtId="0" fontId="1" fillId="0" borderId="38" xfId="1" applyFont="1" applyBorder="1"/>
    <xf numFmtId="165" fontId="2" fillId="0" borderId="38" xfId="1" applyNumberFormat="1" applyFont="1" applyBorder="1"/>
    <xf numFmtId="165" fontId="2" fillId="0" borderId="43" xfId="1" applyNumberFormat="1" applyFont="1" applyBorder="1"/>
    <xf numFmtId="0" fontId="1" fillId="0" borderId="43" xfId="1" applyFont="1" applyBorder="1"/>
    <xf numFmtId="165" fontId="58" fillId="0" borderId="0" xfId="1" applyNumberFormat="1" applyFont="1"/>
    <xf numFmtId="0" fontId="1" fillId="0" borderId="0" xfId="1" applyFont="1" applyBorder="1"/>
    <xf numFmtId="165" fontId="56" fillId="0" borderId="25" xfId="1" applyNumberFormat="1" applyFont="1" applyBorder="1"/>
    <xf numFmtId="165" fontId="56" fillId="0" borderId="26" xfId="1" applyNumberFormat="1" applyFont="1" applyBorder="1"/>
    <xf numFmtId="165" fontId="56" fillId="0" borderId="28" xfId="1" applyNumberFormat="1" applyFont="1" applyBorder="1"/>
    <xf numFmtId="165" fontId="56" fillId="0" borderId="27" xfId="1" applyNumberFormat="1" applyFont="1" applyBorder="1"/>
    <xf numFmtId="165" fontId="56" fillId="0" borderId="26" xfId="13" applyFont="1" applyBorder="1" applyAlignment="1">
      <alignment horizontal="center"/>
    </xf>
    <xf numFmtId="165" fontId="56" fillId="0" borderId="25" xfId="13" applyFont="1" applyBorder="1" applyAlignment="1">
      <alignment horizontal="center"/>
    </xf>
    <xf numFmtId="165" fontId="56" fillId="0" borderId="28" xfId="13" applyFont="1" applyBorder="1" applyAlignment="1">
      <alignment horizontal="center"/>
    </xf>
    <xf numFmtId="165" fontId="56" fillId="0" borderId="30" xfId="13" applyFont="1" applyBorder="1" applyAlignment="1">
      <alignment horizontal="center"/>
    </xf>
    <xf numFmtId="165" fontId="56" fillId="6" borderId="42" xfId="13" applyFont="1" applyFill="1" applyBorder="1" applyAlignment="1">
      <alignment horizontal="center"/>
    </xf>
    <xf numFmtId="165" fontId="56" fillId="6" borderId="23" xfId="13" applyFont="1" applyFill="1" applyBorder="1" applyAlignment="1">
      <alignment horizontal="center"/>
    </xf>
    <xf numFmtId="165" fontId="56" fillId="6" borderId="43" xfId="13" applyFont="1" applyFill="1" applyBorder="1" applyAlignment="1">
      <alignment horizontal="center"/>
    </xf>
    <xf numFmtId="165" fontId="56" fillId="6" borderId="23" xfId="1" applyNumberFormat="1" applyFont="1" applyFill="1" applyBorder="1"/>
    <xf numFmtId="165" fontId="56" fillId="0" borderId="27" xfId="13" applyFont="1" applyBorder="1" applyAlignment="1">
      <alignment horizontal="center"/>
    </xf>
    <xf numFmtId="165" fontId="56" fillId="0" borderId="51" xfId="13" applyFont="1" applyBorder="1" applyAlignment="1">
      <alignment horizontal="center"/>
    </xf>
    <xf numFmtId="165" fontId="56" fillId="6" borderId="53" xfId="13" applyFont="1" applyFill="1" applyBorder="1" applyAlignment="1">
      <alignment horizontal="center"/>
    </xf>
    <xf numFmtId="165" fontId="56" fillId="6" borderId="44" xfId="13" applyFont="1" applyFill="1" applyBorder="1" applyAlignment="1">
      <alignment horizontal="center"/>
    </xf>
    <xf numFmtId="165" fontId="56" fillId="12" borderId="43" xfId="13" applyFont="1" applyFill="1" applyBorder="1" applyAlignment="1">
      <alignment horizontal="center"/>
    </xf>
    <xf numFmtId="165" fontId="56" fillId="12" borderId="23" xfId="1" applyNumberFormat="1" applyFont="1" applyFill="1" applyBorder="1"/>
    <xf numFmtId="170" fontId="2" fillId="24" borderId="2" xfId="1" applyNumberFormat="1" applyFont="1" applyFill="1" applyBorder="1"/>
    <xf numFmtId="165" fontId="56" fillId="0" borderId="32" xfId="1" applyNumberFormat="1" applyFont="1" applyBorder="1"/>
    <xf numFmtId="165" fontId="56" fillId="0" borderId="30" xfId="1" applyNumberFormat="1" applyFont="1" applyBorder="1"/>
    <xf numFmtId="165" fontId="56" fillId="0" borderId="31" xfId="1" applyNumberFormat="1" applyFont="1" applyBorder="1"/>
    <xf numFmtId="165" fontId="56" fillId="0" borderId="33" xfId="1" applyNumberFormat="1" applyFont="1" applyBorder="1"/>
    <xf numFmtId="165" fontId="56" fillId="0" borderId="32" xfId="13" applyFont="1" applyBorder="1" applyAlignment="1">
      <alignment horizontal="center"/>
    </xf>
    <xf numFmtId="165" fontId="56" fillId="0" borderId="31" xfId="13" applyFont="1" applyBorder="1" applyAlignment="1">
      <alignment horizontal="center"/>
    </xf>
    <xf numFmtId="165" fontId="56" fillId="6" borderId="31" xfId="13" applyFont="1" applyFill="1" applyBorder="1" applyAlignment="1">
      <alignment horizontal="center"/>
    </xf>
    <xf numFmtId="165" fontId="56" fillId="6" borderId="32" xfId="13" applyFont="1" applyFill="1" applyBorder="1" applyAlignment="1">
      <alignment horizontal="center"/>
    </xf>
    <xf numFmtId="165" fontId="56" fillId="6" borderId="30" xfId="13" applyFont="1" applyFill="1" applyBorder="1" applyAlignment="1">
      <alignment horizontal="center"/>
    </xf>
    <xf numFmtId="165" fontId="56" fillId="6" borderId="32" xfId="1" applyNumberFormat="1" applyFont="1" applyFill="1" applyBorder="1"/>
    <xf numFmtId="165" fontId="56" fillId="0" borderId="33" xfId="13" applyFont="1" applyBorder="1" applyAlignment="1">
      <alignment horizontal="center"/>
    </xf>
    <xf numFmtId="165" fontId="56" fillId="0" borderId="46" xfId="13" applyFont="1" applyBorder="1" applyAlignment="1">
      <alignment horizontal="center"/>
    </xf>
    <xf numFmtId="165" fontId="56" fillId="6" borderId="45" xfId="13" applyFont="1" applyFill="1" applyBorder="1" applyAlignment="1">
      <alignment horizontal="center"/>
    </xf>
    <xf numFmtId="165" fontId="56" fillId="12" borderId="30" xfId="13" applyFont="1" applyFill="1" applyBorder="1" applyAlignment="1">
      <alignment horizontal="center"/>
    </xf>
    <xf numFmtId="165" fontId="56" fillId="12" borderId="32" xfId="1" applyNumberFormat="1" applyFont="1" applyFill="1" applyBorder="1"/>
    <xf numFmtId="165" fontId="56" fillId="12" borderId="31" xfId="13" applyFont="1" applyFill="1" applyBorder="1" applyAlignment="1">
      <alignment horizontal="center"/>
    </xf>
    <xf numFmtId="165" fontId="56" fillId="12" borderId="32" xfId="13" applyFont="1" applyFill="1" applyBorder="1" applyAlignment="1">
      <alignment horizontal="center"/>
    </xf>
    <xf numFmtId="165" fontId="56" fillId="0" borderId="34" xfId="1" applyNumberFormat="1" applyFont="1" applyBorder="1"/>
    <xf numFmtId="165" fontId="56" fillId="0" borderId="35" xfId="1" applyNumberFormat="1" applyFont="1" applyBorder="1"/>
    <xf numFmtId="165" fontId="56" fillId="0" borderId="37" xfId="1" applyNumberFormat="1" applyFont="1" applyBorder="1"/>
    <xf numFmtId="165" fontId="56" fillId="0" borderId="36" xfId="1" applyNumberFormat="1" applyFont="1" applyBorder="1"/>
    <xf numFmtId="165" fontId="56" fillId="0" borderId="35" xfId="13" applyFont="1" applyBorder="1" applyAlignment="1">
      <alignment horizontal="center"/>
    </xf>
    <xf numFmtId="165" fontId="56" fillId="0" borderId="34" xfId="13" applyFont="1" applyBorder="1" applyAlignment="1">
      <alignment horizontal="center"/>
    </xf>
    <xf numFmtId="165" fontId="56" fillId="0" borderId="37" xfId="13" applyFont="1" applyBorder="1" applyAlignment="1">
      <alignment horizontal="center"/>
    </xf>
    <xf numFmtId="165" fontId="56" fillId="12" borderId="37" xfId="13" applyFont="1" applyFill="1" applyBorder="1" applyAlignment="1">
      <alignment horizontal="center"/>
    </xf>
    <xf numFmtId="165" fontId="56" fillId="12" borderId="34" xfId="13" applyFont="1" applyFill="1" applyBorder="1" applyAlignment="1">
      <alignment horizontal="center"/>
    </xf>
    <xf numFmtId="165" fontId="56" fillId="12" borderId="35" xfId="13" applyFont="1" applyFill="1" applyBorder="1" applyAlignment="1">
      <alignment horizontal="center"/>
    </xf>
    <xf numFmtId="165" fontId="56" fillId="12" borderId="34" xfId="1" applyNumberFormat="1" applyFont="1" applyFill="1" applyBorder="1"/>
    <xf numFmtId="165" fontId="56" fillId="0" borderId="36" xfId="13" applyFont="1" applyBorder="1" applyAlignment="1">
      <alignment horizontal="center"/>
    </xf>
    <xf numFmtId="165" fontId="56" fillId="0" borderId="54" xfId="13" applyFont="1" applyBorder="1" applyAlignment="1">
      <alignment horizontal="center"/>
    </xf>
    <xf numFmtId="165" fontId="56" fillId="6" borderId="39" xfId="13" applyFont="1" applyFill="1" applyBorder="1" applyAlignment="1">
      <alignment horizontal="center"/>
    </xf>
    <xf numFmtId="165" fontId="56" fillId="6" borderId="38" xfId="13" applyFont="1" applyFill="1" applyBorder="1" applyAlignment="1">
      <alignment horizontal="center"/>
    </xf>
    <xf numFmtId="165" fontId="56" fillId="6" borderId="15" xfId="13" applyFont="1" applyFill="1" applyBorder="1" applyAlignment="1">
      <alignment horizontal="center"/>
    </xf>
    <xf numFmtId="165" fontId="56" fillId="6" borderId="56" xfId="13" applyFont="1" applyFill="1" applyBorder="1" applyAlignment="1">
      <alignment horizontal="center"/>
    </xf>
    <xf numFmtId="165" fontId="56" fillId="6" borderId="29" xfId="13" applyFont="1" applyFill="1" applyBorder="1" applyAlignment="1">
      <alignment horizontal="center"/>
    </xf>
    <xf numFmtId="0" fontId="1" fillId="19" borderId="11" xfId="1" applyFont="1" applyFill="1" applyBorder="1"/>
    <xf numFmtId="165" fontId="2" fillId="19" borderId="12" xfId="1" applyNumberFormat="1" applyFont="1" applyFill="1" applyBorder="1" applyAlignment="1"/>
    <xf numFmtId="0" fontId="2" fillId="19" borderId="13" xfId="1" applyFont="1" applyFill="1" applyBorder="1" applyAlignment="1"/>
    <xf numFmtId="165" fontId="2" fillId="0" borderId="0" xfId="13" applyFont="1"/>
    <xf numFmtId="164" fontId="1" fillId="0" borderId="0" xfId="1" applyNumberFormat="1" applyFont="1"/>
    <xf numFmtId="164" fontId="2" fillId="0" borderId="2" xfId="1" applyNumberFormat="1" applyFont="1" applyBorder="1"/>
    <xf numFmtId="164" fontId="2" fillId="5" borderId="2" xfId="1" applyNumberFormat="1" applyFont="1" applyFill="1" applyBorder="1"/>
    <xf numFmtId="165" fontId="2" fillId="0" borderId="2" xfId="1" applyNumberFormat="1" applyFont="1" applyBorder="1"/>
    <xf numFmtId="0" fontId="1" fillId="0" borderId="0" xfId="1" applyFont="1" applyAlignment="1">
      <alignment horizontal="center" vertical="center" wrapText="1"/>
    </xf>
    <xf numFmtId="165" fontId="35" fillId="0" borderId="0" xfId="1" applyNumberFormat="1" applyFont="1" applyAlignment="1">
      <alignment horizontal="center" vertical="center" wrapText="1"/>
    </xf>
    <xf numFmtId="168" fontId="29" fillId="4" borderId="2" xfId="1" applyNumberFormat="1" applyFont="1" applyFill="1" applyBorder="1"/>
    <xf numFmtId="168" fontId="29" fillId="0" borderId="2" xfId="13" applyNumberFormat="1" applyFont="1" applyBorder="1"/>
    <xf numFmtId="168" fontId="29" fillId="0" borderId="2" xfId="1" applyNumberFormat="1" applyFont="1" applyBorder="1"/>
    <xf numFmtId="168" fontId="1" fillId="0" borderId="0" xfId="1" applyNumberFormat="1" applyFont="1"/>
    <xf numFmtId="168" fontId="9" fillId="4" borderId="0" xfId="1" applyNumberFormat="1" applyFont="1" applyFill="1"/>
    <xf numFmtId="168" fontId="9" fillId="5" borderId="0" xfId="1" applyNumberFormat="1" applyFont="1" applyFill="1"/>
    <xf numFmtId="0" fontId="95" fillId="0" borderId="0" xfId="1" applyFont="1"/>
    <xf numFmtId="164" fontId="20" fillId="5" borderId="25" xfId="1" applyNumberFormat="1" applyFont="1" applyFill="1" applyBorder="1"/>
    <xf numFmtId="164" fontId="20" fillId="5" borderId="26" xfId="1" applyNumberFormat="1" applyFont="1" applyFill="1" applyBorder="1"/>
    <xf numFmtId="165" fontId="20" fillId="0" borderId="28" xfId="1" applyNumberFormat="1" applyFont="1" applyBorder="1"/>
    <xf numFmtId="165" fontId="20" fillId="0" borderId="25" xfId="1" applyNumberFormat="1" applyFont="1" applyBorder="1"/>
    <xf numFmtId="165" fontId="20" fillId="19" borderId="43" xfId="13" applyFont="1" applyFill="1" applyBorder="1" applyAlignment="1">
      <alignment horizontal="center"/>
    </xf>
    <xf numFmtId="165" fontId="20" fillId="19" borderId="23" xfId="13" applyFont="1" applyFill="1" applyBorder="1" applyAlignment="1">
      <alignment horizontal="center"/>
    </xf>
    <xf numFmtId="165" fontId="20" fillId="19" borderId="42" xfId="13" applyFont="1" applyFill="1" applyBorder="1" applyAlignment="1">
      <alignment horizontal="center"/>
    </xf>
    <xf numFmtId="165" fontId="20" fillId="0" borderId="26" xfId="13" applyFont="1" applyBorder="1" applyAlignment="1">
      <alignment horizontal="center"/>
    </xf>
    <xf numFmtId="165" fontId="20" fillId="0" borderId="28" xfId="13" applyFont="1" applyBorder="1" applyAlignment="1">
      <alignment horizontal="center"/>
    </xf>
    <xf numFmtId="165" fontId="20" fillId="0" borderId="23" xfId="13" applyFont="1" applyBorder="1" applyAlignment="1">
      <alignment horizontal="center"/>
    </xf>
    <xf numFmtId="165" fontId="20" fillId="0" borderId="25" xfId="13" applyFont="1" applyBorder="1" applyAlignment="1">
      <alignment horizontal="center"/>
    </xf>
    <xf numFmtId="165" fontId="20" fillId="0" borderId="28" xfId="13" applyFont="1" applyFill="1" applyBorder="1" applyAlignment="1">
      <alignment horizontal="center"/>
    </xf>
    <xf numFmtId="165" fontId="20" fillId="0" borderId="25" xfId="13" applyFont="1" applyFill="1" applyBorder="1" applyAlignment="1">
      <alignment horizontal="center"/>
    </xf>
    <xf numFmtId="165" fontId="20" fillId="0" borderId="27" xfId="13" applyFont="1" applyBorder="1" applyAlignment="1">
      <alignment horizontal="center"/>
    </xf>
    <xf numFmtId="165" fontId="20" fillId="0" borderId="26" xfId="13" applyFont="1" applyFill="1" applyBorder="1" applyAlignment="1">
      <alignment horizontal="center"/>
    </xf>
    <xf numFmtId="165" fontId="20" fillId="0" borderId="33" xfId="13" applyFont="1" applyBorder="1" applyAlignment="1">
      <alignment horizontal="center"/>
    </xf>
    <xf numFmtId="165" fontId="52" fillId="0" borderId="28" xfId="13" applyFont="1" applyBorder="1" applyAlignment="1">
      <alignment horizontal="center" wrapText="1" shrinkToFit="1"/>
    </xf>
    <xf numFmtId="165" fontId="52" fillId="0" borderId="26" xfId="13" applyFont="1" applyBorder="1" applyAlignment="1">
      <alignment horizontal="center" wrapText="1" shrinkToFit="1"/>
    </xf>
    <xf numFmtId="165" fontId="20" fillId="0" borderId="16" xfId="13" applyFont="1" applyBorder="1" applyAlignment="1">
      <alignment horizontal="center"/>
    </xf>
    <xf numFmtId="165" fontId="20" fillId="0" borderId="10" xfId="13" applyFont="1" applyBorder="1" applyAlignment="1">
      <alignment horizontal="center"/>
    </xf>
    <xf numFmtId="164" fontId="20" fillId="0" borderId="32" xfId="1" applyNumberFormat="1" applyFont="1" applyBorder="1"/>
    <xf numFmtId="164" fontId="20" fillId="0" borderId="30" xfId="1" applyNumberFormat="1" applyFont="1" applyBorder="1"/>
    <xf numFmtId="165" fontId="20" fillId="0" borderId="31" xfId="1" applyNumberFormat="1" applyFont="1" applyBorder="1"/>
    <xf numFmtId="165" fontId="20" fillId="0" borderId="32" xfId="1" applyNumberFormat="1" applyFont="1" applyBorder="1"/>
    <xf numFmtId="165" fontId="20" fillId="0" borderId="30" xfId="13" applyFont="1" applyBorder="1" applyAlignment="1">
      <alignment horizontal="center"/>
    </xf>
    <xf numFmtId="165" fontId="20" fillId="0" borderId="31" xfId="13" applyFont="1" applyBorder="1" applyAlignment="1">
      <alignment horizontal="center"/>
    </xf>
    <xf numFmtId="165" fontId="20" fillId="0" borderId="32" xfId="13" applyFont="1" applyBorder="1" applyAlignment="1">
      <alignment horizontal="center"/>
    </xf>
    <xf numFmtId="165" fontId="20" fillId="0" borderId="31" xfId="13" applyFont="1" applyFill="1" applyBorder="1" applyAlignment="1">
      <alignment horizontal="center"/>
    </xf>
    <xf numFmtId="165" fontId="20" fillId="0" borderId="32" xfId="13" applyFont="1" applyFill="1" applyBorder="1" applyAlignment="1">
      <alignment horizontal="center"/>
    </xf>
    <xf numFmtId="165" fontId="20" fillId="0" borderId="30" xfId="13" applyFont="1" applyFill="1" applyBorder="1" applyAlignment="1">
      <alignment horizontal="center"/>
    </xf>
    <xf numFmtId="165" fontId="52" fillId="0" borderId="31" xfId="13" applyFont="1" applyBorder="1" applyAlignment="1">
      <alignment horizontal="center" wrapText="1" shrinkToFit="1"/>
    </xf>
    <xf numFmtId="165" fontId="52" fillId="0" borderId="30" xfId="13" applyFont="1" applyBorder="1" applyAlignment="1">
      <alignment horizontal="center" wrapText="1" shrinkToFit="1"/>
    </xf>
    <xf numFmtId="164" fontId="20" fillId="5" borderId="32" xfId="1" applyNumberFormat="1" applyFont="1" applyFill="1" applyBorder="1"/>
    <xf numFmtId="164" fontId="20" fillId="5" borderId="30" xfId="1" applyNumberFormat="1" applyFont="1" applyFill="1" applyBorder="1"/>
    <xf numFmtId="164" fontId="20" fillId="0" borderId="34" xfId="1" applyNumberFormat="1" applyFont="1" applyBorder="1"/>
    <xf numFmtId="164" fontId="20" fillId="0" borderId="35" xfId="1" applyNumberFormat="1" applyFont="1" applyBorder="1"/>
    <xf numFmtId="165" fontId="20" fillId="0" borderId="37" xfId="1" applyNumberFormat="1" applyFont="1" applyBorder="1"/>
    <xf numFmtId="165" fontId="20" fillId="0" borderId="34" xfId="1" applyNumberFormat="1" applyFont="1" applyBorder="1"/>
    <xf numFmtId="165" fontId="20" fillId="19" borderId="0" xfId="13" applyFont="1" applyFill="1" applyBorder="1" applyAlignment="1">
      <alignment horizontal="center"/>
    </xf>
    <xf numFmtId="165" fontId="20" fillId="19" borderId="15" xfId="13" applyFont="1" applyFill="1" applyBorder="1" applyAlignment="1">
      <alignment horizontal="center"/>
    </xf>
    <xf numFmtId="165" fontId="20" fillId="19" borderId="24" xfId="13" applyFont="1" applyFill="1" applyBorder="1" applyAlignment="1">
      <alignment horizontal="center"/>
    </xf>
    <xf numFmtId="165" fontId="20" fillId="0" borderId="35" xfId="13" applyFont="1" applyBorder="1" applyAlignment="1">
      <alignment horizontal="center"/>
    </xf>
    <xf numFmtId="165" fontId="20" fillId="0" borderId="41" xfId="13" applyFont="1" applyBorder="1" applyAlignment="1">
      <alignment horizontal="center"/>
    </xf>
    <xf numFmtId="165" fontId="20" fillId="0" borderId="37" xfId="13" applyFont="1" applyBorder="1" applyAlignment="1">
      <alignment horizontal="center"/>
    </xf>
    <xf numFmtId="165" fontId="20" fillId="0" borderId="37" xfId="13" applyFont="1" applyFill="1" applyBorder="1" applyAlignment="1">
      <alignment horizontal="center"/>
    </xf>
    <xf numFmtId="165" fontId="20" fillId="0" borderId="34" xfId="13" applyFont="1" applyFill="1" applyBorder="1" applyAlignment="1">
      <alignment horizontal="center"/>
    </xf>
    <xf numFmtId="165" fontId="20" fillId="0" borderId="36" xfId="13" applyFont="1" applyBorder="1" applyAlignment="1">
      <alignment horizontal="center"/>
    </xf>
    <xf numFmtId="165" fontId="20" fillId="0" borderId="39" xfId="13" applyFont="1" applyBorder="1" applyAlignment="1">
      <alignment horizontal="center"/>
    </xf>
    <xf numFmtId="165" fontId="52" fillId="0" borderId="37" xfId="13" applyFont="1" applyBorder="1" applyAlignment="1">
      <alignment horizontal="center" wrapText="1" shrinkToFit="1"/>
    </xf>
    <xf numFmtId="165" fontId="52" fillId="0" borderId="35" xfId="13" applyFont="1" applyBorder="1" applyAlignment="1">
      <alignment horizontal="center" wrapText="1" shrinkToFit="1"/>
    </xf>
    <xf numFmtId="165" fontId="20" fillId="0" borderId="42" xfId="13" applyFont="1" applyBorder="1" applyAlignment="1">
      <alignment horizontal="center"/>
    </xf>
    <xf numFmtId="165" fontId="20" fillId="0" borderId="14" xfId="13" applyFont="1" applyBorder="1" applyAlignment="1">
      <alignment horizontal="center"/>
    </xf>
    <xf numFmtId="165" fontId="9" fillId="0" borderId="0" xfId="1" applyNumberFormat="1" applyFont="1"/>
    <xf numFmtId="165" fontId="20" fillId="0" borderId="0" xfId="1" applyNumberFormat="1" applyFont="1"/>
    <xf numFmtId="165" fontId="18" fillId="0" borderId="0" xfId="1" applyNumberFormat="1" applyFont="1"/>
    <xf numFmtId="164" fontId="51" fillId="0" borderId="2" xfId="1" applyNumberFormat="1" applyFont="1" applyBorder="1"/>
    <xf numFmtId="164" fontId="51" fillId="5" borderId="2" xfId="1" applyNumberFormat="1" applyFont="1" applyFill="1" applyBorder="1"/>
    <xf numFmtId="165" fontId="51" fillId="0" borderId="2" xfId="1" applyNumberFormat="1" applyFont="1" applyBorder="1"/>
    <xf numFmtId="165" fontId="51" fillId="0" borderId="0" xfId="13" applyFont="1" applyAlignment="1">
      <alignment vertical="center" wrapText="1"/>
    </xf>
    <xf numFmtId="165" fontId="62" fillId="0" borderId="0" xfId="1" applyNumberFormat="1" applyFont="1" applyAlignment="1">
      <alignment horizontal="center"/>
    </xf>
    <xf numFmtId="170" fontId="9" fillId="0" borderId="2" xfId="13" applyNumberFormat="1" applyFont="1" applyFill="1" applyBorder="1" applyAlignment="1">
      <alignment vertical="center"/>
    </xf>
    <xf numFmtId="170" fontId="2" fillId="0" borderId="2" xfId="13" applyNumberFormat="1" applyFont="1" applyFill="1" applyBorder="1" applyAlignment="1">
      <alignment vertical="center"/>
    </xf>
    <xf numFmtId="170" fontId="2" fillId="0" borderId="2" xfId="1" applyNumberFormat="1" applyFont="1" applyFill="1" applyBorder="1" applyAlignment="1">
      <alignment horizontal="center" vertical="center"/>
    </xf>
    <xf numFmtId="170" fontId="9" fillId="0" borderId="2" xfId="13" applyNumberFormat="1" applyFont="1" applyBorder="1" applyAlignment="1">
      <alignment vertical="center"/>
    </xf>
    <xf numFmtId="170" fontId="9" fillId="10" borderId="2" xfId="13" applyNumberFormat="1" applyFont="1" applyFill="1" applyBorder="1" applyAlignment="1">
      <alignment vertical="center"/>
    </xf>
    <xf numFmtId="171" fontId="2" fillId="5" borderId="0" xfId="1" applyNumberFormat="1" applyFont="1" applyFill="1" applyAlignment="1">
      <alignment vertical="center"/>
    </xf>
    <xf numFmtId="170" fontId="9" fillId="4" borderId="2" xfId="13" applyNumberFormat="1" applyFont="1" applyFill="1" applyBorder="1" applyAlignment="1">
      <alignment vertical="center"/>
    </xf>
    <xf numFmtId="170" fontId="9" fillId="4" borderId="2" xfId="1" applyNumberFormat="1" applyFont="1" applyFill="1" applyBorder="1" applyAlignment="1">
      <alignment vertical="center"/>
    </xf>
    <xf numFmtId="172" fontId="35" fillId="0" borderId="0" xfId="1" applyNumberFormat="1" applyFont="1" applyAlignment="1">
      <alignment vertical="center"/>
    </xf>
    <xf numFmtId="165" fontId="2" fillId="0" borderId="0" xfId="1" applyNumberFormat="1" applyFont="1" applyAlignment="1">
      <alignment vertical="center"/>
    </xf>
    <xf numFmtId="165" fontId="2" fillId="9" borderId="2" xfId="13" applyFont="1" applyFill="1" applyBorder="1" applyAlignment="1">
      <alignment vertical="center"/>
    </xf>
    <xf numFmtId="165" fontId="2" fillId="8" borderId="2" xfId="13" applyFont="1" applyFill="1" applyBorder="1" applyAlignment="1">
      <alignment vertical="center"/>
    </xf>
    <xf numFmtId="165" fontId="42" fillId="0" borderId="2" xfId="13" applyFont="1" applyBorder="1" applyAlignment="1">
      <alignment vertical="center"/>
    </xf>
    <xf numFmtId="165" fontId="35" fillId="0" borderId="0" xfId="1" applyNumberFormat="1" applyFont="1" applyAlignment="1">
      <alignment vertical="center"/>
    </xf>
    <xf numFmtId="164" fontId="2" fillId="18" borderId="0" xfId="1" applyNumberFormat="1" applyFont="1" applyFill="1"/>
    <xf numFmtId="165" fontId="2" fillId="0" borderId="2" xfId="13" applyFont="1" applyBorder="1" applyAlignment="1">
      <alignment horizontal="center" vertical="center" wrapText="1"/>
    </xf>
    <xf numFmtId="165" fontId="2" fillId="4" borderId="2" xfId="13" applyFont="1" applyFill="1" applyBorder="1" applyAlignment="1">
      <alignment vertical="center"/>
    </xf>
    <xf numFmtId="4" fontId="35" fillId="0" borderId="0" xfId="1" applyNumberFormat="1" applyFont="1"/>
    <xf numFmtId="165" fontId="32" fillId="10" borderId="2" xfId="13" applyFont="1" applyFill="1" applyBorder="1" applyAlignment="1">
      <alignment horizontal="center" vertical="center" wrapText="1"/>
    </xf>
    <xf numFmtId="165" fontId="43" fillId="6" borderId="2" xfId="13" applyFont="1" applyFill="1" applyBorder="1" applyAlignment="1">
      <alignment horizontal="center" vertical="center" wrapText="1"/>
    </xf>
    <xf numFmtId="165" fontId="32" fillId="10" borderId="2" xfId="13" applyFont="1" applyFill="1" applyBorder="1" applyAlignment="1">
      <alignment vertical="center"/>
    </xf>
    <xf numFmtId="165" fontId="43" fillId="6" borderId="2" xfId="13" applyFont="1" applyFill="1" applyBorder="1" applyAlignment="1">
      <alignment vertical="center"/>
    </xf>
    <xf numFmtId="165" fontId="32" fillId="6" borderId="2" xfId="13" applyFont="1" applyFill="1" applyBorder="1" applyAlignment="1">
      <alignment vertical="center"/>
    </xf>
    <xf numFmtId="4" fontId="59" fillId="0" borderId="5" xfId="16" applyFont="1">
      <alignment horizontal="right" vertical="top" shrinkToFit="1"/>
    </xf>
    <xf numFmtId="165" fontId="43" fillId="8" borderId="2" xfId="13" applyFont="1" applyFill="1" applyBorder="1" applyAlignment="1">
      <alignment vertical="center"/>
    </xf>
    <xf numFmtId="165" fontId="43" fillId="0" borderId="2" xfId="13" applyFont="1" applyBorder="1" applyAlignment="1">
      <alignment vertical="center"/>
    </xf>
    <xf numFmtId="165" fontId="32" fillId="5" borderId="2" xfId="13" applyFont="1" applyFill="1" applyBorder="1" applyAlignment="1">
      <alignment horizontal="center" vertical="center" wrapText="1"/>
    </xf>
    <xf numFmtId="165" fontId="32" fillId="0" borderId="2" xfId="13" applyNumberFormat="1" applyFont="1" applyBorder="1" applyAlignment="1">
      <alignment vertical="center"/>
    </xf>
    <xf numFmtId="166" fontId="43" fillId="0" borderId="0" xfId="13" applyNumberFormat="1" applyFont="1" applyAlignment="1">
      <alignment horizontal="center" vertical="center" wrapText="1"/>
    </xf>
    <xf numFmtId="165" fontId="32" fillId="0" borderId="2" xfId="13" applyFont="1" applyFill="1" applyBorder="1" applyAlignment="1">
      <alignment vertical="center"/>
    </xf>
    <xf numFmtId="165" fontId="32" fillId="4" borderId="2" xfId="13" applyFont="1" applyFill="1" applyBorder="1" applyAlignment="1">
      <alignment vertical="center"/>
    </xf>
    <xf numFmtId="165" fontId="43" fillId="5" borderId="46" xfId="13" applyFont="1" applyFill="1" applyBorder="1" applyAlignment="1">
      <alignment vertical="center"/>
    </xf>
    <xf numFmtId="165" fontId="32" fillId="8" borderId="2" xfId="13" applyFont="1" applyFill="1" applyBorder="1" applyAlignment="1">
      <alignment vertical="center"/>
    </xf>
    <xf numFmtId="4" fontId="2" fillId="0" borderId="48" xfId="1" applyNumberFormat="1" applyFont="1" applyBorder="1" applyAlignment="1">
      <alignment horizontal="right" vertical="center" shrinkToFit="1"/>
    </xf>
    <xf numFmtId="165" fontId="32" fillId="10" borderId="2" xfId="13" applyFont="1" applyFill="1" applyBorder="1" applyAlignment="1">
      <alignment horizontal="center" vertical="center"/>
    </xf>
    <xf numFmtId="165" fontId="43" fillId="6" borderId="2" xfId="13" applyFont="1" applyFill="1" applyBorder="1" applyAlignment="1">
      <alignment horizontal="center" vertical="center"/>
    </xf>
    <xf numFmtId="165" fontId="32" fillId="0" borderId="0" xfId="1" applyNumberFormat="1" applyFont="1" applyFill="1" applyAlignment="1">
      <alignment vertical="center"/>
    </xf>
    <xf numFmtId="165" fontId="36" fillId="0" borderId="0" xfId="1" applyNumberFormat="1" applyFont="1" applyAlignment="1">
      <alignment vertical="center"/>
    </xf>
    <xf numFmtId="4" fontId="36" fillId="2" borderId="2" xfId="8" applyFont="1" applyBorder="1">
      <alignment horizontal="right" vertical="top" shrinkToFit="1"/>
    </xf>
    <xf numFmtId="43" fontId="32" fillId="26" borderId="2" xfId="4" applyFont="1" applyFill="1" applyBorder="1" applyAlignment="1">
      <alignment horizontal="right" vertical="center" shrinkToFit="1"/>
    </xf>
    <xf numFmtId="165" fontId="32" fillId="0" borderId="46" xfId="13" applyFont="1" applyFill="1" applyBorder="1" applyAlignment="1">
      <alignment horizontal="center" vertical="center"/>
    </xf>
    <xf numFmtId="165" fontId="32" fillId="0" borderId="0" xfId="13" applyFont="1" applyFill="1" applyAlignment="1">
      <alignment horizontal="center" vertical="center"/>
    </xf>
    <xf numFmtId="43" fontId="32" fillId="11" borderId="47" xfId="4" applyFont="1" applyFill="1" applyBorder="1" applyAlignment="1">
      <alignment horizontal="right" vertical="center" shrinkToFit="1"/>
    </xf>
    <xf numFmtId="4" fontId="32" fillId="0" borderId="2" xfId="15" applyFont="1" applyFill="1" applyBorder="1" applyAlignment="1">
      <alignment horizontal="right" vertical="center" shrinkToFit="1"/>
    </xf>
    <xf numFmtId="4" fontId="29" fillId="0" borderId="49" xfId="17" applyNumberFormat="1" applyFont="1" applyBorder="1" applyAlignment="1">
      <alignment horizontal="right" vertical="top" shrinkToFit="1"/>
    </xf>
    <xf numFmtId="165" fontId="29" fillId="0" borderId="2" xfId="1" applyNumberFormat="1" applyFont="1" applyBorder="1" applyAlignment="1">
      <alignment vertical="center"/>
    </xf>
    <xf numFmtId="4" fontId="96" fillId="17" borderId="2" xfId="18" applyNumberFormat="1" applyFont="1" applyFill="1" applyBorder="1" applyAlignment="1">
      <alignment horizontal="right" vertical="center" wrapText="1" shrinkToFit="1"/>
    </xf>
    <xf numFmtId="165" fontId="32" fillId="0" borderId="0" xfId="1" applyNumberFormat="1" applyFont="1" applyAlignment="1">
      <alignment vertical="center"/>
    </xf>
    <xf numFmtId="165" fontId="32" fillId="8" borderId="46" xfId="13" applyFont="1" applyFill="1" applyBorder="1" applyAlignment="1">
      <alignment vertical="center" wrapText="1"/>
    </xf>
    <xf numFmtId="165" fontId="32" fillId="10" borderId="2" xfId="1" applyNumberFormat="1" applyFont="1" applyFill="1" applyBorder="1" applyAlignment="1">
      <alignment horizontal="center" vertical="center" wrapText="1"/>
    </xf>
    <xf numFmtId="165" fontId="32" fillId="0" borderId="2" xfId="1" applyNumberFormat="1" applyFont="1" applyBorder="1" applyAlignment="1">
      <alignment horizontal="center" vertical="center" wrapText="1"/>
    </xf>
    <xf numFmtId="165" fontId="32" fillId="16" borderId="2" xfId="13" applyFont="1" applyFill="1" applyBorder="1" applyAlignment="1">
      <alignment horizontal="center" vertical="center" wrapText="1"/>
    </xf>
    <xf numFmtId="165" fontId="32" fillId="0" borderId="2" xfId="1" applyNumberFormat="1" applyFont="1" applyFill="1" applyBorder="1" applyAlignment="1">
      <alignment horizontal="center" vertical="center" wrapText="1"/>
    </xf>
    <xf numFmtId="166" fontId="2" fillId="0" borderId="0" xfId="1" applyNumberFormat="1" applyFont="1" applyAlignment="1">
      <alignment horizontal="center" vertical="center"/>
    </xf>
    <xf numFmtId="4" fontId="32" fillId="11" borderId="47" xfId="31" applyFont="1">
      <alignment horizontal="right" shrinkToFit="1"/>
    </xf>
    <xf numFmtId="4" fontId="32" fillId="0" borderId="2" xfId="12" applyFont="1" applyBorder="1" applyAlignment="1">
      <alignment horizontal="right" vertical="center" shrinkToFit="1"/>
    </xf>
    <xf numFmtId="4" fontId="32" fillId="0" borderId="2" xfId="8" applyFont="1" applyFill="1" applyBorder="1" applyAlignment="1">
      <alignment horizontal="right" vertical="center" shrinkToFit="1"/>
    </xf>
    <xf numFmtId="4" fontId="32" fillId="0" borderId="2" xfId="15" applyFont="1" applyFill="1" applyBorder="1">
      <alignment horizontal="right" shrinkToFit="1"/>
    </xf>
    <xf numFmtId="0" fontId="97" fillId="0" borderId="2" xfId="0" applyFont="1" applyBorder="1" applyAlignment="1">
      <alignment horizontal="center" vertical="center" wrapText="1"/>
    </xf>
    <xf numFmtId="0" fontId="97" fillId="0" borderId="2" xfId="0" applyFont="1" applyFill="1" applyBorder="1" applyAlignment="1">
      <alignment horizontal="center" vertical="center" wrapText="1"/>
    </xf>
    <xf numFmtId="4" fontId="85" fillId="18" borderId="2" xfId="0" applyNumberFormat="1" applyFont="1" applyFill="1" applyBorder="1" applyAlignment="1">
      <alignment horizontal="center" vertical="center"/>
    </xf>
    <xf numFmtId="173" fontId="83" fillId="5" borderId="2" xfId="13" applyNumberFormat="1" applyFont="1" applyFill="1" applyBorder="1" applyAlignment="1">
      <alignment horizontal="center" vertical="center"/>
    </xf>
    <xf numFmtId="0" fontId="82" fillId="0" borderId="45" xfId="0" applyFont="1" applyFill="1" applyBorder="1" applyAlignment="1">
      <alignment horizontal="center"/>
    </xf>
    <xf numFmtId="0" fontId="82" fillId="0" borderId="30" xfId="0" applyFont="1" applyFill="1" applyBorder="1" applyAlignment="1">
      <alignment horizontal="center"/>
    </xf>
    <xf numFmtId="0" fontId="82" fillId="0" borderId="46" xfId="0" applyFont="1" applyFill="1" applyBorder="1" applyAlignment="1">
      <alignment horizontal="center"/>
    </xf>
    <xf numFmtId="0" fontId="81" fillId="0" borderId="0" xfId="0" applyFont="1" applyAlignment="1">
      <alignment horizontal="center" vertical="center" wrapText="1"/>
    </xf>
    <xf numFmtId="0" fontId="97" fillId="0" borderId="2" xfId="0" applyFont="1" applyBorder="1" applyAlignment="1">
      <alignment horizontal="center" vertical="center" wrapText="1"/>
    </xf>
    <xf numFmtId="0" fontId="97" fillId="0" borderId="8" xfId="0" applyFont="1" applyBorder="1" applyAlignment="1">
      <alignment horizontal="center" vertical="center" wrapText="1"/>
    </xf>
    <xf numFmtId="0" fontId="97" fillId="0" borderId="58" xfId="0" applyFont="1" applyBorder="1" applyAlignment="1">
      <alignment horizontal="center" vertical="center" wrapText="1"/>
    </xf>
    <xf numFmtId="0" fontId="97" fillId="0" borderId="9" xfId="0" applyFont="1" applyBorder="1" applyAlignment="1">
      <alignment horizontal="center" vertical="center" wrapText="1"/>
    </xf>
    <xf numFmtId="0" fontId="97" fillId="0" borderId="2" xfId="0" applyFont="1" applyBorder="1" applyAlignment="1">
      <alignment horizontal="center" vertical="center"/>
    </xf>
    <xf numFmtId="0" fontId="97" fillId="0" borderId="45" xfId="0" applyFont="1" applyBorder="1" applyAlignment="1">
      <alignment horizontal="center" vertical="center"/>
    </xf>
    <xf numFmtId="0" fontId="97" fillId="0" borderId="30" xfId="0" applyFont="1" applyBorder="1" applyAlignment="1">
      <alignment horizontal="center" vertical="center"/>
    </xf>
    <xf numFmtId="0" fontId="97" fillId="0" borderId="46" xfId="0" applyFont="1" applyBorder="1" applyAlignment="1">
      <alignment horizontal="center" vertical="center"/>
    </xf>
    <xf numFmtId="0" fontId="52" fillId="0" borderId="11" xfId="0" applyFont="1" applyBorder="1" applyAlignment="1">
      <alignment horizontal="center" vertical="center" wrapText="1"/>
    </xf>
    <xf numFmtId="0" fontId="52" fillId="0" borderId="12" xfId="0" applyFont="1" applyBorder="1" applyAlignment="1">
      <alignment horizontal="center" vertical="center" wrapText="1"/>
    </xf>
    <xf numFmtId="0" fontId="52" fillId="0" borderId="13" xfId="0" applyFont="1" applyBorder="1" applyAlignment="1">
      <alignment horizontal="center" vertical="center" wrapText="1"/>
    </xf>
    <xf numFmtId="0" fontId="52" fillId="0" borderId="11"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13" xfId="0" applyFont="1" applyFill="1" applyBorder="1" applyAlignment="1">
      <alignment horizontal="center" vertical="center" wrapText="1"/>
    </xf>
    <xf numFmtId="0" fontId="52" fillId="0" borderId="45" xfId="0" applyFont="1" applyBorder="1" applyAlignment="1">
      <alignment horizontal="center" vertical="center" wrapText="1"/>
    </xf>
    <xf numFmtId="0" fontId="52" fillId="0" borderId="30" xfId="0" applyFont="1" applyBorder="1" applyAlignment="1">
      <alignment horizontal="center" vertical="center" wrapText="1"/>
    </xf>
    <xf numFmtId="0" fontId="52" fillId="4" borderId="11" xfId="0" applyFont="1" applyFill="1" applyBorder="1" applyAlignment="1">
      <alignment horizontal="center" vertical="center" wrapText="1"/>
    </xf>
    <xf numFmtId="0" fontId="52" fillId="4" borderId="12" xfId="0" applyFont="1" applyFill="1" applyBorder="1" applyAlignment="1">
      <alignment horizontal="center" vertical="center" wrapText="1"/>
    </xf>
    <xf numFmtId="0" fontId="52" fillId="4" borderId="13" xfId="0" applyFont="1" applyFill="1" applyBorder="1" applyAlignment="1">
      <alignment horizontal="center" vertical="center" wrapText="1"/>
    </xf>
    <xf numFmtId="0" fontId="52" fillId="6" borderId="11"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2" fillId="6" borderId="13" xfId="0" applyFont="1" applyFill="1" applyBorder="1" applyAlignment="1">
      <alignment horizontal="center" vertical="center" wrapText="1"/>
    </xf>
    <xf numFmtId="0" fontId="52" fillId="0" borderId="2" xfId="0" applyFont="1" applyBorder="1" applyAlignment="1">
      <alignment horizontal="center" vertical="center" wrapText="1"/>
    </xf>
    <xf numFmtId="0" fontId="52" fillId="0" borderId="46" xfId="0" applyFont="1" applyBorder="1" applyAlignment="1">
      <alignment horizontal="center" vertical="center" wrapText="1"/>
    </xf>
    <xf numFmtId="0" fontId="52" fillId="4" borderId="14" xfId="0" applyFont="1" applyFill="1" applyBorder="1" applyAlignment="1">
      <alignment horizontal="center" vertical="center" wrapText="1"/>
    </xf>
    <xf numFmtId="0" fontId="52" fillId="4" borderId="16" xfId="0" applyFont="1" applyFill="1" applyBorder="1" applyAlignment="1">
      <alignment horizontal="center" vertical="center" wrapText="1"/>
    </xf>
    <xf numFmtId="0" fontId="52" fillId="4" borderId="17" xfId="0" applyFont="1" applyFill="1" applyBorder="1" applyAlignment="1">
      <alignment horizontal="center" vertical="center" wrapText="1"/>
    </xf>
    <xf numFmtId="0" fontId="52" fillId="4" borderId="24" xfId="0" applyFont="1" applyFill="1" applyBorder="1" applyAlignment="1">
      <alignment horizontal="center" vertical="center" wrapText="1"/>
    </xf>
    <xf numFmtId="0" fontId="52" fillId="4" borderId="0" xfId="0" applyFont="1" applyFill="1" applyAlignment="1">
      <alignment horizontal="center" vertical="center" wrapText="1"/>
    </xf>
    <xf numFmtId="0" fontId="52" fillId="4" borderId="29"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19" xfId="0" applyFont="1" applyFill="1" applyBorder="1" applyAlignment="1">
      <alignment horizontal="center" vertical="center" wrapText="1"/>
    </xf>
    <xf numFmtId="0" fontId="52" fillId="4" borderId="20" xfId="0" applyFont="1" applyFill="1" applyBorder="1" applyAlignment="1">
      <alignment horizontal="center" vertical="center" wrapText="1"/>
    </xf>
    <xf numFmtId="0" fontId="52" fillId="6" borderId="14" xfId="0" applyFont="1" applyFill="1" applyBorder="1" applyAlignment="1">
      <alignment horizontal="center" vertical="center" wrapText="1"/>
    </xf>
    <xf numFmtId="0" fontId="52" fillId="6" borderId="17" xfId="0" applyFont="1" applyFill="1" applyBorder="1" applyAlignment="1">
      <alignment horizontal="center" vertical="center" wrapText="1"/>
    </xf>
    <xf numFmtId="0" fontId="52" fillId="6" borderId="18"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45" xfId="0" applyFont="1" applyBorder="1" applyAlignment="1">
      <alignment horizontal="center" vertical="center"/>
    </xf>
    <xf numFmtId="0" fontId="52" fillId="0" borderId="30" xfId="0" applyFont="1" applyBorder="1" applyAlignment="1">
      <alignment horizontal="center" vertical="center"/>
    </xf>
    <xf numFmtId="0" fontId="52" fillId="0" borderId="46" xfId="0" applyFont="1" applyBorder="1" applyAlignment="1">
      <alignment horizontal="center" vertical="center"/>
    </xf>
    <xf numFmtId="0" fontId="52" fillId="0" borderId="2" xfId="0" applyFont="1" applyBorder="1" applyAlignment="1">
      <alignment horizontal="center" vertical="center"/>
    </xf>
    <xf numFmtId="0" fontId="65" fillId="0" borderId="46" xfId="0" applyFont="1" applyBorder="1" applyAlignment="1">
      <alignment horizontal="center" vertical="center" wrapText="1"/>
    </xf>
    <xf numFmtId="0" fontId="52" fillId="0" borderId="45" xfId="0" applyFont="1" applyFill="1" applyBorder="1" applyAlignment="1">
      <alignment horizontal="center" vertical="center" wrapText="1"/>
    </xf>
    <xf numFmtId="0" fontId="52" fillId="0" borderId="30" xfId="0" applyFont="1" applyFill="1" applyBorder="1" applyAlignment="1">
      <alignment horizontal="center" vertical="center" wrapText="1"/>
    </xf>
    <xf numFmtId="0" fontId="52" fillId="3" borderId="45" xfId="0" applyFont="1" applyFill="1" applyBorder="1" applyAlignment="1">
      <alignment horizontal="center" vertical="center" wrapText="1"/>
    </xf>
    <xf numFmtId="0" fontId="52" fillId="3" borderId="30" xfId="0" applyFont="1" applyFill="1" applyBorder="1" applyAlignment="1">
      <alignment horizontal="center" vertical="center" wrapText="1"/>
    </xf>
    <xf numFmtId="0" fontId="52" fillId="3" borderId="46" xfId="0" applyFont="1" applyFill="1" applyBorder="1" applyAlignment="1">
      <alignment horizontal="center" vertical="center" wrapText="1"/>
    </xf>
    <xf numFmtId="2" fontId="52" fillId="4" borderId="14" xfId="0" applyNumberFormat="1" applyFont="1" applyFill="1" applyBorder="1" applyAlignment="1">
      <alignment horizontal="center" vertical="center" wrapText="1"/>
    </xf>
    <xf numFmtId="2" fontId="52" fillId="4" borderId="16" xfId="0" applyNumberFormat="1" applyFont="1" applyFill="1" applyBorder="1" applyAlignment="1">
      <alignment horizontal="center" vertical="center" wrapText="1"/>
    </xf>
    <xf numFmtId="2" fontId="52" fillId="4" borderId="17" xfId="0" applyNumberFormat="1" applyFont="1" applyFill="1" applyBorder="1" applyAlignment="1">
      <alignment horizontal="center" vertical="center" wrapText="1"/>
    </xf>
    <xf numFmtId="2" fontId="52" fillId="4" borderId="24" xfId="0" applyNumberFormat="1" applyFont="1" applyFill="1" applyBorder="1" applyAlignment="1">
      <alignment horizontal="center" vertical="center" wrapText="1"/>
    </xf>
    <xf numFmtId="2" fontId="52" fillId="4" borderId="0" xfId="0" applyNumberFormat="1" applyFont="1" applyFill="1" applyAlignment="1">
      <alignment horizontal="center" vertical="center" wrapText="1"/>
    </xf>
    <xf numFmtId="2" fontId="52" fillId="4" borderId="29" xfId="0" applyNumberFormat="1" applyFont="1" applyFill="1" applyBorder="1" applyAlignment="1">
      <alignment horizontal="center" vertical="center" wrapText="1"/>
    </xf>
    <xf numFmtId="2" fontId="52" fillId="4" borderId="18" xfId="0" applyNumberFormat="1" applyFont="1" applyFill="1" applyBorder="1" applyAlignment="1">
      <alignment horizontal="center" vertical="center" wrapText="1"/>
    </xf>
    <xf numFmtId="2" fontId="52" fillId="4" borderId="19" xfId="0" applyNumberFormat="1" applyFont="1" applyFill="1" applyBorder="1" applyAlignment="1">
      <alignment horizontal="center" vertical="center" wrapText="1"/>
    </xf>
    <xf numFmtId="2" fontId="52" fillId="4" borderId="20" xfId="0" applyNumberFormat="1" applyFont="1" applyFill="1" applyBorder="1" applyAlignment="1">
      <alignment horizontal="center" vertical="center" wrapText="1"/>
    </xf>
    <xf numFmtId="2" fontId="52" fillId="6" borderId="11" xfId="0" applyNumberFormat="1" applyFont="1" applyFill="1" applyBorder="1" applyAlignment="1">
      <alignment horizontal="center" vertical="center" wrapText="1"/>
    </xf>
    <xf numFmtId="2" fontId="52" fillId="6" borderId="12" xfId="0" applyNumberFormat="1" applyFont="1" applyFill="1" applyBorder="1" applyAlignment="1">
      <alignment horizontal="center" vertical="center" wrapText="1"/>
    </xf>
    <xf numFmtId="2" fontId="52" fillId="6" borderId="13" xfId="0" applyNumberFormat="1" applyFont="1" applyFill="1" applyBorder="1" applyAlignment="1">
      <alignment horizontal="center" vertical="center" wrapText="1"/>
    </xf>
    <xf numFmtId="0" fontId="52" fillId="0" borderId="24" xfId="0" applyFont="1" applyBorder="1" applyAlignment="1">
      <alignment horizontal="center" vertical="center" wrapText="1"/>
    </xf>
    <xf numFmtId="0" fontId="52" fillId="0" borderId="0" xfId="0" applyFont="1" applyAlignment="1">
      <alignment horizontal="center" vertical="center" wrapText="1"/>
    </xf>
    <xf numFmtId="165" fontId="52" fillId="0" borderId="45" xfId="0" applyNumberFormat="1" applyFont="1" applyBorder="1" applyAlignment="1">
      <alignment horizontal="center" vertical="center" wrapText="1"/>
    </xf>
    <xf numFmtId="165" fontId="52" fillId="0" borderId="30" xfId="0" applyNumberFormat="1" applyFont="1" applyBorder="1" applyAlignment="1">
      <alignment horizontal="center" vertical="center" wrapText="1"/>
    </xf>
    <xf numFmtId="2" fontId="52" fillId="0" borderId="11" xfId="0" applyNumberFormat="1" applyFont="1" applyBorder="1" applyAlignment="1">
      <alignment horizontal="center" vertical="center" wrapText="1"/>
    </xf>
    <xf numFmtId="2" fontId="52" fillId="0" borderId="12" xfId="0" applyNumberFormat="1" applyFont="1" applyBorder="1" applyAlignment="1">
      <alignment horizontal="center" vertical="center" wrapText="1"/>
    </xf>
    <xf numFmtId="2" fontId="52" fillId="0" borderId="13" xfId="0" applyNumberFormat="1" applyFont="1" applyBorder="1" applyAlignment="1">
      <alignment horizontal="center" vertical="center" wrapText="1"/>
    </xf>
    <xf numFmtId="0" fontId="52" fillId="6" borderId="16" xfId="0" applyFont="1" applyFill="1" applyBorder="1" applyAlignment="1">
      <alignment horizontal="center" vertical="center" wrapText="1"/>
    </xf>
    <xf numFmtId="0" fontId="52" fillId="6" borderId="19" xfId="0" applyFont="1" applyFill="1" applyBorder="1" applyAlignment="1">
      <alignment horizontal="center" vertical="center" wrapText="1"/>
    </xf>
    <xf numFmtId="0" fontId="52" fillId="4" borderId="0" xfId="0" applyFont="1" applyFill="1" applyBorder="1" applyAlignment="1">
      <alignment horizontal="center" vertical="center" wrapText="1"/>
    </xf>
    <xf numFmtId="2" fontId="52" fillId="0" borderId="14" xfId="0" applyNumberFormat="1" applyFont="1" applyBorder="1" applyAlignment="1">
      <alignment horizontal="center" vertical="center" wrapText="1"/>
    </xf>
    <xf numFmtId="2" fontId="52" fillId="0" borderId="16" xfId="0" applyNumberFormat="1" applyFont="1" applyBorder="1" applyAlignment="1">
      <alignment horizontal="center" vertical="center" wrapText="1"/>
    </xf>
    <xf numFmtId="2" fontId="52" fillId="0" borderId="17" xfId="0" applyNumberFormat="1" applyFont="1" applyBorder="1" applyAlignment="1">
      <alignment horizontal="center" vertical="center" wrapText="1"/>
    </xf>
    <xf numFmtId="0" fontId="52" fillId="0" borderId="18" xfId="0" applyFont="1" applyFill="1" applyBorder="1" applyAlignment="1">
      <alignment horizontal="center" vertical="center" wrapText="1"/>
    </xf>
    <xf numFmtId="0" fontId="52" fillId="0" borderId="19" xfId="0" applyFont="1" applyFill="1" applyBorder="1" applyAlignment="1">
      <alignment horizontal="center" vertical="center" wrapText="1"/>
    </xf>
    <xf numFmtId="0" fontId="52" fillId="0" borderId="20" xfId="0" applyFont="1" applyFill="1" applyBorder="1" applyAlignment="1">
      <alignment horizontal="center" vertical="center" wrapText="1"/>
    </xf>
    <xf numFmtId="2" fontId="52" fillId="6" borderId="14" xfId="0" applyNumberFormat="1" applyFont="1" applyFill="1" applyBorder="1" applyAlignment="1">
      <alignment horizontal="center" vertical="center" wrapText="1"/>
    </xf>
    <xf numFmtId="2" fontId="52" fillId="6" borderId="16" xfId="0" applyNumberFormat="1" applyFont="1" applyFill="1" applyBorder="1" applyAlignment="1">
      <alignment horizontal="center" vertical="center" wrapText="1"/>
    </xf>
    <xf numFmtId="2" fontId="52" fillId="6" borderId="17" xfId="0" applyNumberFormat="1" applyFont="1" applyFill="1" applyBorder="1" applyAlignment="1">
      <alignment horizontal="center" vertical="center" wrapText="1"/>
    </xf>
    <xf numFmtId="2" fontId="52" fillId="6" borderId="18" xfId="0" applyNumberFormat="1" applyFont="1" applyFill="1" applyBorder="1" applyAlignment="1">
      <alignment horizontal="center" vertical="center" wrapText="1"/>
    </xf>
    <xf numFmtId="2" fontId="52" fillId="6" borderId="19" xfId="0" applyNumberFormat="1" applyFont="1" applyFill="1" applyBorder="1" applyAlignment="1">
      <alignment horizontal="center" vertical="center" wrapText="1"/>
    </xf>
    <xf numFmtId="2" fontId="52" fillId="6" borderId="20" xfId="0" applyNumberFormat="1" applyFont="1" applyFill="1" applyBorder="1" applyAlignment="1">
      <alignment horizontal="center" vertical="center" wrapText="1"/>
    </xf>
    <xf numFmtId="2" fontId="52" fillId="0" borderId="11" xfId="0" applyNumberFormat="1" applyFont="1" applyFill="1" applyBorder="1" applyAlignment="1">
      <alignment horizontal="center" vertical="center" wrapText="1"/>
    </xf>
    <xf numFmtId="2" fontId="52" fillId="0" borderId="12" xfId="0" applyNumberFormat="1" applyFont="1" applyFill="1" applyBorder="1" applyAlignment="1">
      <alignment horizontal="center" vertical="center" wrapText="1"/>
    </xf>
    <xf numFmtId="2" fontId="52" fillId="12" borderId="11" xfId="0" applyNumberFormat="1" applyFont="1" applyFill="1" applyBorder="1" applyAlignment="1">
      <alignment horizontal="center" vertical="center" wrapText="1"/>
    </xf>
    <xf numFmtId="2" fontId="52" fillId="12" borderId="12" xfId="0" applyNumberFormat="1" applyFont="1" applyFill="1" applyBorder="1" applyAlignment="1">
      <alignment horizontal="center" vertical="center" wrapText="1"/>
    </xf>
    <xf numFmtId="0" fontId="52" fillId="0" borderId="14" xfId="0" applyFont="1" applyFill="1" applyBorder="1" applyAlignment="1">
      <alignment horizontal="center" vertical="center" wrapText="1"/>
    </xf>
    <xf numFmtId="0" fontId="52" fillId="0" borderId="16" xfId="0" applyFont="1" applyFill="1" applyBorder="1" applyAlignment="1">
      <alignment horizontal="center" vertical="center" wrapText="1"/>
    </xf>
    <xf numFmtId="0" fontId="52" fillId="0" borderId="17"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29" xfId="0" applyFont="1" applyFill="1" applyBorder="1" applyAlignment="1">
      <alignment horizontal="center" vertical="center" wrapText="1"/>
    </xf>
    <xf numFmtId="0" fontId="52" fillId="12" borderId="14" xfId="0" applyFont="1" applyFill="1" applyBorder="1" applyAlignment="1">
      <alignment horizontal="center" vertical="center" wrapText="1"/>
    </xf>
    <xf numFmtId="0" fontId="52" fillId="12" borderId="16" xfId="0" applyFont="1" applyFill="1" applyBorder="1" applyAlignment="1">
      <alignment horizontal="center" vertical="center" wrapText="1"/>
    </xf>
    <xf numFmtId="0" fontId="52" fillId="12" borderId="17" xfId="0" applyFont="1" applyFill="1" applyBorder="1" applyAlignment="1">
      <alignment horizontal="center" vertical="center" wrapText="1"/>
    </xf>
    <xf numFmtId="0" fontId="52" fillId="12" borderId="18" xfId="0" applyFont="1" applyFill="1" applyBorder="1" applyAlignment="1">
      <alignment horizontal="center" vertical="center" wrapText="1"/>
    </xf>
    <xf numFmtId="0" fontId="52" fillId="12" borderId="19" xfId="0" applyFont="1" applyFill="1" applyBorder="1" applyAlignment="1">
      <alignment horizontal="center" vertical="center" wrapText="1"/>
    </xf>
    <xf numFmtId="0" fontId="52" fillId="12" borderId="20" xfId="0" applyFont="1" applyFill="1" applyBorder="1" applyAlignment="1">
      <alignment horizontal="center" vertical="center" wrapText="1"/>
    </xf>
    <xf numFmtId="0" fontId="52" fillId="12" borderId="11" xfId="0" applyFont="1" applyFill="1" applyBorder="1" applyAlignment="1">
      <alignment horizontal="center" vertical="center" wrapText="1"/>
    </xf>
    <xf numFmtId="0" fontId="52" fillId="12" borderId="12" xfId="0" applyFont="1" applyFill="1" applyBorder="1" applyAlignment="1">
      <alignment horizontal="center" vertical="center" wrapText="1"/>
    </xf>
    <xf numFmtId="0" fontId="52" fillId="12" borderId="13" xfId="0" applyFont="1" applyFill="1" applyBorder="1" applyAlignment="1">
      <alignment horizontal="center" vertical="center" wrapText="1"/>
    </xf>
    <xf numFmtId="0" fontId="52" fillId="0" borderId="14"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18"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19" xfId="0" applyFont="1" applyBorder="1" applyAlignment="1">
      <alignment horizontal="center" vertical="center" wrapText="1"/>
    </xf>
    <xf numFmtId="49" fontId="52" fillId="0" borderId="11" xfId="0" applyNumberFormat="1" applyFont="1" applyBorder="1" applyAlignment="1">
      <alignment horizontal="center" vertical="center" wrapText="1"/>
    </xf>
    <xf numFmtId="49" fontId="52" fillId="0" borderId="12" xfId="0" applyNumberFormat="1" applyFont="1" applyBorder="1" applyAlignment="1">
      <alignment horizontal="center" vertical="center" wrapText="1"/>
    </xf>
    <xf numFmtId="0" fontId="52" fillId="0" borderId="11" xfId="25" applyFont="1" applyBorder="1" applyAlignment="1">
      <alignment horizontal="center" vertical="center" wrapText="1"/>
    </xf>
    <xf numFmtId="0" fontId="52" fillId="0" borderId="12" xfId="25" applyFont="1" applyBorder="1" applyAlignment="1">
      <alignment horizontal="center" vertical="center" wrapText="1"/>
    </xf>
    <xf numFmtId="0" fontId="52" fillId="0" borderId="12" xfId="0" applyFont="1" applyBorder="1" applyAlignment="1">
      <alignment vertical="center"/>
    </xf>
    <xf numFmtId="0" fontId="52" fillId="0" borderId="13" xfId="0" applyFont="1" applyBorder="1" applyAlignment="1">
      <alignment vertical="center"/>
    </xf>
    <xf numFmtId="2" fontId="52" fillId="0" borderId="13" xfId="0" applyNumberFormat="1" applyFont="1" applyFill="1" applyBorder="1" applyAlignment="1">
      <alignment horizontal="center" vertical="center" wrapText="1"/>
    </xf>
    <xf numFmtId="2" fontId="52" fillId="4" borderId="11" xfId="0" applyNumberFormat="1" applyFont="1" applyFill="1" applyBorder="1" applyAlignment="1">
      <alignment horizontal="center" vertical="center" wrapText="1"/>
    </xf>
    <xf numFmtId="2" fontId="52" fillId="4" borderId="12" xfId="0" applyNumberFormat="1" applyFont="1" applyFill="1" applyBorder="1" applyAlignment="1">
      <alignment horizontal="center" vertical="center" wrapText="1"/>
    </xf>
    <xf numFmtId="2" fontId="52" fillId="4" borderId="13" xfId="0" applyNumberFormat="1" applyFont="1" applyFill="1" applyBorder="1" applyAlignment="1">
      <alignment horizontal="center" vertical="center" wrapText="1"/>
    </xf>
    <xf numFmtId="0" fontId="52" fillId="0" borderId="10"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29" xfId="0" applyFont="1" applyBorder="1" applyAlignment="1">
      <alignment horizontal="center" vertical="center" wrapText="1"/>
    </xf>
    <xf numFmtId="0" fontId="52" fillId="4" borderId="10" xfId="0" applyFont="1" applyFill="1" applyBorder="1" applyAlignment="1">
      <alignment horizontal="center" vertical="center" wrapText="1"/>
    </xf>
    <xf numFmtId="0" fontId="52" fillId="4" borderId="15" xfId="0" applyFont="1" applyFill="1" applyBorder="1" applyAlignment="1">
      <alignment horizontal="center" vertical="center" wrapText="1"/>
    </xf>
    <xf numFmtId="0" fontId="52" fillId="0" borderId="20" xfId="0" applyFont="1" applyBorder="1" applyAlignment="1">
      <alignment vertical="center"/>
    </xf>
    <xf numFmtId="0" fontId="52" fillId="0" borderId="14" xfId="25" applyFont="1" applyBorder="1" applyAlignment="1">
      <alignment horizontal="center" vertical="center" wrapText="1"/>
    </xf>
    <xf numFmtId="0" fontId="52" fillId="0" borderId="17" xfId="25" applyFont="1" applyBorder="1" applyAlignment="1">
      <alignment horizontal="center" vertical="center" wrapText="1"/>
    </xf>
    <xf numFmtId="0" fontId="52" fillId="0" borderId="24" xfId="25" applyFont="1" applyBorder="1" applyAlignment="1">
      <alignment horizontal="center" vertical="center" wrapText="1"/>
    </xf>
    <xf numFmtId="0" fontId="52" fillId="0" borderId="29" xfId="25" applyFont="1" applyBorder="1" applyAlignment="1">
      <alignment horizontal="center" vertical="center" wrapText="1"/>
    </xf>
    <xf numFmtId="0" fontId="52" fillId="0" borderId="18" xfId="25" applyFont="1" applyBorder="1" applyAlignment="1">
      <alignment horizontal="center" vertical="center" wrapText="1"/>
    </xf>
    <xf numFmtId="0" fontId="52" fillId="0" borderId="20" xfId="25" applyFont="1" applyBorder="1" applyAlignment="1">
      <alignment horizontal="center" vertical="center" wrapText="1"/>
    </xf>
    <xf numFmtId="0" fontId="52" fillId="12" borderId="11" xfId="0" applyFont="1" applyFill="1" applyBorder="1" applyAlignment="1">
      <alignment horizontal="center" vertical="center"/>
    </xf>
    <xf numFmtId="0" fontId="52" fillId="12" borderId="12" xfId="0" applyFont="1" applyFill="1" applyBorder="1" applyAlignment="1">
      <alignment horizontal="center" vertical="center"/>
    </xf>
    <xf numFmtId="0" fontId="52" fillId="12" borderId="13" xfId="0" applyFont="1" applyFill="1" applyBorder="1" applyAlignment="1">
      <alignment horizontal="center" vertical="center"/>
    </xf>
    <xf numFmtId="0" fontId="52" fillId="0" borderId="13" xfId="25" applyFont="1" applyBorder="1" applyAlignment="1">
      <alignment horizontal="center" vertical="center" wrapText="1"/>
    </xf>
    <xf numFmtId="0" fontId="52" fillId="12" borderId="14" xfId="25" applyFont="1" applyFill="1" applyBorder="1" applyAlignment="1">
      <alignment horizontal="center" vertical="center" wrapText="1"/>
    </xf>
    <xf numFmtId="0" fontId="52" fillId="12" borderId="17" xfId="25" applyFont="1" applyFill="1" applyBorder="1" applyAlignment="1">
      <alignment horizontal="center" vertical="center" wrapText="1"/>
    </xf>
    <xf numFmtId="0" fontId="52" fillId="12" borderId="18" xfId="25" applyFont="1" applyFill="1" applyBorder="1" applyAlignment="1">
      <alignment horizontal="center" vertical="center" wrapText="1"/>
    </xf>
    <xf numFmtId="0" fontId="52" fillId="12" borderId="20" xfId="25" applyFont="1" applyFill="1" applyBorder="1" applyAlignment="1">
      <alignment horizontal="center" vertical="center" wrapText="1"/>
    </xf>
    <xf numFmtId="0" fontId="52" fillId="0" borderId="0" xfId="0" applyFont="1" applyFill="1" applyAlignment="1">
      <alignment horizontal="center" vertical="center" wrapText="1"/>
    </xf>
    <xf numFmtId="2" fontId="52" fillId="0" borderId="24" xfId="0" applyNumberFormat="1" applyFont="1" applyBorder="1" applyAlignment="1">
      <alignment horizontal="center" vertical="center" wrapText="1"/>
    </xf>
    <xf numFmtId="2" fontId="52" fillId="0" borderId="0" xfId="0" applyNumberFormat="1" applyFont="1" applyAlignment="1">
      <alignment horizontal="center" vertical="center" wrapText="1"/>
    </xf>
    <xf numFmtId="2" fontId="52" fillId="0" borderId="29" xfId="0" applyNumberFormat="1" applyFont="1" applyBorder="1" applyAlignment="1">
      <alignment horizontal="center" vertical="center" wrapText="1"/>
    </xf>
    <xf numFmtId="2" fontId="52" fillId="0" borderId="18" xfId="0" applyNumberFormat="1" applyFont="1" applyBorder="1" applyAlignment="1">
      <alignment horizontal="center" vertical="center" wrapText="1"/>
    </xf>
    <xf numFmtId="2" fontId="52" fillId="0" borderId="19" xfId="0" applyNumberFormat="1" applyFont="1" applyBorder="1" applyAlignment="1">
      <alignment horizontal="center" vertical="center" wrapText="1"/>
    </xf>
    <xf numFmtId="2" fontId="52" fillId="0" borderId="20" xfId="0" applyNumberFormat="1" applyFont="1" applyBorder="1" applyAlignment="1">
      <alignment horizontal="center" vertical="center" wrapText="1"/>
    </xf>
    <xf numFmtId="2" fontId="52" fillId="12" borderId="13" xfId="0" applyNumberFormat="1" applyFont="1" applyFill="1" applyBorder="1" applyAlignment="1">
      <alignment horizontal="center" vertical="center" wrapText="1"/>
    </xf>
    <xf numFmtId="0" fontId="52" fillId="6" borderId="11" xfId="0" applyFont="1" applyFill="1" applyBorder="1" applyAlignment="1">
      <alignment horizontal="center" vertical="center"/>
    </xf>
    <xf numFmtId="0" fontId="52" fillId="6" borderId="12" xfId="0" applyFont="1" applyFill="1" applyBorder="1" applyAlignment="1">
      <alignment horizontal="center" vertical="center"/>
    </xf>
    <xf numFmtId="0" fontId="52" fillId="6" borderId="13" xfId="0" applyFont="1" applyFill="1" applyBorder="1" applyAlignment="1">
      <alignment horizontal="center" vertical="center"/>
    </xf>
    <xf numFmtId="0" fontId="52" fillId="0" borderId="0" xfId="25" applyFont="1" applyAlignment="1">
      <alignment horizontal="center" vertical="center" wrapText="1"/>
    </xf>
    <xf numFmtId="0" fontId="52" fillId="0" borderId="19" xfId="25" applyFont="1" applyBorder="1" applyAlignment="1">
      <alignment horizontal="center" vertical="center" wrapText="1"/>
    </xf>
    <xf numFmtId="0" fontId="52" fillId="0" borderId="16" xfId="25" applyFont="1" applyBorder="1" applyAlignment="1">
      <alignment horizontal="center" vertical="center" wrapText="1"/>
    </xf>
    <xf numFmtId="49" fontId="52" fillId="0" borderId="13" xfId="0" applyNumberFormat="1" applyFont="1" applyBorder="1" applyAlignment="1">
      <alignment horizontal="center" vertical="center" wrapText="1"/>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52" fillId="0" borderId="21" xfId="0" applyFont="1" applyBorder="1" applyAlignment="1">
      <alignment horizontal="center" vertical="center" wrapText="1"/>
    </xf>
    <xf numFmtId="0" fontId="52" fillId="0" borderId="0" xfId="0" applyFont="1" applyAlignment="1">
      <alignment horizontal="center" vertical="center"/>
    </xf>
    <xf numFmtId="0" fontId="53" fillId="0" borderId="0" xfId="0" applyFont="1" applyAlignment="1">
      <alignment horizontal="center" vertical="center"/>
    </xf>
    <xf numFmtId="49" fontId="52" fillId="0" borderId="14" xfId="0" applyNumberFormat="1" applyFont="1" applyBorder="1" applyAlignment="1">
      <alignment horizontal="center" vertical="center" wrapText="1"/>
    </xf>
    <xf numFmtId="49" fontId="52" fillId="0" borderId="16" xfId="0" applyNumberFormat="1" applyFont="1" applyBorder="1" applyAlignment="1">
      <alignment horizontal="center" vertical="center" wrapText="1"/>
    </xf>
    <xf numFmtId="49" fontId="52" fillId="0" borderId="17" xfId="0" applyNumberFormat="1" applyFont="1" applyBorder="1" applyAlignment="1">
      <alignment horizontal="center" vertical="center" wrapText="1"/>
    </xf>
    <xf numFmtId="49" fontId="52" fillId="0" borderId="24" xfId="0" applyNumberFormat="1" applyFont="1" applyBorder="1" applyAlignment="1">
      <alignment horizontal="center" vertical="center" wrapText="1"/>
    </xf>
    <xf numFmtId="49" fontId="52" fillId="0" borderId="29" xfId="0" applyNumberFormat="1" applyFont="1" applyBorder="1" applyAlignment="1">
      <alignment horizontal="center" vertical="center" wrapText="1"/>
    </xf>
    <xf numFmtId="49" fontId="52" fillId="0" borderId="18" xfId="0" applyNumberFormat="1" applyFont="1" applyBorder="1" applyAlignment="1">
      <alignment horizontal="center" vertical="center" wrapText="1"/>
    </xf>
    <xf numFmtId="49" fontId="52" fillId="0" borderId="20" xfId="0" applyNumberFormat="1" applyFont="1" applyBorder="1" applyAlignment="1">
      <alignment horizontal="center" vertical="center" wrapText="1"/>
    </xf>
    <xf numFmtId="49" fontId="52" fillId="12" borderId="11" xfId="0" applyNumberFormat="1" applyFont="1" applyFill="1" applyBorder="1" applyAlignment="1">
      <alignment horizontal="center" vertical="center" wrapText="1"/>
    </xf>
    <xf numFmtId="49" fontId="52" fillId="12" borderId="12" xfId="0" applyNumberFormat="1" applyFont="1" applyFill="1" applyBorder="1" applyAlignment="1">
      <alignment horizontal="center" vertical="center" wrapText="1"/>
    </xf>
    <xf numFmtId="49" fontId="52" fillId="12" borderId="13" xfId="0" applyNumberFormat="1" applyFont="1" applyFill="1" applyBorder="1" applyAlignment="1">
      <alignment horizontal="center" vertical="center" wrapText="1"/>
    </xf>
    <xf numFmtId="2" fontId="52" fillId="12" borderId="14" xfId="0" applyNumberFormat="1" applyFont="1" applyFill="1" applyBorder="1" applyAlignment="1">
      <alignment horizontal="center" vertical="center" wrapText="1"/>
    </xf>
    <xf numFmtId="2" fontId="52" fillId="12" borderId="17" xfId="0" applyNumberFormat="1" applyFont="1" applyFill="1" applyBorder="1" applyAlignment="1">
      <alignment horizontal="center" vertical="center" wrapText="1"/>
    </xf>
    <xf numFmtId="2" fontId="52" fillId="12" borderId="18" xfId="0" applyNumberFormat="1" applyFont="1" applyFill="1" applyBorder="1" applyAlignment="1">
      <alignment horizontal="center" vertical="center" wrapText="1"/>
    </xf>
    <xf numFmtId="2" fontId="52" fillId="12" borderId="20" xfId="0" applyNumberFormat="1" applyFont="1" applyFill="1" applyBorder="1" applyAlignment="1">
      <alignment horizontal="center" vertical="center" wrapText="1"/>
    </xf>
    <xf numFmtId="49" fontId="52" fillId="12" borderId="14" xfId="0" applyNumberFormat="1" applyFont="1" applyFill="1" applyBorder="1" applyAlignment="1">
      <alignment horizontal="center" vertical="center" wrapText="1"/>
    </xf>
    <xf numFmtId="49" fontId="52" fillId="12" borderId="17" xfId="0" applyNumberFormat="1" applyFont="1" applyFill="1" applyBorder="1" applyAlignment="1">
      <alignment horizontal="center" vertical="center" wrapText="1"/>
    </xf>
    <xf numFmtId="49" fontId="52" fillId="12" borderId="18" xfId="0" applyNumberFormat="1" applyFont="1" applyFill="1" applyBorder="1" applyAlignment="1">
      <alignment horizontal="center" vertical="center" wrapText="1"/>
    </xf>
    <xf numFmtId="49" fontId="52" fillId="12" borderId="20" xfId="0" applyNumberFormat="1" applyFont="1" applyFill="1" applyBorder="1" applyAlignment="1">
      <alignment horizontal="center" vertical="center" wrapText="1"/>
    </xf>
    <xf numFmtId="49" fontId="52" fillId="0" borderId="0" xfId="0" applyNumberFormat="1" applyFont="1" applyBorder="1" applyAlignment="1">
      <alignment horizontal="center" vertical="center" wrapText="1"/>
    </xf>
    <xf numFmtId="49" fontId="52" fillId="0" borderId="0" xfId="0" applyNumberFormat="1" applyFont="1" applyAlignment="1">
      <alignment horizontal="center" vertical="center" wrapText="1"/>
    </xf>
    <xf numFmtId="49" fontId="52" fillId="0" borderId="19" xfId="0" applyNumberFormat="1" applyFont="1" applyBorder="1" applyAlignment="1">
      <alignment horizontal="center" vertical="center" wrapText="1"/>
    </xf>
    <xf numFmtId="0" fontId="29" fillId="0" borderId="8" xfId="1" applyFont="1" applyBorder="1" applyAlignment="1">
      <alignment horizontal="center" vertical="center" wrapText="1"/>
    </xf>
    <xf numFmtId="0" fontId="29" fillId="0" borderId="58" xfId="1" applyFont="1" applyBorder="1" applyAlignment="1">
      <alignment horizontal="center" vertical="center" wrapText="1"/>
    </xf>
    <xf numFmtId="0" fontId="29" fillId="0" borderId="2" xfId="1" applyFont="1" applyBorder="1" applyAlignment="1">
      <alignment horizontal="center" vertical="center" wrapText="1"/>
    </xf>
    <xf numFmtId="0" fontId="29" fillId="4" borderId="2" xfId="1" applyFont="1" applyFill="1" applyBorder="1" applyAlignment="1">
      <alignment horizontal="center" vertical="center"/>
    </xf>
    <xf numFmtId="0" fontId="18" fillId="5" borderId="56" xfId="1" applyFont="1" applyFill="1" applyBorder="1" applyAlignment="1">
      <alignment horizontal="center" vertical="center" wrapText="1"/>
    </xf>
    <xf numFmtId="0" fontId="18" fillId="5" borderId="57" xfId="1" applyFont="1" applyFill="1" applyBorder="1" applyAlignment="1">
      <alignment horizontal="center" vertical="center" wrapText="1"/>
    </xf>
    <xf numFmtId="0" fontId="29" fillId="0" borderId="2" xfId="1" applyFont="1" applyFill="1" applyBorder="1" applyAlignment="1">
      <alignment horizontal="center" vertical="center" wrapText="1"/>
    </xf>
    <xf numFmtId="0" fontId="29" fillId="0" borderId="45" xfId="1" applyFont="1" applyBorder="1" applyAlignment="1">
      <alignment horizontal="center" vertical="center" wrapText="1"/>
    </xf>
    <xf numFmtId="0" fontId="29" fillId="0" borderId="46" xfId="1" applyFont="1" applyBorder="1" applyAlignment="1">
      <alignment horizontal="center" vertical="center" wrapText="1"/>
    </xf>
    <xf numFmtId="0" fontId="29" fillId="0" borderId="56" xfId="1" applyFont="1" applyBorder="1" applyAlignment="1">
      <alignment horizontal="center" vertical="center" wrapText="1"/>
    </xf>
    <xf numFmtId="0" fontId="29" fillId="0" borderId="57" xfId="1" applyFont="1" applyBorder="1" applyAlignment="1">
      <alignment horizontal="center" vertical="center" wrapText="1"/>
    </xf>
    <xf numFmtId="0" fontId="29" fillId="5" borderId="45" xfId="1" applyFont="1" applyFill="1" applyBorder="1" applyAlignment="1">
      <alignment horizontal="center" vertical="center" wrapText="1"/>
    </xf>
    <xf numFmtId="0" fontId="29" fillId="5" borderId="46" xfId="1"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18" fillId="0" borderId="2" xfId="1" applyFont="1" applyBorder="1" applyAlignment="1">
      <alignment horizontal="center" vertical="center" wrapText="1"/>
    </xf>
    <xf numFmtId="0" fontId="29" fillId="0" borderId="45" xfId="1" applyFont="1" applyFill="1" applyBorder="1" applyAlignment="1">
      <alignment horizontal="center" vertical="center" wrapText="1"/>
    </xf>
    <xf numFmtId="0" fontId="29" fillId="0" borderId="46" xfId="1" applyFont="1" applyFill="1" applyBorder="1" applyAlignment="1">
      <alignment horizontal="center" vertical="center" wrapText="1"/>
    </xf>
    <xf numFmtId="0" fontId="18" fillId="0" borderId="8" xfId="1" applyFont="1" applyBorder="1" applyAlignment="1">
      <alignment horizontal="center" vertical="center" wrapText="1"/>
    </xf>
    <xf numFmtId="0" fontId="18" fillId="0" borderId="56" xfId="1" applyFont="1" applyBorder="1" applyAlignment="1">
      <alignment horizontal="center" vertical="center" wrapText="1"/>
    </xf>
    <xf numFmtId="0" fontId="29" fillId="4" borderId="45" xfId="1" applyFont="1" applyFill="1" applyBorder="1" applyAlignment="1">
      <alignment horizontal="center" vertical="center"/>
    </xf>
    <xf numFmtId="0" fontId="29" fillId="4" borderId="30" xfId="1" quotePrefix="1" applyFont="1" applyFill="1" applyBorder="1" applyAlignment="1">
      <alignment horizontal="center" vertical="center"/>
    </xf>
    <xf numFmtId="0" fontId="29" fillId="4" borderId="46" xfId="1" quotePrefix="1" applyFont="1" applyFill="1" applyBorder="1" applyAlignment="1">
      <alignment horizontal="center" vertical="center" wrapText="1"/>
    </xf>
    <xf numFmtId="0" fontId="29" fillId="4" borderId="2" xfId="1" quotePrefix="1" applyFont="1" applyFill="1" applyBorder="1" applyAlignment="1">
      <alignment horizontal="center" vertical="center" wrapText="1"/>
    </xf>
    <xf numFmtId="0" fontId="29" fillId="4" borderId="46" xfId="1" quotePrefix="1" applyFont="1" applyFill="1" applyBorder="1" applyAlignment="1">
      <alignment horizontal="center" vertical="center"/>
    </xf>
    <xf numFmtId="0" fontId="29" fillId="16" borderId="2" xfId="1" applyFont="1" applyFill="1" applyBorder="1" applyAlignment="1">
      <alignment horizontal="center" vertical="center"/>
    </xf>
    <xf numFmtId="0" fontId="29" fillId="16" borderId="2" xfId="1" quotePrefix="1" applyFont="1" applyFill="1" applyBorder="1" applyAlignment="1">
      <alignment horizontal="center" vertical="center"/>
    </xf>
    <xf numFmtId="0" fontId="29" fillId="4" borderId="2" xfId="0" quotePrefix="1" applyFont="1" applyFill="1" applyBorder="1" applyAlignment="1">
      <alignment horizontal="center" vertical="center"/>
    </xf>
    <xf numFmtId="0" fontId="65" fillId="0" borderId="0" xfId="1" applyFont="1" applyAlignment="1">
      <alignment horizontal="center" wrapText="1"/>
    </xf>
    <xf numFmtId="0" fontId="29" fillId="4" borderId="2" xfId="1" quotePrefix="1" applyFont="1" applyFill="1" applyBorder="1" applyAlignment="1">
      <alignment horizontal="center" vertical="center"/>
    </xf>
    <xf numFmtId="0" fontId="29" fillId="4" borderId="45" xfId="1" quotePrefix="1" applyFont="1" applyFill="1" applyBorder="1" applyAlignment="1">
      <alignment horizontal="center" vertical="center"/>
    </xf>
    <xf numFmtId="0" fontId="29" fillId="4" borderId="46" xfId="1" applyFont="1" applyFill="1" applyBorder="1" applyAlignment="1">
      <alignment horizontal="center" vertical="center"/>
    </xf>
    <xf numFmtId="0" fontId="52" fillId="4" borderId="2" xfId="0" quotePrefix="1" applyFont="1" applyFill="1" applyBorder="1" applyAlignment="1">
      <alignment horizontal="center" vertical="center" wrapText="1"/>
    </xf>
    <xf numFmtId="0" fontId="32" fillId="0" borderId="56" xfId="0" applyFont="1" applyFill="1" applyBorder="1" applyAlignment="1">
      <alignment horizontal="center" vertical="center" wrapText="1"/>
    </xf>
    <xf numFmtId="0" fontId="32" fillId="0" borderId="57" xfId="0" applyFont="1" applyFill="1" applyBorder="1" applyAlignment="1">
      <alignment horizontal="center" vertical="center" wrapText="1"/>
    </xf>
    <xf numFmtId="0" fontId="56" fillId="12" borderId="56" xfId="1" applyFont="1" applyFill="1" applyBorder="1" applyAlignment="1">
      <alignment horizontal="center" vertical="center" wrapText="1"/>
    </xf>
    <xf numFmtId="0" fontId="56" fillId="12" borderId="57" xfId="1" applyFont="1" applyFill="1" applyBorder="1" applyAlignment="1">
      <alignment horizontal="center" vertical="center" wrapText="1"/>
    </xf>
    <xf numFmtId="0" fontId="56" fillId="0" borderId="2" xfId="1" applyFont="1" applyBorder="1" applyAlignment="1">
      <alignment horizontal="center" vertical="center" wrapText="1"/>
    </xf>
    <xf numFmtId="0" fontId="56" fillId="0" borderId="56" xfId="1" applyFont="1" applyBorder="1" applyAlignment="1">
      <alignment horizontal="center" vertical="center" wrapText="1"/>
    </xf>
    <xf numFmtId="0" fontId="56" fillId="0" borderId="57" xfId="1" applyFont="1" applyBorder="1" applyAlignment="1">
      <alignment horizontal="center" vertical="center" wrapText="1"/>
    </xf>
    <xf numFmtId="0" fontId="56" fillId="0" borderId="53" xfId="1" applyFont="1" applyBorder="1" applyAlignment="1">
      <alignment horizontal="center" vertical="center" wrapText="1"/>
    </xf>
    <xf numFmtId="0" fontId="56" fillId="0" borderId="52" xfId="1" applyFont="1" applyBorder="1" applyAlignment="1">
      <alignment horizontal="center" vertical="center" wrapText="1"/>
    </xf>
    <xf numFmtId="0" fontId="56" fillId="12" borderId="38" xfId="1" applyFont="1" applyFill="1" applyBorder="1" applyAlignment="1">
      <alignment horizontal="center" vertical="center" wrapText="1"/>
    </xf>
    <xf numFmtId="0" fontId="56" fillId="12" borderId="53" xfId="1" applyFont="1" applyFill="1" applyBorder="1" applyAlignment="1">
      <alignment horizontal="center" vertical="center" wrapText="1"/>
    </xf>
    <xf numFmtId="0" fontId="56" fillId="12" borderId="43" xfId="1" applyFont="1" applyFill="1" applyBorder="1" applyAlignment="1">
      <alignment horizontal="center" vertical="center" wrapText="1"/>
    </xf>
    <xf numFmtId="0" fontId="56" fillId="12" borderId="2" xfId="1" applyFont="1" applyFill="1" applyBorder="1" applyAlignment="1">
      <alignment horizontal="center" vertical="center" wrapText="1"/>
    </xf>
    <xf numFmtId="0" fontId="56" fillId="0" borderId="8" xfId="1" applyFont="1" applyBorder="1" applyAlignment="1">
      <alignment horizontal="center" vertical="center" wrapText="1"/>
    </xf>
    <xf numFmtId="0" fontId="18" fillId="4" borderId="2" xfId="1" applyFont="1" applyFill="1" applyBorder="1" applyAlignment="1">
      <alignment horizontal="center" vertical="center"/>
    </xf>
    <xf numFmtId="0" fontId="18" fillId="4" borderId="2" xfId="1" quotePrefix="1" applyFont="1" applyFill="1" applyBorder="1" applyAlignment="1">
      <alignment horizontal="center" vertical="center"/>
    </xf>
    <xf numFmtId="0" fontId="32" fillId="0" borderId="45" xfId="1" applyFont="1" applyBorder="1" applyAlignment="1">
      <alignment horizontal="center" vertical="center" wrapText="1"/>
    </xf>
    <xf numFmtId="0" fontId="32" fillId="0" borderId="46" xfId="1" applyFont="1" applyBorder="1" applyAlignment="1">
      <alignment horizontal="center" vertical="center" wrapText="1"/>
    </xf>
    <xf numFmtId="0" fontId="32" fillId="5" borderId="45" xfId="1" applyFont="1" applyFill="1" applyBorder="1" applyAlignment="1">
      <alignment horizontal="center" vertical="center" wrapText="1"/>
    </xf>
    <xf numFmtId="0" fontId="32" fillId="5" borderId="46" xfId="1" applyFont="1" applyFill="1" applyBorder="1" applyAlignment="1">
      <alignment horizontal="center" vertical="center" wrapText="1"/>
    </xf>
    <xf numFmtId="0" fontId="56" fillId="5" borderId="56" xfId="1" applyFont="1" applyFill="1" applyBorder="1" applyAlignment="1">
      <alignment horizontal="center" vertical="center" wrapText="1"/>
    </xf>
    <xf numFmtId="0" fontId="56" fillId="5" borderId="57" xfId="1" applyFont="1" applyFill="1" applyBorder="1" applyAlignment="1">
      <alignment horizontal="center" vertical="center" wrapText="1"/>
    </xf>
    <xf numFmtId="0" fontId="18" fillId="4" borderId="45" xfId="1" quotePrefix="1" applyFont="1" applyFill="1" applyBorder="1" applyAlignment="1">
      <alignment horizontal="center" vertical="center"/>
    </xf>
    <xf numFmtId="0" fontId="18" fillId="4" borderId="30" xfId="1" quotePrefix="1" applyFont="1" applyFill="1" applyBorder="1" applyAlignment="1">
      <alignment horizontal="center" vertical="center"/>
    </xf>
    <xf numFmtId="0" fontId="18" fillId="4" borderId="46" xfId="1" quotePrefix="1" applyFont="1" applyFill="1" applyBorder="1" applyAlignment="1">
      <alignment horizontal="center" vertical="center"/>
    </xf>
    <xf numFmtId="0" fontId="56" fillId="5" borderId="2" xfId="1" applyFont="1" applyFill="1" applyBorder="1" applyAlignment="1">
      <alignment horizontal="center" vertical="center" wrapText="1"/>
    </xf>
    <xf numFmtId="0" fontId="56" fillId="0" borderId="2" xfId="1" applyFont="1" applyFill="1" applyBorder="1" applyAlignment="1">
      <alignment horizontal="center" vertical="center" wrapText="1"/>
    </xf>
    <xf numFmtId="0" fontId="52" fillId="0" borderId="0" xfId="1" applyFont="1" applyAlignment="1">
      <alignment horizontal="center" wrapText="1"/>
    </xf>
    <xf numFmtId="0" fontId="52" fillId="0" borderId="2" xfId="1" applyFont="1" applyBorder="1" applyAlignment="1">
      <alignment horizontal="center" vertical="center" wrapText="1"/>
    </xf>
    <xf numFmtId="0" fontId="52" fillId="0" borderId="45" xfId="1" applyFont="1" applyBorder="1" applyAlignment="1">
      <alignment horizontal="center" vertical="center" wrapText="1"/>
    </xf>
    <xf numFmtId="0" fontId="52" fillId="0" borderId="46" xfId="1" applyFont="1" applyBorder="1" applyAlignment="1">
      <alignment horizontal="center" vertical="center" wrapText="1"/>
    </xf>
    <xf numFmtId="0" fontId="52" fillId="10" borderId="45" xfId="1" applyFont="1" applyFill="1" applyBorder="1" applyAlignment="1">
      <alignment horizontal="center" vertical="center"/>
    </xf>
    <xf numFmtId="0" fontId="52" fillId="10" borderId="46" xfId="1" applyFont="1" applyFill="1" applyBorder="1" applyAlignment="1">
      <alignment horizontal="center" vertical="center"/>
    </xf>
    <xf numFmtId="0" fontId="20" fillId="16" borderId="2" xfId="1" applyFont="1" applyFill="1" applyBorder="1" applyAlignment="1">
      <alignment horizontal="center" vertical="center" wrapText="1"/>
    </xf>
    <xf numFmtId="0" fontId="52" fillId="16" borderId="2" xfId="1" applyFont="1" applyFill="1" applyBorder="1" applyAlignment="1">
      <alignment horizontal="center" vertical="center" wrapText="1"/>
    </xf>
    <xf numFmtId="0" fontId="52" fillId="10" borderId="30" xfId="1" applyFont="1" applyFill="1" applyBorder="1" applyAlignment="1">
      <alignment horizontal="center" vertical="center"/>
    </xf>
    <xf numFmtId="0" fontId="52" fillId="10" borderId="2" xfId="1" applyFont="1" applyFill="1" applyBorder="1" applyAlignment="1">
      <alignment horizontal="center" vertical="center"/>
    </xf>
    <xf numFmtId="0" fontId="2" fillId="0" borderId="30" xfId="1" applyFont="1" applyBorder="1" applyAlignment="1">
      <alignment horizontal="left" wrapText="1"/>
    </xf>
    <xf numFmtId="0" fontId="56" fillId="6" borderId="12" xfId="1" applyFont="1" applyFill="1" applyBorder="1" applyAlignment="1">
      <alignment horizontal="center" vertical="center" wrapText="1"/>
    </xf>
    <xf numFmtId="0" fontId="56" fillId="0" borderId="10" xfId="1" applyFont="1" applyBorder="1" applyAlignment="1">
      <alignment horizontal="center" vertical="center" wrapText="1"/>
    </xf>
    <xf numFmtId="0" fontId="56" fillId="0" borderId="19" xfId="1" applyFont="1" applyBorder="1" applyAlignment="1">
      <alignment horizontal="center" vertical="center" wrapText="1"/>
    </xf>
    <xf numFmtId="0" fontId="56" fillId="0" borderId="18" xfId="1" applyFont="1" applyBorder="1" applyAlignment="1">
      <alignment horizontal="center" vertical="center" wrapText="1"/>
    </xf>
    <xf numFmtId="0" fontId="56" fillId="0" borderId="21" xfId="1" applyFont="1" applyBorder="1" applyAlignment="1">
      <alignment horizontal="center" vertical="center" wrapText="1"/>
    </xf>
    <xf numFmtId="0" fontId="56" fillId="0" borderId="12" xfId="1" applyFont="1" applyBorder="1" applyAlignment="1">
      <alignment horizontal="center" vertical="center" wrapText="1"/>
    </xf>
    <xf numFmtId="0" fontId="56" fillId="6" borderId="10" xfId="1" applyFont="1" applyFill="1" applyBorder="1" applyAlignment="1">
      <alignment horizontal="center" vertical="center" wrapText="1"/>
    </xf>
    <xf numFmtId="0" fontId="56" fillId="6" borderId="21" xfId="1" applyFont="1" applyFill="1" applyBorder="1" applyAlignment="1">
      <alignment horizontal="center" vertical="center" wrapText="1"/>
    </xf>
    <xf numFmtId="0" fontId="56" fillId="0" borderId="15" xfId="1" applyFont="1" applyBorder="1" applyAlignment="1">
      <alignment horizontal="center" vertical="center" wrapText="1"/>
    </xf>
    <xf numFmtId="0" fontId="56" fillId="0" borderId="14" xfId="1" applyFont="1" applyBorder="1" applyAlignment="1">
      <alignment horizontal="center" vertical="center" wrapText="1"/>
    </xf>
    <xf numFmtId="0" fontId="56" fillId="0" borderId="16" xfId="1" applyFont="1" applyBorder="1" applyAlignment="1">
      <alignment horizontal="center" vertical="center" wrapText="1"/>
    </xf>
    <xf numFmtId="0" fontId="56" fillId="12" borderId="12" xfId="1" applyFont="1" applyFill="1" applyBorder="1" applyAlignment="1">
      <alignment horizontal="center" vertical="center" wrapText="1"/>
    </xf>
    <xf numFmtId="0" fontId="56" fillId="0" borderId="17" xfId="1" applyFont="1" applyBorder="1" applyAlignment="1">
      <alignment horizontal="center" vertical="center" wrapText="1"/>
    </xf>
    <xf numFmtId="0" fontId="56" fillId="0" borderId="20" xfId="1" applyFont="1" applyBorder="1" applyAlignment="1">
      <alignment horizontal="center" vertical="center" wrapText="1"/>
    </xf>
    <xf numFmtId="0" fontId="56" fillId="12" borderId="11" xfId="1" applyFont="1" applyFill="1" applyBorder="1" applyAlignment="1">
      <alignment horizontal="center" vertical="center" wrapText="1"/>
    </xf>
    <xf numFmtId="0" fontId="56" fillId="12" borderId="13" xfId="1" applyFont="1" applyFill="1" applyBorder="1" applyAlignment="1">
      <alignment horizontal="center" vertical="center" wrapText="1"/>
    </xf>
    <xf numFmtId="0" fontId="56" fillId="0" borderId="0" xfId="1" applyFont="1" applyAlignment="1">
      <alignment horizontal="center" vertical="center" wrapText="1"/>
    </xf>
    <xf numFmtId="0" fontId="56" fillId="0" borderId="11" xfId="1" applyFont="1" applyBorder="1" applyAlignment="1">
      <alignment horizontal="center" vertical="center" wrapText="1"/>
    </xf>
    <xf numFmtId="0" fontId="2" fillId="24" borderId="2" xfId="1" applyFont="1" applyFill="1" applyBorder="1" applyAlignment="1">
      <alignment horizontal="center"/>
    </xf>
    <xf numFmtId="0" fontId="56" fillId="6" borderId="18" xfId="1" applyFont="1" applyFill="1" applyBorder="1" applyAlignment="1">
      <alignment horizontal="center" vertical="center" wrapText="1"/>
    </xf>
    <xf numFmtId="0" fontId="56" fillId="6" borderId="11" xfId="1" applyFont="1" applyFill="1" applyBorder="1" applyAlignment="1">
      <alignment horizontal="center" vertical="center" wrapText="1"/>
    </xf>
    <xf numFmtId="0" fontId="56" fillId="6" borderId="13" xfId="1" applyFont="1" applyFill="1" applyBorder="1" applyAlignment="1">
      <alignment horizontal="center" vertical="center" wrapText="1"/>
    </xf>
    <xf numFmtId="0" fontId="56" fillId="12" borderId="10" xfId="1" applyFont="1" applyFill="1" applyBorder="1" applyAlignment="1">
      <alignment horizontal="center" vertical="center" wrapText="1"/>
    </xf>
    <xf numFmtId="0" fontId="56" fillId="12" borderId="21" xfId="1" applyFont="1" applyFill="1" applyBorder="1" applyAlignment="1">
      <alignment horizontal="center" vertical="center" wrapText="1"/>
    </xf>
    <xf numFmtId="0" fontId="20" fillId="0" borderId="45" xfId="1" applyFont="1" applyBorder="1" applyAlignment="1">
      <alignment horizontal="center" vertical="center" wrapText="1"/>
    </xf>
    <xf numFmtId="0" fontId="20" fillId="0" borderId="46"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20" fillId="0" borderId="45" xfId="1" applyFont="1" applyFill="1" applyBorder="1" applyAlignment="1">
      <alignment horizontal="center" vertical="center" wrapText="1"/>
    </xf>
    <xf numFmtId="0" fontId="20" fillId="0" borderId="46" xfId="1" applyFont="1" applyFill="1" applyBorder="1" applyAlignment="1">
      <alignment horizontal="center" vertical="center" wrapText="1"/>
    </xf>
    <xf numFmtId="0" fontId="18" fillId="0" borderId="31" xfId="1" applyFont="1" applyFill="1" applyBorder="1" applyAlignment="1">
      <alignment horizontal="center" vertical="center" wrapText="1"/>
    </xf>
    <xf numFmtId="0" fontId="18" fillId="0" borderId="30" xfId="1" applyFont="1" applyFill="1" applyBorder="1" applyAlignment="1">
      <alignment horizontal="center" vertical="center" wrapText="1"/>
    </xf>
    <xf numFmtId="0" fontId="18" fillId="0" borderId="33" xfId="1" applyFont="1" applyFill="1" applyBorder="1" applyAlignment="1">
      <alignment horizontal="center" vertical="center" wrapText="1"/>
    </xf>
    <xf numFmtId="0" fontId="18" fillId="0" borderId="37" xfId="1" applyFont="1" applyFill="1" applyBorder="1" applyAlignment="1">
      <alignment horizontal="center" vertical="center" wrapText="1"/>
    </xf>
    <xf numFmtId="0" fontId="18" fillId="0" borderId="36" xfId="1" applyFont="1" applyFill="1" applyBorder="1" applyAlignment="1">
      <alignment horizontal="center" vertical="center" wrapText="1"/>
    </xf>
    <xf numFmtId="0" fontId="29" fillId="0" borderId="14" xfId="1" applyFont="1" applyFill="1" applyBorder="1" applyAlignment="1">
      <alignment horizontal="center" vertical="center" wrapText="1"/>
    </xf>
    <xf numFmtId="0" fontId="29" fillId="0" borderId="17" xfId="1" applyFont="1" applyFill="1" applyBorder="1" applyAlignment="1">
      <alignment horizontal="center" vertical="center" wrapText="1"/>
    </xf>
    <xf numFmtId="0" fontId="29" fillId="0" borderId="18" xfId="1" applyFont="1" applyFill="1" applyBorder="1" applyAlignment="1">
      <alignment horizontal="center" vertical="center" wrapText="1"/>
    </xf>
    <xf numFmtId="0" fontId="29" fillId="0" borderId="20" xfId="1" applyFont="1" applyFill="1" applyBorder="1" applyAlignment="1">
      <alignment horizontal="center" vertical="center" wrapText="1"/>
    </xf>
    <xf numFmtId="0" fontId="51" fillId="0" borderId="45" xfId="1" applyFont="1" applyBorder="1" applyAlignment="1">
      <alignment horizontal="center" vertical="center" wrapText="1"/>
    </xf>
    <xf numFmtId="0" fontId="51" fillId="0" borderId="46"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18" fillId="0" borderId="11"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9" fillId="0" borderId="24" xfId="1" applyFont="1" applyBorder="1" applyAlignment="1">
      <alignment horizontal="center" vertical="center" wrapText="1"/>
    </xf>
    <xf numFmtId="0" fontId="9" fillId="0" borderId="0" xfId="1" applyFont="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21"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18" xfId="1" applyFont="1" applyBorder="1" applyAlignment="1">
      <alignment horizontal="center" vertical="center" wrapText="1"/>
    </xf>
    <xf numFmtId="0" fontId="19" fillId="0" borderId="20"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7" xfId="1" applyFont="1" applyBorder="1" applyAlignment="1">
      <alignment horizontal="center" vertical="center" wrapText="1"/>
    </xf>
    <xf numFmtId="0" fontId="19" fillId="4" borderId="14" xfId="1" applyFont="1" applyFill="1" applyBorder="1" applyAlignment="1">
      <alignment horizontal="center" vertical="center" wrapText="1"/>
    </xf>
    <xf numFmtId="0" fontId="19" fillId="4" borderId="17" xfId="1" applyFont="1" applyFill="1" applyBorder="1" applyAlignment="1">
      <alignment horizontal="center" vertical="center" wrapText="1"/>
    </xf>
    <xf numFmtId="0" fontId="19" fillId="4" borderId="24" xfId="1" applyFont="1" applyFill="1" applyBorder="1" applyAlignment="1">
      <alignment horizontal="center" vertical="center" wrapText="1"/>
    </xf>
    <xf numFmtId="0" fontId="19" fillId="4" borderId="0" xfId="1" applyFont="1" applyFill="1" applyAlignment="1">
      <alignment horizontal="center" vertical="center" wrapText="1"/>
    </xf>
    <xf numFmtId="0" fontId="19" fillId="4" borderId="29" xfId="1" applyFont="1" applyFill="1" applyBorder="1" applyAlignment="1">
      <alignment horizontal="center" vertical="center" wrapText="1"/>
    </xf>
    <xf numFmtId="0" fontId="19" fillId="4" borderId="18" xfId="1" applyFont="1" applyFill="1" applyBorder="1" applyAlignment="1">
      <alignment horizontal="center" vertical="center" wrapText="1"/>
    </xf>
    <xf numFmtId="0" fontId="19" fillId="4" borderId="20" xfId="1" applyFont="1" applyFill="1" applyBorder="1" applyAlignment="1">
      <alignment horizontal="center" vertical="center" wrapText="1"/>
    </xf>
    <xf numFmtId="0" fontId="18" fillId="0" borderId="14"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18" xfId="1" applyFont="1" applyFill="1" applyBorder="1" applyAlignment="1">
      <alignment horizontal="center" vertical="center" wrapText="1"/>
    </xf>
    <xf numFmtId="0" fontId="18" fillId="0" borderId="20" xfId="1" applyFont="1" applyFill="1" applyBorder="1" applyAlignment="1">
      <alignment horizontal="center" vertical="center" wrapText="1"/>
    </xf>
    <xf numFmtId="0" fontId="18" fillId="0" borderId="19" xfId="1" applyFont="1" applyBorder="1" applyAlignment="1">
      <alignment horizontal="center" vertical="center" wrapText="1"/>
    </xf>
    <xf numFmtId="0" fontId="18" fillId="0" borderId="24"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52" fillId="19" borderId="14" xfId="1" applyFont="1" applyFill="1" applyBorder="1" applyAlignment="1">
      <alignment horizontal="center" vertical="center" wrapText="1"/>
    </xf>
    <xf numFmtId="0" fontId="52" fillId="19" borderId="16" xfId="1" applyFont="1" applyFill="1" applyBorder="1" applyAlignment="1">
      <alignment horizontal="center" vertical="center" wrapText="1"/>
    </xf>
    <xf numFmtId="0" fontId="52" fillId="19" borderId="17" xfId="1" applyFont="1" applyFill="1" applyBorder="1" applyAlignment="1">
      <alignment horizontal="center" vertical="center" wrapText="1"/>
    </xf>
    <xf numFmtId="0" fontId="52" fillId="19" borderId="18" xfId="1" applyFont="1" applyFill="1" applyBorder="1" applyAlignment="1">
      <alignment horizontal="center" vertical="center" wrapText="1"/>
    </xf>
    <xf numFmtId="0" fontId="52" fillId="19" borderId="19" xfId="1" applyFont="1" applyFill="1" applyBorder="1" applyAlignment="1">
      <alignment horizontal="center" vertical="center" wrapText="1"/>
    </xf>
    <xf numFmtId="0" fontId="52" fillId="19" borderId="20" xfId="1" applyFont="1" applyFill="1" applyBorder="1" applyAlignment="1">
      <alignment horizontal="center" vertical="center" wrapText="1"/>
    </xf>
    <xf numFmtId="0" fontId="52" fillId="19" borderId="11" xfId="1" applyFont="1" applyFill="1" applyBorder="1" applyAlignment="1">
      <alignment horizontal="center" vertical="center" wrapText="1"/>
    </xf>
    <xf numFmtId="0" fontId="52" fillId="19" borderId="13" xfId="1" applyFont="1" applyFill="1" applyBorder="1" applyAlignment="1">
      <alignment horizontal="center" vertical="center" wrapText="1"/>
    </xf>
    <xf numFmtId="0" fontId="18" fillId="0" borderId="13" xfId="1" applyFont="1" applyBorder="1" applyAlignment="1">
      <alignment horizontal="center" vertical="center" wrapText="1"/>
    </xf>
    <xf numFmtId="0" fontId="1" fillId="0" borderId="13" xfId="1" applyFont="1" applyBorder="1"/>
    <xf numFmtId="0" fontId="9" fillId="0" borderId="20" xfId="1" applyFont="1" applyBorder="1" applyAlignment="1">
      <alignment horizontal="center" vertical="center" wrapText="1"/>
    </xf>
    <xf numFmtId="0" fontId="9" fillId="0" borderId="14"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18" xfId="1" applyFont="1" applyFill="1" applyBorder="1" applyAlignment="1">
      <alignment horizontal="center" vertical="center" wrapText="1"/>
    </xf>
    <xf numFmtId="0" fontId="9" fillId="0" borderId="20" xfId="1" applyFont="1" applyFill="1" applyBorder="1" applyAlignment="1">
      <alignment horizontal="center" vertical="center" wrapText="1"/>
    </xf>
    <xf numFmtId="0" fontId="18" fillId="18" borderId="14" xfId="1" applyFont="1" applyFill="1" applyBorder="1" applyAlignment="1">
      <alignment horizontal="center" vertical="center" wrapText="1"/>
    </xf>
    <xf numFmtId="0" fontId="18" fillId="18" borderId="17" xfId="1" applyFont="1" applyFill="1" applyBorder="1" applyAlignment="1">
      <alignment horizontal="center" vertical="center" wrapText="1"/>
    </xf>
    <xf numFmtId="0" fontId="18" fillId="18" borderId="18" xfId="1" applyFont="1" applyFill="1" applyBorder="1" applyAlignment="1">
      <alignment horizontal="center" vertical="center" wrapText="1"/>
    </xf>
    <xf numFmtId="0" fontId="18" fillId="18" borderId="20" xfId="1" applyFont="1" applyFill="1" applyBorder="1" applyAlignment="1">
      <alignment horizontal="center" vertical="center" wrapText="1"/>
    </xf>
    <xf numFmtId="0" fontId="29" fillId="0" borderId="14"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8" xfId="1" applyFont="1" applyBorder="1" applyAlignment="1">
      <alignment horizontal="center" vertical="center" wrapText="1"/>
    </xf>
    <xf numFmtId="0" fontId="29" fillId="0" borderId="20" xfId="1" applyFont="1" applyBorder="1" applyAlignment="1">
      <alignment horizontal="center" vertical="center" wrapText="1"/>
    </xf>
    <xf numFmtId="0" fontId="18" fillId="0" borderId="29" xfId="1" applyFont="1" applyBorder="1" applyAlignment="1">
      <alignment horizontal="center" vertical="center" wrapText="1"/>
    </xf>
    <xf numFmtId="0" fontId="29" fillId="0" borderId="24" xfId="1" applyFont="1" applyBorder="1" applyAlignment="1">
      <alignment horizontal="center" vertical="center" wrapText="1"/>
    </xf>
    <xf numFmtId="0" fontId="29" fillId="0" borderId="29" xfId="1" applyFont="1" applyBorder="1" applyAlignment="1">
      <alignment horizontal="center" vertical="center" wrapText="1"/>
    </xf>
    <xf numFmtId="0" fontId="18" fillId="18" borderId="24" xfId="1" applyFont="1" applyFill="1" applyBorder="1" applyAlignment="1">
      <alignment horizontal="center" vertical="center" wrapText="1"/>
    </xf>
    <xf numFmtId="0" fontId="18" fillId="18" borderId="0" xfId="1" applyFont="1" applyFill="1" applyBorder="1" applyAlignment="1">
      <alignment horizontal="center" vertical="center" wrapText="1"/>
    </xf>
    <xf numFmtId="0" fontId="18" fillId="18" borderId="19" xfId="1" applyFont="1" applyFill="1" applyBorder="1" applyAlignment="1">
      <alignment horizontal="center" vertical="center" wrapText="1"/>
    </xf>
    <xf numFmtId="0" fontId="9" fillId="0" borderId="13" xfId="1" applyFont="1" applyBorder="1" applyAlignment="1">
      <alignment horizontal="center" vertical="center" wrapText="1"/>
    </xf>
    <xf numFmtId="0" fontId="20" fillId="3" borderId="45" xfId="1" applyFont="1" applyFill="1" applyBorder="1" applyAlignment="1">
      <alignment horizontal="center" vertical="center" wrapText="1"/>
    </xf>
    <xf numFmtId="0" fontId="20" fillId="3" borderId="46" xfId="1" applyFont="1" applyFill="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center"/>
    </xf>
    <xf numFmtId="0" fontId="35" fillId="0" borderId="2" xfId="1" applyFont="1" applyBorder="1" applyAlignment="1">
      <alignment horizontal="center" vertical="center"/>
    </xf>
    <xf numFmtId="0" fontId="35" fillId="0" borderId="8" xfId="1" applyFont="1" applyBorder="1" applyAlignment="1">
      <alignment horizontal="center" vertical="center" wrapText="1"/>
    </xf>
    <xf numFmtId="0" fontId="35" fillId="0" borderId="9" xfId="1" applyFont="1" applyBorder="1" applyAlignment="1">
      <alignment horizontal="center" vertical="center" wrapText="1"/>
    </xf>
    <xf numFmtId="0" fontId="9" fillId="0" borderId="0" xfId="1" applyFont="1" applyAlignment="1">
      <alignment horizontal="center" vertical="center"/>
    </xf>
    <xf numFmtId="0" fontId="35" fillId="0" borderId="45" xfId="1" applyFont="1" applyBorder="1" applyAlignment="1">
      <alignment horizontal="center" vertical="center"/>
    </xf>
    <xf numFmtId="0" fontId="35" fillId="0" borderId="30" xfId="1" applyFont="1" applyBorder="1" applyAlignment="1">
      <alignment horizontal="center" vertical="center"/>
    </xf>
    <xf numFmtId="0" fontId="35" fillId="0" borderId="46" xfId="1" applyFont="1" applyBorder="1" applyAlignment="1">
      <alignment horizontal="center" vertical="center"/>
    </xf>
    <xf numFmtId="0" fontId="35" fillId="0" borderId="2" xfId="1" applyFont="1" applyBorder="1" applyAlignment="1">
      <alignment horizontal="center" vertical="center" wrapText="1"/>
    </xf>
    <xf numFmtId="0" fontId="2" fillId="9" borderId="0" xfId="1" applyFont="1" applyFill="1" applyAlignment="1">
      <alignment horizontal="center"/>
    </xf>
    <xf numFmtId="49" fontId="36" fillId="0" borderId="2" xfId="1" applyNumberFormat="1" applyFont="1" applyBorder="1" applyAlignment="1">
      <alignment horizontal="center" vertical="center" wrapText="1"/>
    </xf>
    <xf numFmtId="0" fontId="32" fillId="0" borderId="0" xfId="1" applyFont="1" applyAlignment="1">
      <alignment horizontal="center" vertical="center"/>
    </xf>
    <xf numFmtId="0" fontId="9" fillId="9" borderId="0" xfId="1" applyFont="1" applyFill="1" applyAlignment="1">
      <alignment horizontal="center" vertical="center" wrapText="1"/>
    </xf>
    <xf numFmtId="165" fontId="32" fillId="0" borderId="46" xfId="13" applyFont="1" applyBorder="1" applyAlignment="1">
      <alignment horizontal="center" vertical="center" wrapText="1"/>
    </xf>
    <xf numFmtId="165" fontId="32" fillId="0" borderId="2" xfId="13" applyFont="1" applyBorder="1" applyAlignment="1">
      <alignment horizontal="center" vertical="center"/>
    </xf>
    <xf numFmtId="0" fontId="25" fillId="0" borderId="0" xfId="1" applyFont="1" applyAlignment="1">
      <alignment horizontal="center" vertical="center"/>
    </xf>
    <xf numFmtId="0" fontId="9" fillId="9" borderId="0" xfId="1" applyFont="1" applyFill="1" applyAlignment="1">
      <alignment horizontal="center" vertical="center"/>
    </xf>
    <xf numFmtId="0" fontId="2" fillId="0" borderId="2" xfId="1" applyFont="1" applyBorder="1" applyAlignment="1">
      <alignment horizontal="center" vertical="center"/>
    </xf>
    <xf numFmtId="0" fontId="22" fillId="0" borderId="14" xfId="1" applyFont="1" applyBorder="1" applyAlignment="1">
      <alignment horizontal="center" vertical="center" wrapText="1"/>
    </xf>
    <xf numFmtId="0" fontId="22" fillId="0" borderId="16"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8"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20" xfId="1" applyFont="1" applyBorder="1" applyAlignment="1">
      <alignment horizontal="center" vertical="center" wrapText="1"/>
    </xf>
    <xf numFmtId="0" fontId="27" fillId="0" borderId="18" xfId="1" applyFont="1" applyBorder="1" applyAlignment="1">
      <alignment horizontal="center" vertical="center" wrapText="1"/>
    </xf>
    <xf numFmtId="0" fontId="27" fillId="0" borderId="19" xfId="1" applyFont="1" applyBorder="1" applyAlignment="1">
      <alignment horizontal="center" vertical="center" wrapText="1"/>
    </xf>
    <xf numFmtId="0" fontId="27" fillId="0" borderId="20" xfId="1" applyFont="1" applyBorder="1" applyAlignment="1">
      <alignment horizontal="center" vertical="center" wrapText="1"/>
    </xf>
    <xf numFmtId="0" fontId="27" fillId="0" borderId="16" xfId="1" applyFont="1" applyBorder="1" applyAlignment="1">
      <alignment horizontal="center" vertical="center" wrapText="1"/>
    </xf>
    <xf numFmtId="0" fontId="27" fillId="0" borderId="17"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13" xfId="1" applyFont="1" applyBorder="1" applyAlignment="1">
      <alignment horizontal="center" vertical="center" wrapText="1"/>
    </xf>
    <xf numFmtId="0" fontId="27" fillId="0" borderId="11" xfId="1" applyFont="1" applyBorder="1" applyAlignment="1">
      <alignment horizontal="center" vertical="center" wrapText="1"/>
    </xf>
    <xf numFmtId="0" fontId="27" fillId="0" borderId="12" xfId="1" applyFont="1" applyBorder="1" applyAlignment="1">
      <alignment horizontal="center" vertical="center" wrapText="1"/>
    </xf>
    <xf numFmtId="0" fontId="27" fillId="0" borderId="13" xfId="1" applyFont="1" applyBorder="1" applyAlignment="1">
      <alignment horizontal="center" vertical="center" wrapText="1"/>
    </xf>
    <xf numFmtId="0" fontId="27" fillId="0" borderId="14" xfId="1" applyFont="1" applyBorder="1" applyAlignment="1">
      <alignment horizontal="center" vertical="center" wrapText="1"/>
    </xf>
    <xf numFmtId="0" fontId="22" fillId="0" borderId="14" xfId="1" applyFont="1" applyFill="1" applyBorder="1" applyAlignment="1">
      <alignment horizontal="center" vertical="center" wrapText="1"/>
    </xf>
    <xf numFmtId="0" fontId="22" fillId="0" borderId="16" xfId="1" applyFont="1" applyFill="1" applyBorder="1" applyAlignment="1">
      <alignment horizontal="center" vertical="center" wrapText="1"/>
    </xf>
    <xf numFmtId="0" fontId="22" fillId="0" borderId="17" xfId="1"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24" fillId="0" borderId="45" xfId="1" applyFont="1" applyBorder="1" applyAlignment="1">
      <alignment horizontal="center" vertical="center" wrapText="1"/>
    </xf>
    <xf numFmtId="0" fontId="24" fillId="0" borderId="30" xfId="1" applyFont="1" applyBorder="1" applyAlignment="1">
      <alignment horizontal="center" vertical="center" wrapText="1"/>
    </xf>
    <xf numFmtId="0" fontId="24" fillId="0" borderId="46" xfId="1" applyFont="1" applyBorder="1" applyAlignment="1">
      <alignment horizontal="center" vertical="center" wrapText="1"/>
    </xf>
    <xf numFmtId="0" fontId="22" fillId="6" borderId="11" xfId="1" applyFont="1" applyFill="1" applyBorder="1" applyAlignment="1">
      <alignment horizontal="center" vertical="center" wrapText="1"/>
    </xf>
    <xf numFmtId="0" fontId="22" fillId="6" borderId="12" xfId="1" applyFont="1" applyFill="1" applyBorder="1" applyAlignment="1">
      <alignment horizontal="center" vertical="center" wrapText="1"/>
    </xf>
    <xf numFmtId="0" fontId="22" fillId="6" borderId="13" xfId="1" applyFont="1" applyFill="1" applyBorder="1" applyAlignment="1">
      <alignment horizontal="center" vertical="center" wrapText="1"/>
    </xf>
    <xf numFmtId="0" fontId="24" fillId="6" borderId="11" xfId="1" applyFont="1" applyFill="1" applyBorder="1" applyAlignment="1">
      <alignment horizontal="center" vertical="center" wrapText="1"/>
    </xf>
    <xf numFmtId="0" fontId="24" fillId="6" borderId="12" xfId="1" applyFont="1" applyFill="1" applyBorder="1" applyAlignment="1">
      <alignment horizontal="center" vertical="center" wrapText="1"/>
    </xf>
    <xf numFmtId="0" fontId="24" fillId="6" borderId="13" xfId="1" applyFont="1" applyFill="1" applyBorder="1" applyAlignment="1">
      <alignment horizontal="center" vertical="center" wrapText="1"/>
    </xf>
    <xf numFmtId="0" fontId="24" fillId="6" borderId="45" xfId="1" applyFont="1" applyFill="1" applyBorder="1" applyAlignment="1">
      <alignment horizontal="center" vertical="center" wrapText="1"/>
    </xf>
    <xf numFmtId="0" fontId="24" fillId="6" borderId="30" xfId="1" applyFont="1" applyFill="1" applyBorder="1" applyAlignment="1">
      <alignment horizontal="center" vertical="center" wrapText="1"/>
    </xf>
    <xf numFmtId="0" fontId="27" fillId="0" borderId="45" xfId="1" applyFont="1" applyBorder="1" applyAlignment="1">
      <alignment horizontal="center" vertical="center" wrapText="1"/>
    </xf>
    <xf numFmtId="0" fontId="27" fillId="0" borderId="30" xfId="1" applyFont="1" applyBorder="1" applyAlignment="1">
      <alignment horizontal="center" vertical="center" wrapText="1"/>
    </xf>
    <xf numFmtId="0" fontId="27" fillId="0" borderId="46"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18" fillId="5" borderId="15" xfId="1" applyFont="1" applyFill="1" applyBorder="1" applyAlignment="1">
      <alignment horizontal="center" vertical="center"/>
    </xf>
    <xf numFmtId="0" fontId="18" fillId="5" borderId="21" xfId="1" applyFont="1" applyFill="1" applyBorder="1" applyAlignment="1">
      <alignment horizontal="center" vertical="center"/>
    </xf>
    <xf numFmtId="0" fontId="18" fillId="0" borderId="15"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27" fillId="0" borderId="43" xfId="1" applyFont="1" applyBorder="1" applyAlignment="1">
      <alignment horizontal="center" vertical="center" wrapText="1"/>
    </xf>
    <xf numFmtId="0" fontId="27" fillId="0" borderId="11" xfId="1" applyFont="1" applyFill="1" applyBorder="1" applyAlignment="1">
      <alignment horizontal="center" vertical="center" wrapText="1"/>
    </xf>
    <xf numFmtId="0" fontId="27" fillId="0" borderId="12"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9" fillId="0" borderId="0" xfId="1" applyFont="1" applyAlignment="1">
      <alignment horizontal="center"/>
    </xf>
    <xf numFmtId="0" fontId="2" fillId="0" borderId="0" xfId="1" applyFont="1" applyAlignment="1">
      <alignment horizontal="center" vertical="center" wrapText="1"/>
    </xf>
    <xf numFmtId="49" fontId="3" fillId="0" borderId="2" xfId="2" applyBorder="1" applyAlignment="1">
      <alignment horizontal="center" vertical="center" wrapText="1"/>
    </xf>
    <xf numFmtId="49" fontId="3" fillId="0" borderId="2" xfId="3" applyBorder="1" applyAlignment="1">
      <alignment horizontal="center" vertical="center" wrapText="1"/>
    </xf>
    <xf numFmtId="43" fontId="10" fillId="0" borderId="8" xfId="4" applyFont="1" applyBorder="1" applyAlignment="1">
      <alignment horizontal="center" vertical="center" wrapText="1"/>
    </xf>
    <xf numFmtId="43" fontId="10" fillId="0" borderId="9" xfId="4" applyFont="1" applyBorder="1" applyAlignment="1">
      <alignment horizontal="center" vertical="center" wrapText="1"/>
    </xf>
  </cellXfs>
  <cellStyles count="36">
    <cellStyle name="ex58" xfId="31" xr:uid="{00000000-0005-0000-0000-000000000000}"/>
    <cellStyle name="ex58 2" xfId="15" xr:uid="{00000000-0005-0000-0000-000001000000}"/>
    <cellStyle name="ex60" xfId="5" xr:uid="{00000000-0005-0000-0000-000002000000}"/>
    <cellStyle name="ex61" xfId="6" xr:uid="{00000000-0005-0000-0000-000003000000}"/>
    <cellStyle name="ex62" xfId="7" xr:uid="{00000000-0005-0000-0000-000004000000}"/>
    <cellStyle name="ex63" xfId="8" xr:uid="{00000000-0005-0000-0000-000005000000}"/>
    <cellStyle name="ex64" xfId="34" xr:uid="{00000000-0005-0000-0000-000006000000}"/>
    <cellStyle name="ex65" xfId="9" xr:uid="{00000000-0005-0000-0000-000007000000}"/>
    <cellStyle name="ex66" xfId="28" xr:uid="{00000000-0005-0000-0000-000008000000}"/>
    <cellStyle name="ex66 3" xfId="10" xr:uid="{00000000-0005-0000-0000-000009000000}"/>
    <cellStyle name="ex67" xfId="11" xr:uid="{00000000-0005-0000-0000-00000A000000}"/>
    <cellStyle name="ex68" xfId="12" xr:uid="{00000000-0005-0000-0000-00000B000000}"/>
    <cellStyle name="ex69" xfId="35" xr:uid="{00000000-0005-0000-0000-00000C000000}"/>
    <cellStyle name="ex73" xfId="16" xr:uid="{00000000-0005-0000-0000-00000D000000}"/>
    <cellStyle name="st40" xfId="26" xr:uid="{00000000-0005-0000-0000-00000E000000}"/>
    <cellStyle name="xl_center_header" xfId="33" xr:uid="{00000000-0005-0000-0000-00000F000000}"/>
    <cellStyle name="xl_top_header" xfId="3" xr:uid="{00000000-0005-0000-0000-000010000000}"/>
    <cellStyle name="xl_top_left_header" xfId="2" xr:uid="{00000000-0005-0000-0000-000011000000}"/>
    <cellStyle name="xl28" xfId="30" xr:uid="{00000000-0005-0000-0000-000012000000}"/>
    <cellStyle name="xl38" xfId="17" xr:uid="{00000000-0005-0000-0000-000013000000}"/>
    <cellStyle name="xl39" xfId="19" xr:uid="{00000000-0005-0000-0000-000014000000}"/>
    <cellStyle name="xl42" xfId="23" xr:uid="{00000000-0005-0000-0000-000015000000}"/>
    <cellStyle name="xl42 3" xfId="24" xr:uid="{00000000-0005-0000-0000-000016000000}"/>
    <cellStyle name="xl44 3" xfId="20" xr:uid="{00000000-0005-0000-0000-000017000000}"/>
    <cellStyle name="Обычный" xfId="0" builtinId="0"/>
    <cellStyle name="Обычный 2" xfId="1" xr:uid="{00000000-0005-0000-0000-000019000000}"/>
    <cellStyle name="Обычный_Нераспределенная  субсидия" xfId="18" xr:uid="{00000000-0005-0000-0000-00001A000000}"/>
    <cellStyle name="Обычный_Нераспределенные  иные  МБТ" xfId="14" xr:uid="{00000000-0005-0000-0000-00001B000000}"/>
    <cellStyle name="Обычный_Проверочная  таблица  к  отчету" xfId="25" xr:uid="{00000000-0005-0000-0000-00001C000000}"/>
    <cellStyle name="Обычный_Проверочная  таблица  к  отчету_1" xfId="27" xr:uid="{00000000-0005-0000-0000-00001D000000}"/>
    <cellStyle name="Обычный_Проверочная  таблица  к  отчету_2" xfId="29" xr:uid="{00000000-0005-0000-0000-00001E000000}"/>
    <cellStyle name="Обычный_Субвенция  на  полномочия" xfId="21" xr:uid="{00000000-0005-0000-0000-00001F000000}"/>
    <cellStyle name="Обычный_Субвенция  на  полномочия_факт" xfId="22" xr:uid="{00000000-0005-0000-0000-000020000000}"/>
    <cellStyle name="Финансовый" xfId="32" builtinId="3"/>
    <cellStyle name="Финансовый 10" xfId="4" xr:uid="{00000000-0005-0000-0000-000022000000}"/>
    <cellStyle name="Финансовый 2" xfId="13" xr:uid="{00000000-0005-0000-0000-000023000000}"/>
  </cellStyles>
  <dxfs count="0"/>
  <tableStyles count="0" defaultTableStyle="TableStyleMedium2" defaultPivotStyle="PivotStyleLight16"/>
  <colors>
    <mruColors>
      <color rgb="FFCCFFFF"/>
      <color rgb="FF66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ygroup/2025%20%20&#1043;&#1054;&#1044;/&#1052;&#1077;&#1078;&#1073;&#1102;&#1076;&#1078;&#1077;&#1090;&#1085;&#1099;&#1077;%20%20&#1090;&#1088;&#1072;&#1085;&#1089;&#1092;&#1077;&#1088;&#1090;&#1099;%20%202025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ygroup/2025%20%20&#1043;&#1054;&#1044;/&#1052;&#1077;&#1078;&#1073;&#1102;&#1076;&#1078;&#1077;&#1090;&#1085;&#1099;&#1077;%20%20&#1090;&#1088;&#1072;&#1085;&#1089;&#1092;&#1077;&#1088;&#1090;&#1099;%20%202025_&#1095;&#1072;&#1089;&#1090;&#1100;%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авнение  ФП"/>
      <sheetName val="Субвенция,  иные  МБТ"/>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 на выравнив._МР"/>
      <sheetName val="Приложение на выравнив._БП"/>
      <sheetName val="Приложение на сбаланс._МР_план"/>
      <sheetName val="Приложение  на сбаланс._МР_факт"/>
      <sheetName val="Приложение на сбаланс._БП"/>
      <sheetName val="Приложение по субвенции_МР_план"/>
      <sheetName val="Приложение по субвенции_МР_факт"/>
      <sheetName val="Приложение по субвении_БП_план"/>
      <sheetName val="Приложение по субвении_БП_факт"/>
      <sheetName val="Перечень субсидий_план"/>
      <sheetName val="Перечень субсидий_факт"/>
      <sheetName val="Перечень субсидий_факт (2 вар.)"/>
      <sheetName val="Приложение  по  субсидии  план"/>
      <sheetName val="Приложение  по  ГП  1_план"/>
      <sheetName val="Приложение  по  ГП  3_план"/>
      <sheetName val="Приложение  по  ГП  4_план"/>
      <sheetName val="Приложение  по  ГП  5_план"/>
      <sheetName val="Приложение  по  ГП  6_план"/>
      <sheetName val="Приложение  по  ГП  7_план "/>
      <sheetName val="Приложение  по  ГП  8_план"/>
      <sheetName val="Приложение  по  ГП  10_план"/>
      <sheetName val="Приложение  по  ГП  11_план"/>
      <sheetName val="Приложение  по  ГП  14_план"/>
      <sheetName val="Приложение  по  ГП  15_план"/>
      <sheetName val="Приложение  по  ГП  19_план"/>
      <sheetName val="Приложение  по  ГП  20_план"/>
      <sheetName val="Приложение  по  субсидии_январь"/>
      <sheetName val="Приложение  по  субсидии_март"/>
      <sheetName val="Приложение  по  ГП  1_факт"/>
      <sheetName val="Приложение  по  ГП  3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1_факт"/>
      <sheetName val="Приложение  по  ГП  14_факт"/>
      <sheetName val="Приложение  по  ГП  15_факт"/>
      <sheetName val="Приложение  по  ГП  17_факт"/>
      <sheetName val="Приложение  по  ГП  19_факт"/>
      <sheetName val="Приложение  по  ГП  20_факт"/>
      <sheetName val="Приложение  по  ГП  9_факт"/>
      <sheetName val="Приложен. по субвенции_МР_план"/>
      <sheetName val="Приложен. по субвенции_МР_факт"/>
      <sheetName val="Дотация  поселениям_2025 - 2027"/>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4 - 2025"/>
      <sheetName val="МБТ  2024 - 2025_2"/>
      <sheetName val="Дотация  ОМС"/>
      <sheetName val="Итоги 2025-2027_для закона_план"/>
      <sheetName val="Итоги 2025-2027_для закона_ (2)"/>
      <sheetName val="Итоги 2025-2027_для закона_факт"/>
      <sheetName val="Утвержденный  объем  МБТ"/>
      <sheetName val="Утвержденный  объем  МБТ (2)"/>
      <sheetName val="Факт  средств  из  ОБ_год "/>
      <sheetName val="Сводная  таблица"/>
    </sheetNames>
    <sheetDataSet>
      <sheetData sheetId="0" refreshError="1"/>
      <sheetData sheetId="1" refreshError="1"/>
      <sheetData sheetId="2" refreshError="1"/>
      <sheetData sheetId="3">
        <row r="12">
          <cell r="BF12">
            <v>3793.6</v>
          </cell>
        </row>
        <row r="13">
          <cell r="BF13">
            <v>2350.8000000000002</v>
          </cell>
        </row>
        <row r="14">
          <cell r="BF14">
            <v>3566.3</v>
          </cell>
        </row>
        <row r="16">
          <cell r="BF16">
            <v>2178.8000000000002</v>
          </cell>
        </row>
        <row r="17">
          <cell r="BF17">
            <v>3377</v>
          </cell>
        </row>
        <row r="18">
          <cell r="BF18">
            <v>3299.8</v>
          </cell>
        </row>
        <row r="20">
          <cell r="BF20">
            <v>1387.4</v>
          </cell>
        </row>
        <row r="21">
          <cell r="BF21">
            <v>3404</v>
          </cell>
        </row>
        <row r="22">
          <cell r="BF22">
            <v>1939</v>
          </cell>
        </row>
        <row r="25">
          <cell r="BF25">
            <v>2589.3000000000002</v>
          </cell>
        </row>
        <row r="26">
          <cell r="BF26">
            <v>4923</v>
          </cell>
        </row>
        <row r="27">
          <cell r="BF27">
            <v>2339.5</v>
          </cell>
        </row>
        <row r="28">
          <cell r="BF28">
            <v>3916.1</v>
          </cell>
        </row>
        <row r="29">
          <cell r="BF29">
            <v>39064.6</v>
          </cell>
        </row>
        <row r="33">
          <cell r="BF33">
            <v>0</v>
          </cell>
        </row>
        <row r="36">
          <cell r="P36">
            <v>654900</v>
          </cell>
          <cell r="Q36">
            <v>12300</v>
          </cell>
          <cell r="BF36">
            <v>39064.6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8">
          <cell r="E8">
            <v>0</v>
          </cell>
          <cell r="G8">
            <v>0</v>
          </cell>
          <cell r="H8">
            <v>141900000</v>
          </cell>
          <cell r="J8">
            <v>24889797</v>
          </cell>
          <cell r="K8">
            <v>0</v>
          </cell>
          <cell r="M8">
            <v>0</v>
          </cell>
          <cell r="O8">
            <v>136363.63</v>
          </cell>
        </row>
        <row r="9">
          <cell r="E9">
            <v>122411419.34999999</v>
          </cell>
          <cell r="G9">
            <v>78048827</v>
          </cell>
          <cell r="H9">
            <v>0</v>
          </cell>
          <cell r="J9">
            <v>19392597</v>
          </cell>
          <cell r="K9">
            <v>37745115</v>
          </cell>
          <cell r="M9">
            <v>2265319</v>
          </cell>
          <cell r="O9">
            <v>1800000</v>
          </cell>
        </row>
        <row r="10">
          <cell r="E10">
            <v>15430917.719999999</v>
          </cell>
          <cell r="G10">
            <v>1708263.8</v>
          </cell>
          <cell r="H10">
            <v>0</v>
          </cell>
          <cell r="J10">
            <v>35832871</v>
          </cell>
          <cell r="K10">
            <v>59386689</v>
          </cell>
          <cell r="M10">
            <v>11484253</v>
          </cell>
          <cell r="O10">
            <v>136363.63</v>
          </cell>
        </row>
        <row r="11">
          <cell r="E11">
            <v>31088646.91</v>
          </cell>
          <cell r="G11">
            <v>0</v>
          </cell>
          <cell r="H11">
            <v>0</v>
          </cell>
          <cell r="J11">
            <v>18115693</v>
          </cell>
          <cell r="K11">
            <v>47627207</v>
          </cell>
          <cell r="M11">
            <v>0</v>
          </cell>
          <cell r="O11">
            <v>1200000</v>
          </cell>
        </row>
        <row r="12">
          <cell r="E12">
            <v>0</v>
          </cell>
          <cell r="G12">
            <v>0</v>
          </cell>
          <cell r="H12">
            <v>0</v>
          </cell>
          <cell r="J12">
            <v>333429150</v>
          </cell>
          <cell r="K12">
            <v>0</v>
          </cell>
          <cell r="M12">
            <v>0</v>
          </cell>
          <cell r="O12">
            <v>136363.63</v>
          </cell>
        </row>
        <row r="13">
          <cell r="E13">
            <v>19517502.400000002</v>
          </cell>
          <cell r="G13">
            <v>0</v>
          </cell>
          <cell r="H13">
            <v>23710000</v>
          </cell>
          <cell r="J13">
            <v>38896542</v>
          </cell>
          <cell r="K13">
            <v>36464787</v>
          </cell>
          <cell r="M13">
            <v>0</v>
          </cell>
          <cell r="O13">
            <v>136363.63</v>
          </cell>
        </row>
        <row r="14">
          <cell r="E14">
            <v>39427852.579999998</v>
          </cell>
          <cell r="G14">
            <v>0</v>
          </cell>
          <cell r="H14">
            <v>0</v>
          </cell>
          <cell r="J14">
            <v>31626067</v>
          </cell>
          <cell r="K14">
            <v>30756153</v>
          </cell>
          <cell r="M14">
            <v>0</v>
          </cell>
          <cell r="O14">
            <v>136363.63</v>
          </cell>
        </row>
        <row r="15">
          <cell r="E15">
            <v>52295319.5</v>
          </cell>
          <cell r="G15">
            <v>20282134.18</v>
          </cell>
          <cell r="H15">
            <v>0</v>
          </cell>
          <cell r="J15">
            <v>39356716</v>
          </cell>
          <cell r="K15">
            <v>80789537</v>
          </cell>
          <cell r="M15">
            <v>16739554</v>
          </cell>
        </row>
        <row r="16">
          <cell r="E16">
            <v>0</v>
          </cell>
          <cell r="G16">
            <v>0</v>
          </cell>
          <cell r="H16">
            <v>167410000</v>
          </cell>
          <cell r="J16">
            <v>147852650</v>
          </cell>
          <cell r="K16">
            <v>0</v>
          </cell>
          <cell r="M16">
            <v>0</v>
          </cell>
        </row>
        <row r="17">
          <cell r="E17">
            <v>7962966</v>
          </cell>
          <cell r="G17">
            <v>0</v>
          </cell>
          <cell r="H17">
            <v>0</v>
          </cell>
          <cell r="J17">
            <v>17629981</v>
          </cell>
          <cell r="K17">
            <v>34632247</v>
          </cell>
          <cell r="M17">
            <v>0</v>
          </cell>
        </row>
        <row r="18">
          <cell r="E18">
            <v>23334590.32</v>
          </cell>
          <cell r="G18">
            <v>0</v>
          </cell>
          <cell r="H18">
            <v>0</v>
          </cell>
          <cell r="J18">
            <v>462197122</v>
          </cell>
          <cell r="K18">
            <v>89696913</v>
          </cell>
          <cell r="M18">
            <v>34452887</v>
          </cell>
          <cell r="O18">
            <v>136363.63</v>
          </cell>
        </row>
        <row r="19">
          <cell r="E19">
            <v>19427345.41</v>
          </cell>
          <cell r="G19">
            <v>0</v>
          </cell>
          <cell r="H19">
            <v>0</v>
          </cell>
          <cell r="J19">
            <v>22860703</v>
          </cell>
          <cell r="K19">
            <v>28143663</v>
          </cell>
          <cell r="M19">
            <v>0</v>
          </cell>
        </row>
        <row r="20">
          <cell r="E20">
            <v>0</v>
          </cell>
          <cell r="G20">
            <v>0</v>
          </cell>
          <cell r="H20">
            <v>0</v>
          </cell>
          <cell r="J20">
            <v>168568581</v>
          </cell>
          <cell r="K20">
            <v>0</v>
          </cell>
          <cell r="M20">
            <v>0</v>
          </cell>
          <cell r="O20">
            <v>136363.63</v>
          </cell>
        </row>
        <row r="21">
          <cell r="E21">
            <v>0</v>
          </cell>
          <cell r="G21">
            <v>0</v>
          </cell>
          <cell r="H21">
            <v>11850000</v>
          </cell>
          <cell r="J21">
            <v>33001348</v>
          </cell>
          <cell r="K21">
            <v>0</v>
          </cell>
          <cell r="M21">
            <v>0</v>
          </cell>
          <cell r="O21">
            <v>136363.63</v>
          </cell>
        </row>
        <row r="22">
          <cell r="E22">
            <v>23815556.91</v>
          </cell>
          <cell r="G22">
            <v>0</v>
          </cell>
          <cell r="H22">
            <v>0</v>
          </cell>
          <cell r="J22">
            <v>26915894</v>
          </cell>
          <cell r="K22">
            <v>30701152</v>
          </cell>
          <cell r="M22">
            <v>0</v>
          </cell>
          <cell r="O22">
            <v>136363.63</v>
          </cell>
        </row>
        <row r="23">
          <cell r="E23">
            <v>137720945.28999999</v>
          </cell>
          <cell r="G23">
            <v>59548321.450000003</v>
          </cell>
          <cell r="H23">
            <v>0</v>
          </cell>
          <cell r="J23">
            <v>42179461</v>
          </cell>
          <cell r="K23">
            <v>78402017</v>
          </cell>
          <cell r="M23">
            <v>5504593</v>
          </cell>
          <cell r="O23">
            <v>136363.63</v>
          </cell>
        </row>
        <row r="24">
          <cell r="E24">
            <v>27672928.059999999</v>
          </cell>
          <cell r="G24">
            <v>0</v>
          </cell>
          <cell r="H24">
            <v>0</v>
          </cell>
          <cell r="J24">
            <v>28404238</v>
          </cell>
          <cell r="K24">
            <v>36116011</v>
          </cell>
          <cell r="M24">
            <v>0</v>
          </cell>
        </row>
        <row r="25">
          <cell r="E25">
            <v>35900030.420000002</v>
          </cell>
          <cell r="G25">
            <v>0</v>
          </cell>
          <cell r="H25">
            <v>0</v>
          </cell>
          <cell r="J25">
            <v>56771498</v>
          </cell>
          <cell r="K25">
            <v>69280956</v>
          </cell>
          <cell r="M25">
            <v>11656459</v>
          </cell>
          <cell r="O25">
            <v>1500000</v>
          </cell>
        </row>
        <row r="28">
          <cell r="J28">
            <v>156416859</v>
          </cell>
          <cell r="O28">
            <v>136363.63</v>
          </cell>
        </row>
        <row r="29">
          <cell r="J29">
            <v>844146175</v>
          </cell>
        </row>
        <row r="37">
          <cell r="C37">
            <v>715542779.81999993</v>
          </cell>
        </row>
        <row r="38">
          <cell r="C38">
            <v>8500000</v>
          </cell>
        </row>
        <row r="39">
          <cell r="C39">
            <v>7.0000000298023224E-2</v>
          </cell>
        </row>
        <row r="40">
          <cell r="C40">
            <v>10000000</v>
          </cell>
        </row>
        <row r="41">
          <cell r="C41">
            <v>3000000</v>
          </cell>
        </row>
        <row r="42">
          <cell r="C42">
            <v>3000000</v>
          </cell>
        </row>
        <row r="43">
          <cell r="C43">
            <v>4115102410.7999997</v>
          </cell>
        </row>
      </sheetData>
      <sheetData sheetId="67" refreshError="1"/>
      <sheetData sheetId="68">
        <row r="9">
          <cell r="E9">
            <v>0</v>
          </cell>
          <cell r="F9">
            <v>0</v>
          </cell>
          <cell r="G9">
            <v>0</v>
          </cell>
          <cell r="H9">
            <v>8495.75</v>
          </cell>
          <cell r="I9">
            <v>781704</v>
          </cell>
          <cell r="J9">
            <v>279048</v>
          </cell>
          <cell r="K9">
            <v>798981.38</v>
          </cell>
          <cell r="L9">
            <v>4023419.4</v>
          </cell>
          <cell r="M9">
            <v>6700250</v>
          </cell>
          <cell r="N9">
            <v>2585871</v>
          </cell>
          <cell r="O9">
            <v>386580</v>
          </cell>
          <cell r="P9">
            <v>1547009.16</v>
          </cell>
          <cell r="Q9">
            <v>2849630.94</v>
          </cell>
          <cell r="R9">
            <v>50000</v>
          </cell>
          <cell r="S9">
            <v>150285363</v>
          </cell>
          <cell r="T9">
            <v>0</v>
          </cell>
          <cell r="U9">
            <v>24108820</v>
          </cell>
          <cell r="V9">
            <v>3200</v>
          </cell>
          <cell r="W9">
            <v>900000</v>
          </cell>
          <cell r="X9">
            <v>1700000</v>
          </cell>
          <cell r="Y9">
            <v>6103700</v>
          </cell>
          <cell r="Z9">
            <v>0</v>
          </cell>
          <cell r="AA9">
            <v>846312.6</v>
          </cell>
          <cell r="AB9">
            <v>1281890</v>
          </cell>
          <cell r="AC9">
            <v>0</v>
          </cell>
          <cell r="AD9">
            <v>823594</v>
          </cell>
          <cell r="AE9">
            <v>1005500</v>
          </cell>
          <cell r="AF9">
            <v>0</v>
          </cell>
          <cell r="AG9">
            <v>3000</v>
          </cell>
          <cell r="AH9">
            <v>0</v>
          </cell>
        </row>
        <row r="10">
          <cell r="E10">
            <v>0</v>
          </cell>
          <cell r="F10">
            <v>0</v>
          </cell>
          <cell r="G10">
            <v>0</v>
          </cell>
          <cell r="H10">
            <v>8495.75</v>
          </cell>
          <cell r="I10">
            <v>1304688</v>
          </cell>
          <cell r="J10">
            <v>212520</v>
          </cell>
          <cell r="K10">
            <v>1541639.49</v>
          </cell>
          <cell r="L10">
            <v>48669932.079999998</v>
          </cell>
          <cell r="M10">
            <v>33211868.000000004</v>
          </cell>
          <cell r="N10">
            <v>8066373</v>
          </cell>
          <cell r="O10">
            <v>2789700</v>
          </cell>
          <cell r="P10">
            <v>16371864.98</v>
          </cell>
          <cell r="Q10">
            <v>30157399.350000001</v>
          </cell>
          <cell r="R10">
            <v>50000</v>
          </cell>
          <cell r="S10">
            <v>734373661</v>
          </cell>
          <cell r="T10">
            <v>0</v>
          </cell>
          <cell r="U10">
            <v>286924422</v>
          </cell>
          <cell r="V10">
            <v>26400</v>
          </cell>
          <cell r="W10">
            <v>1200000</v>
          </cell>
          <cell r="X10">
            <v>3300000</v>
          </cell>
          <cell r="Y10">
            <v>3800000</v>
          </cell>
          <cell r="Z10">
            <v>0</v>
          </cell>
          <cell r="AA10">
            <v>1666257.8</v>
          </cell>
          <cell r="AB10">
            <v>2563780</v>
          </cell>
          <cell r="AC10">
            <v>0</v>
          </cell>
          <cell r="AD10">
            <v>865912</v>
          </cell>
          <cell r="AE10">
            <v>0</v>
          </cell>
          <cell r="AF10">
            <v>3793600</v>
          </cell>
          <cell r="AG10">
            <v>5000</v>
          </cell>
          <cell r="AH10">
            <v>1070898.75</v>
          </cell>
        </row>
        <row r="11">
          <cell r="E11">
            <v>0</v>
          </cell>
          <cell r="F11">
            <v>224383</v>
          </cell>
          <cell r="G11">
            <v>0</v>
          </cell>
          <cell r="H11">
            <v>8495.75</v>
          </cell>
          <cell r="I11">
            <v>617232</v>
          </cell>
          <cell r="J11">
            <v>262416</v>
          </cell>
          <cell r="K11">
            <v>1497639.49</v>
          </cell>
          <cell r="L11">
            <v>18171662.739999998</v>
          </cell>
          <cell r="M11">
            <v>27716483</v>
          </cell>
          <cell r="N11">
            <v>4150908.9999999995</v>
          </cell>
          <cell r="O11">
            <v>877200</v>
          </cell>
          <cell r="P11">
            <v>5697306.4500000002</v>
          </cell>
          <cell r="Q11">
            <v>10494586.050000001</v>
          </cell>
          <cell r="R11">
            <v>100000</v>
          </cell>
          <cell r="S11">
            <v>288731431</v>
          </cell>
          <cell r="T11">
            <v>0</v>
          </cell>
          <cell r="U11">
            <v>170496141</v>
          </cell>
          <cell r="V11">
            <v>16000</v>
          </cell>
          <cell r="W11">
            <v>550000</v>
          </cell>
          <cell r="X11">
            <v>5525720</v>
          </cell>
          <cell r="Y11">
            <v>2729544</v>
          </cell>
          <cell r="Z11">
            <v>0</v>
          </cell>
          <cell r="AA11">
            <v>925012.6</v>
          </cell>
          <cell r="AB11">
            <v>1873531</v>
          </cell>
          <cell r="AC11">
            <v>79418</v>
          </cell>
          <cell r="AD11">
            <v>870312</v>
          </cell>
          <cell r="AE11">
            <v>0</v>
          </cell>
          <cell r="AF11">
            <v>2350800</v>
          </cell>
          <cell r="AG11">
            <v>5000</v>
          </cell>
          <cell r="AH11">
            <v>1047418.75</v>
          </cell>
        </row>
        <row r="12">
          <cell r="E12">
            <v>0</v>
          </cell>
          <cell r="F12">
            <v>0</v>
          </cell>
          <cell r="G12">
            <v>0</v>
          </cell>
          <cell r="H12">
            <v>8495.75</v>
          </cell>
          <cell r="I12">
            <v>1463616</v>
          </cell>
          <cell r="J12">
            <v>556248</v>
          </cell>
          <cell r="K12">
            <v>1560297.85</v>
          </cell>
          <cell r="L12">
            <v>19421204.879999999</v>
          </cell>
          <cell r="M12">
            <v>9129299</v>
          </cell>
          <cell r="N12">
            <v>4810868</v>
          </cell>
          <cell r="O12">
            <v>643280</v>
          </cell>
          <cell r="P12">
            <v>4656121.96</v>
          </cell>
          <cell r="Q12">
            <v>8576697.25</v>
          </cell>
          <cell r="R12">
            <v>150000</v>
          </cell>
          <cell r="S12">
            <v>380674791</v>
          </cell>
          <cell r="T12">
            <v>0</v>
          </cell>
          <cell r="U12">
            <v>59915031</v>
          </cell>
          <cell r="V12">
            <v>8000</v>
          </cell>
          <cell r="W12">
            <v>850000</v>
          </cell>
          <cell r="X12">
            <v>1550000</v>
          </cell>
          <cell r="Y12">
            <v>7141065</v>
          </cell>
          <cell r="Z12">
            <v>0</v>
          </cell>
          <cell r="AA12">
            <v>875612.6</v>
          </cell>
          <cell r="AB12">
            <v>1465017</v>
          </cell>
          <cell r="AC12">
            <v>26473</v>
          </cell>
          <cell r="AD12">
            <v>830902</v>
          </cell>
          <cell r="AE12">
            <v>0</v>
          </cell>
          <cell r="AF12">
            <v>3566300</v>
          </cell>
          <cell r="AG12">
            <v>2000</v>
          </cell>
          <cell r="AH12">
            <v>1089498.75</v>
          </cell>
        </row>
        <row r="13">
          <cell r="E13">
            <v>0</v>
          </cell>
          <cell r="F13">
            <v>0</v>
          </cell>
          <cell r="G13">
            <v>0</v>
          </cell>
          <cell r="H13">
            <v>8495.75</v>
          </cell>
          <cell r="I13">
            <v>1744512</v>
          </cell>
          <cell r="J13">
            <v>369600</v>
          </cell>
          <cell r="K13">
            <v>884281.38</v>
          </cell>
          <cell r="L13">
            <v>17452949.359999999</v>
          </cell>
          <cell r="M13">
            <v>13499958</v>
          </cell>
          <cell r="N13">
            <v>4282298</v>
          </cell>
          <cell r="O13">
            <v>1000620</v>
          </cell>
          <cell r="P13">
            <v>5035692.22</v>
          </cell>
          <cell r="Q13">
            <v>9275875.5099999998</v>
          </cell>
          <cell r="R13">
            <v>50000</v>
          </cell>
          <cell r="S13">
            <v>376961000</v>
          </cell>
          <cell r="T13">
            <v>0</v>
          </cell>
          <cell r="U13">
            <v>134055192.00000001</v>
          </cell>
          <cell r="V13">
            <v>10400</v>
          </cell>
          <cell r="W13">
            <v>900000</v>
          </cell>
          <cell r="X13">
            <v>2000000</v>
          </cell>
          <cell r="Y13">
            <v>5029970</v>
          </cell>
          <cell r="Z13">
            <v>0</v>
          </cell>
          <cell r="AA13">
            <v>822212.6</v>
          </cell>
          <cell r="AB13">
            <v>957896</v>
          </cell>
          <cell r="AC13">
            <v>52945</v>
          </cell>
          <cell r="AD13">
            <v>804312</v>
          </cell>
          <cell r="AE13">
            <v>1126200</v>
          </cell>
          <cell r="AF13">
            <v>0</v>
          </cell>
          <cell r="AG13">
            <v>4000</v>
          </cell>
          <cell r="AH13">
            <v>0</v>
          </cell>
        </row>
        <row r="14">
          <cell r="E14">
            <v>0</v>
          </cell>
          <cell r="F14">
            <v>0</v>
          </cell>
          <cell r="G14">
            <v>0</v>
          </cell>
          <cell r="H14">
            <v>8495.75</v>
          </cell>
          <cell r="I14">
            <v>1164240</v>
          </cell>
          <cell r="J14">
            <v>349272</v>
          </cell>
          <cell r="K14">
            <v>827281.38</v>
          </cell>
          <cell r="L14">
            <v>10664093.439999999</v>
          </cell>
          <cell r="M14">
            <v>7815116</v>
          </cell>
          <cell r="N14">
            <v>2576632</v>
          </cell>
          <cell r="O14">
            <v>685440</v>
          </cell>
          <cell r="P14">
            <v>2653619.7400000002</v>
          </cell>
          <cell r="Q14">
            <v>4888036.3</v>
          </cell>
          <cell r="R14">
            <v>0</v>
          </cell>
          <cell r="S14">
            <v>245846248</v>
          </cell>
          <cell r="T14">
            <v>0</v>
          </cell>
          <cell r="U14">
            <v>46391642</v>
          </cell>
          <cell r="V14">
            <v>7200</v>
          </cell>
          <cell r="W14">
            <v>750000</v>
          </cell>
          <cell r="X14">
            <v>1500000</v>
          </cell>
          <cell r="Y14">
            <v>6427531</v>
          </cell>
          <cell r="Z14">
            <v>0</v>
          </cell>
          <cell r="AA14">
            <v>876412.6</v>
          </cell>
          <cell r="AB14">
            <v>577555</v>
          </cell>
          <cell r="AC14">
            <v>0</v>
          </cell>
          <cell r="AD14">
            <v>837771</v>
          </cell>
          <cell r="AE14">
            <v>0</v>
          </cell>
          <cell r="AF14">
            <v>2178800</v>
          </cell>
          <cell r="AG14">
            <v>3000</v>
          </cell>
          <cell r="AH14">
            <v>1038398.7500000001</v>
          </cell>
        </row>
        <row r="15">
          <cell r="E15">
            <v>0</v>
          </cell>
          <cell r="F15">
            <v>0</v>
          </cell>
          <cell r="G15">
            <v>0</v>
          </cell>
          <cell r="H15">
            <v>8495.75</v>
          </cell>
          <cell r="I15">
            <v>1402632</v>
          </cell>
          <cell r="J15">
            <v>267960</v>
          </cell>
          <cell r="K15">
            <v>1611439.49</v>
          </cell>
          <cell r="L15">
            <v>14784268.73</v>
          </cell>
          <cell r="M15">
            <v>19034081</v>
          </cell>
          <cell r="N15">
            <v>4100082.9999999995</v>
          </cell>
          <cell r="O15">
            <v>807840</v>
          </cell>
          <cell r="P15">
            <v>4727216.9400000004</v>
          </cell>
          <cell r="Q15">
            <v>8707656.0500000007</v>
          </cell>
          <cell r="R15">
            <v>200000</v>
          </cell>
          <cell r="S15">
            <v>363056422</v>
          </cell>
          <cell r="T15">
            <v>0</v>
          </cell>
          <cell r="U15">
            <v>139510032</v>
          </cell>
          <cell r="V15">
            <v>1600</v>
          </cell>
          <cell r="W15">
            <v>1000000</v>
          </cell>
          <cell r="X15">
            <v>2600000</v>
          </cell>
          <cell r="Y15">
            <v>2050568.0000000002</v>
          </cell>
          <cell r="Z15">
            <v>0</v>
          </cell>
          <cell r="AA15">
            <v>823812.6</v>
          </cell>
          <cell r="AB15">
            <v>1141023</v>
          </cell>
          <cell r="AC15">
            <v>26473</v>
          </cell>
          <cell r="AD15">
            <v>879012</v>
          </cell>
          <cell r="AE15">
            <v>0</v>
          </cell>
          <cell r="AF15">
            <v>3377000</v>
          </cell>
          <cell r="AG15">
            <v>4000</v>
          </cell>
          <cell r="AH15">
            <v>1050598.75</v>
          </cell>
        </row>
        <row r="16">
          <cell r="E16">
            <v>0</v>
          </cell>
          <cell r="F16">
            <v>0</v>
          </cell>
          <cell r="G16">
            <v>0</v>
          </cell>
          <cell r="H16">
            <v>8495.75</v>
          </cell>
          <cell r="I16">
            <v>391776</v>
          </cell>
          <cell r="J16">
            <v>184800</v>
          </cell>
          <cell r="K16">
            <v>1623708.49</v>
          </cell>
          <cell r="L16">
            <v>17944700.620000001</v>
          </cell>
          <cell r="M16">
            <v>14466308</v>
          </cell>
          <cell r="N16">
            <v>3403750</v>
          </cell>
          <cell r="O16">
            <v>1198840</v>
          </cell>
          <cell r="P16">
            <v>4880905.1399999997</v>
          </cell>
          <cell r="Q16">
            <v>8990753.6899999995</v>
          </cell>
          <cell r="R16">
            <v>50000</v>
          </cell>
          <cell r="S16">
            <v>257220932</v>
          </cell>
          <cell r="T16">
            <v>0</v>
          </cell>
          <cell r="U16">
            <v>103346718</v>
          </cell>
          <cell r="V16">
            <v>3200</v>
          </cell>
          <cell r="W16">
            <v>800000</v>
          </cell>
          <cell r="X16">
            <v>3200000</v>
          </cell>
          <cell r="Y16">
            <v>2246624</v>
          </cell>
          <cell r="Z16">
            <v>0</v>
          </cell>
          <cell r="AA16">
            <v>1001312.6</v>
          </cell>
          <cell r="AB16">
            <v>1070589</v>
          </cell>
          <cell r="AC16">
            <v>0</v>
          </cell>
          <cell r="AD16">
            <v>927312</v>
          </cell>
          <cell r="AE16">
            <v>0</v>
          </cell>
          <cell r="AF16">
            <v>3299800</v>
          </cell>
          <cell r="AG16">
            <v>2000</v>
          </cell>
          <cell r="AH16">
            <v>1086598.75</v>
          </cell>
        </row>
        <row r="17">
          <cell r="E17">
            <v>0</v>
          </cell>
          <cell r="F17">
            <v>0</v>
          </cell>
          <cell r="G17">
            <v>0</v>
          </cell>
          <cell r="H17">
            <v>8495.75</v>
          </cell>
          <cell r="I17">
            <v>1105104</v>
          </cell>
          <cell r="J17">
            <v>362208</v>
          </cell>
          <cell r="K17">
            <v>779381.38</v>
          </cell>
          <cell r="L17">
            <v>10226112.82</v>
          </cell>
          <cell r="M17">
            <v>7834669</v>
          </cell>
          <cell r="N17">
            <v>2523963</v>
          </cell>
          <cell r="O17">
            <v>972910</v>
          </cell>
          <cell r="P17">
            <v>2638293.56</v>
          </cell>
          <cell r="Q17">
            <v>4859805.07</v>
          </cell>
          <cell r="R17">
            <v>0</v>
          </cell>
          <cell r="S17">
            <v>209228808</v>
          </cell>
          <cell r="T17">
            <v>0</v>
          </cell>
          <cell r="U17">
            <v>53200156</v>
          </cell>
          <cell r="V17">
            <v>6400</v>
          </cell>
          <cell r="W17">
            <v>850000</v>
          </cell>
          <cell r="X17">
            <v>2300000</v>
          </cell>
          <cell r="Y17">
            <v>2260265</v>
          </cell>
          <cell r="Z17">
            <v>0</v>
          </cell>
          <cell r="AA17">
            <v>904312.6</v>
          </cell>
          <cell r="AB17">
            <v>521207.99999999994</v>
          </cell>
          <cell r="AC17">
            <v>0</v>
          </cell>
          <cell r="AD17">
            <v>844312</v>
          </cell>
          <cell r="AE17">
            <v>750800</v>
          </cell>
          <cell r="AF17">
            <v>0</v>
          </cell>
          <cell r="AG17">
            <v>3000</v>
          </cell>
          <cell r="AH17">
            <v>0</v>
          </cell>
        </row>
        <row r="18">
          <cell r="E18">
            <v>0</v>
          </cell>
          <cell r="F18">
            <v>0</v>
          </cell>
          <cell r="G18">
            <v>0</v>
          </cell>
          <cell r="H18">
            <v>8495.75</v>
          </cell>
          <cell r="I18">
            <v>733656</v>
          </cell>
          <cell r="J18">
            <v>328944</v>
          </cell>
          <cell r="K18">
            <v>865481.38</v>
          </cell>
          <cell r="L18">
            <v>7946956.71</v>
          </cell>
          <cell r="M18">
            <v>7471418</v>
          </cell>
          <cell r="N18">
            <v>2641685</v>
          </cell>
          <cell r="O18">
            <v>847960</v>
          </cell>
          <cell r="P18">
            <v>2231398.17</v>
          </cell>
          <cell r="Q18">
            <v>4110293.2300000004</v>
          </cell>
          <cell r="R18">
            <v>0</v>
          </cell>
          <cell r="S18">
            <v>172548000</v>
          </cell>
          <cell r="T18">
            <v>0</v>
          </cell>
          <cell r="U18">
            <v>63061420</v>
          </cell>
          <cell r="V18">
            <v>0</v>
          </cell>
          <cell r="W18">
            <v>820000</v>
          </cell>
          <cell r="X18">
            <v>1500000</v>
          </cell>
          <cell r="Y18">
            <v>2377282</v>
          </cell>
          <cell r="Z18">
            <v>0</v>
          </cell>
          <cell r="AA18">
            <v>844312.6</v>
          </cell>
          <cell r="AB18">
            <v>1465017</v>
          </cell>
          <cell r="AC18">
            <v>26473</v>
          </cell>
          <cell r="AD18">
            <v>877285</v>
          </cell>
          <cell r="AE18">
            <v>0</v>
          </cell>
          <cell r="AF18">
            <v>1387400</v>
          </cell>
          <cell r="AG18">
            <v>3000</v>
          </cell>
          <cell r="AH18">
            <v>970341.08</v>
          </cell>
        </row>
        <row r="19">
          <cell r="E19">
            <v>0</v>
          </cell>
          <cell r="F19">
            <v>0</v>
          </cell>
          <cell r="G19">
            <v>0</v>
          </cell>
          <cell r="H19">
            <v>8495.75</v>
          </cell>
          <cell r="I19">
            <v>975744</v>
          </cell>
          <cell r="J19">
            <v>232848</v>
          </cell>
          <cell r="K19">
            <v>1524253.07</v>
          </cell>
          <cell r="L19">
            <v>21205014.600000001</v>
          </cell>
          <cell r="M19">
            <v>14451203</v>
          </cell>
          <cell r="N19">
            <v>4298140</v>
          </cell>
          <cell r="O19">
            <v>2938450</v>
          </cell>
          <cell r="P19">
            <v>7478412.0599999996</v>
          </cell>
          <cell r="Q19">
            <v>13775428.710000001</v>
          </cell>
          <cell r="R19">
            <v>100000</v>
          </cell>
          <cell r="S19">
            <v>382529379</v>
          </cell>
          <cell r="T19">
            <v>0</v>
          </cell>
          <cell r="U19">
            <v>184343990</v>
          </cell>
          <cell r="V19">
            <v>16000</v>
          </cell>
          <cell r="W19">
            <v>700000</v>
          </cell>
          <cell r="X19">
            <v>3900000</v>
          </cell>
          <cell r="Y19">
            <v>3152668</v>
          </cell>
          <cell r="Z19">
            <v>0</v>
          </cell>
          <cell r="AA19">
            <v>808412.6</v>
          </cell>
          <cell r="AB19">
            <v>986069</v>
          </cell>
          <cell r="AC19">
            <v>26473</v>
          </cell>
          <cell r="AD19">
            <v>830726</v>
          </cell>
          <cell r="AE19">
            <v>0</v>
          </cell>
          <cell r="AF19">
            <v>3404000</v>
          </cell>
          <cell r="AG19">
            <v>5000</v>
          </cell>
          <cell r="AH19">
            <v>1057198.75</v>
          </cell>
        </row>
        <row r="20">
          <cell r="E20">
            <v>0</v>
          </cell>
          <cell r="F20">
            <v>0</v>
          </cell>
          <cell r="G20">
            <v>0</v>
          </cell>
          <cell r="H20">
            <v>8495.75</v>
          </cell>
          <cell r="I20">
            <v>1186416</v>
          </cell>
          <cell r="J20">
            <v>388080</v>
          </cell>
          <cell r="K20">
            <v>853509.44</v>
          </cell>
          <cell r="L20">
            <v>11762171.189999999</v>
          </cell>
          <cell r="M20">
            <v>10397659</v>
          </cell>
          <cell r="N20">
            <v>2422947</v>
          </cell>
          <cell r="O20">
            <v>485690</v>
          </cell>
          <cell r="P20">
            <v>2799964.89</v>
          </cell>
          <cell r="Q20">
            <v>5157607.8499999996</v>
          </cell>
          <cell r="R20">
            <v>50000</v>
          </cell>
          <cell r="S20">
            <v>263197000</v>
          </cell>
          <cell r="T20">
            <v>0</v>
          </cell>
          <cell r="U20">
            <v>75713405</v>
          </cell>
          <cell r="V20">
            <v>12800</v>
          </cell>
          <cell r="W20">
            <v>820000</v>
          </cell>
          <cell r="X20">
            <v>1800000</v>
          </cell>
          <cell r="Y20">
            <v>2837362</v>
          </cell>
          <cell r="Z20">
            <v>0</v>
          </cell>
          <cell r="AA20">
            <v>840012.6</v>
          </cell>
          <cell r="AB20">
            <v>394428</v>
          </cell>
          <cell r="AC20">
            <v>0</v>
          </cell>
          <cell r="AD20">
            <v>824330</v>
          </cell>
          <cell r="AE20">
            <v>0</v>
          </cell>
          <cell r="AF20">
            <v>1939000</v>
          </cell>
          <cell r="AG20">
            <v>0</v>
          </cell>
          <cell r="AH20">
            <v>990598.75</v>
          </cell>
        </row>
        <row r="21">
          <cell r="E21">
            <v>0</v>
          </cell>
          <cell r="F21">
            <v>0</v>
          </cell>
          <cell r="G21">
            <v>0</v>
          </cell>
          <cell r="H21">
            <v>8495.75</v>
          </cell>
          <cell r="I21">
            <v>2664816</v>
          </cell>
          <cell r="J21">
            <v>460152</v>
          </cell>
          <cell r="K21">
            <v>1512968.49</v>
          </cell>
          <cell r="L21">
            <v>32248628.719999999</v>
          </cell>
          <cell r="M21">
            <v>29823492</v>
          </cell>
          <cell r="N21">
            <v>8341458.0000000009</v>
          </cell>
          <cell r="O21">
            <v>1795540</v>
          </cell>
          <cell r="P21">
            <v>11380268.35</v>
          </cell>
          <cell r="Q21">
            <v>20962749.059999999</v>
          </cell>
          <cell r="R21">
            <v>50000</v>
          </cell>
          <cell r="S21">
            <v>739913000</v>
          </cell>
          <cell r="T21">
            <v>0</v>
          </cell>
          <cell r="U21">
            <v>192740652</v>
          </cell>
          <cell r="V21">
            <v>23200</v>
          </cell>
          <cell r="W21">
            <v>840000</v>
          </cell>
          <cell r="X21">
            <v>2400000</v>
          </cell>
          <cell r="Y21">
            <v>9793599</v>
          </cell>
          <cell r="Z21">
            <v>0</v>
          </cell>
          <cell r="AA21">
            <v>1700257.8</v>
          </cell>
          <cell r="AB21">
            <v>10269206</v>
          </cell>
          <cell r="AC21">
            <v>1104080</v>
          </cell>
          <cell r="AD21">
            <v>872528</v>
          </cell>
          <cell r="AE21">
            <v>4589300</v>
          </cell>
          <cell r="AF21">
            <v>0</v>
          </cell>
          <cell r="AG21">
            <v>5000</v>
          </cell>
          <cell r="AH21">
            <v>0</v>
          </cell>
        </row>
        <row r="22">
          <cell r="E22">
            <v>0</v>
          </cell>
          <cell r="F22">
            <v>0</v>
          </cell>
          <cell r="G22">
            <v>0</v>
          </cell>
          <cell r="H22">
            <v>8495.75</v>
          </cell>
          <cell r="I22">
            <v>983136</v>
          </cell>
          <cell r="J22">
            <v>354816</v>
          </cell>
          <cell r="K22">
            <v>795161.38</v>
          </cell>
          <cell r="L22">
            <v>10033851.52</v>
          </cell>
          <cell r="M22">
            <v>8482832</v>
          </cell>
          <cell r="N22">
            <v>2411985</v>
          </cell>
          <cell r="O22">
            <v>702270</v>
          </cell>
          <cell r="P22">
            <v>2729879.63</v>
          </cell>
          <cell r="Q22">
            <v>5028508.99</v>
          </cell>
          <cell r="R22">
            <v>50000</v>
          </cell>
          <cell r="S22">
            <v>216873866</v>
          </cell>
          <cell r="T22">
            <v>0</v>
          </cell>
          <cell r="U22">
            <v>64467295</v>
          </cell>
          <cell r="V22">
            <v>1600</v>
          </cell>
          <cell r="W22">
            <v>900000</v>
          </cell>
          <cell r="X22">
            <v>1900000</v>
          </cell>
          <cell r="Y22">
            <v>2191328</v>
          </cell>
          <cell r="Z22">
            <v>0</v>
          </cell>
          <cell r="AA22">
            <v>843312.6</v>
          </cell>
          <cell r="AB22">
            <v>1028329</v>
          </cell>
          <cell r="AC22">
            <v>0</v>
          </cell>
          <cell r="AD22">
            <v>974712</v>
          </cell>
          <cell r="AE22">
            <v>1021700</v>
          </cell>
          <cell r="AF22">
            <v>0</v>
          </cell>
          <cell r="AG22">
            <v>3000</v>
          </cell>
          <cell r="AH22">
            <v>0</v>
          </cell>
        </row>
        <row r="23">
          <cell r="E23">
            <v>0</v>
          </cell>
          <cell r="F23">
            <v>0</v>
          </cell>
          <cell r="G23">
            <v>0</v>
          </cell>
          <cell r="H23">
            <v>8495.75</v>
          </cell>
          <cell r="I23">
            <v>1347192</v>
          </cell>
          <cell r="J23">
            <v>426888</v>
          </cell>
          <cell r="K23">
            <v>791281.38</v>
          </cell>
          <cell r="L23">
            <v>13374821.460000001</v>
          </cell>
          <cell r="M23">
            <v>6175160</v>
          </cell>
          <cell r="N23">
            <v>3154043</v>
          </cell>
          <cell r="O23">
            <v>1193400</v>
          </cell>
          <cell r="P23">
            <v>3866140.63</v>
          </cell>
          <cell r="Q23">
            <v>7121531.1699999999</v>
          </cell>
          <cell r="R23">
            <v>50000</v>
          </cell>
          <cell r="S23">
            <v>326640356</v>
          </cell>
          <cell r="T23">
            <v>0</v>
          </cell>
          <cell r="U23">
            <v>73208490</v>
          </cell>
          <cell r="V23">
            <v>4000</v>
          </cell>
          <cell r="W23">
            <v>900000</v>
          </cell>
          <cell r="X23">
            <v>1600000</v>
          </cell>
          <cell r="Y23">
            <v>2283535</v>
          </cell>
          <cell r="Z23">
            <v>0</v>
          </cell>
          <cell r="AA23">
            <v>839312.6</v>
          </cell>
          <cell r="AB23">
            <v>1380497</v>
          </cell>
          <cell r="AC23">
            <v>0</v>
          </cell>
          <cell r="AD23">
            <v>809421</v>
          </cell>
          <cell r="AE23">
            <v>0</v>
          </cell>
          <cell r="AF23">
            <v>2589300</v>
          </cell>
          <cell r="AG23">
            <v>3000</v>
          </cell>
          <cell r="AH23">
            <v>1050094.75</v>
          </cell>
        </row>
        <row r="24">
          <cell r="E24">
            <v>0</v>
          </cell>
          <cell r="F24">
            <v>0</v>
          </cell>
          <cell r="G24">
            <v>0</v>
          </cell>
          <cell r="H24">
            <v>8495.75</v>
          </cell>
          <cell r="I24">
            <v>1092168</v>
          </cell>
          <cell r="J24">
            <v>308616</v>
          </cell>
          <cell r="K24">
            <v>1656583.07</v>
          </cell>
          <cell r="L24">
            <v>27620289.620000001</v>
          </cell>
          <cell r="M24">
            <v>29320234</v>
          </cell>
          <cell r="N24">
            <v>5628608</v>
          </cell>
          <cell r="O24">
            <v>1193400</v>
          </cell>
          <cell r="P24">
            <v>8883014.6799999997</v>
          </cell>
          <cell r="Q24">
            <v>16362743.109999999</v>
          </cell>
          <cell r="R24">
            <v>100000</v>
          </cell>
          <cell r="S24">
            <v>436002198</v>
          </cell>
          <cell r="T24">
            <v>0</v>
          </cell>
          <cell r="U24">
            <v>203054561</v>
          </cell>
          <cell r="V24">
            <v>11200</v>
          </cell>
          <cell r="W24">
            <v>850000</v>
          </cell>
          <cell r="X24">
            <v>5000000</v>
          </cell>
          <cell r="Y24">
            <v>3299547</v>
          </cell>
          <cell r="Z24">
            <v>0</v>
          </cell>
          <cell r="AA24">
            <v>817312.6</v>
          </cell>
          <cell r="AB24">
            <v>1408670</v>
          </cell>
          <cell r="AC24">
            <v>26473</v>
          </cell>
          <cell r="AD24">
            <v>899312</v>
          </cell>
          <cell r="AE24">
            <v>0</v>
          </cell>
          <cell r="AF24">
            <v>4923000</v>
          </cell>
          <cell r="AG24">
            <v>5000</v>
          </cell>
          <cell r="AH24">
            <v>1201256.67</v>
          </cell>
        </row>
        <row r="25">
          <cell r="E25">
            <v>0</v>
          </cell>
          <cell r="F25">
            <v>0</v>
          </cell>
          <cell r="G25">
            <v>0</v>
          </cell>
          <cell r="H25">
            <v>8495.75</v>
          </cell>
          <cell r="I25">
            <v>1404480</v>
          </cell>
          <cell r="J25">
            <v>493416</v>
          </cell>
          <cell r="K25">
            <v>818081.38</v>
          </cell>
          <cell r="L25">
            <v>11762640.119999999</v>
          </cell>
          <cell r="M25">
            <v>4564433</v>
          </cell>
          <cell r="N25">
            <v>3337028</v>
          </cell>
          <cell r="O25">
            <v>409360</v>
          </cell>
          <cell r="P25">
            <v>3235453.1</v>
          </cell>
          <cell r="Q25">
            <v>5959788.4100000001</v>
          </cell>
          <cell r="R25">
            <v>100000</v>
          </cell>
          <cell r="S25">
            <v>255434476</v>
          </cell>
          <cell r="T25">
            <v>0</v>
          </cell>
          <cell r="U25">
            <v>55620563</v>
          </cell>
          <cell r="V25">
            <v>4800</v>
          </cell>
          <cell r="W25">
            <v>820000</v>
          </cell>
          <cell r="X25">
            <v>1700000</v>
          </cell>
          <cell r="Y25">
            <v>2556439</v>
          </cell>
          <cell r="Z25">
            <v>0</v>
          </cell>
          <cell r="AA25">
            <v>982512.6</v>
          </cell>
          <cell r="AB25">
            <v>1380497</v>
          </cell>
          <cell r="AC25">
            <v>26473</v>
          </cell>
          <cell r="AD25">
            <v>875823</v>
          </cell>
          <cell r="AE25">
            <v>0</v>
          </cell>
          <cell r="AF25">
            <v>2339500</v>
          </cell>
          <cell r="AG25">
            <v>3000</v>
          </cell>
          <cell r="AH25">
            <v>1053098.75</v>
          </cell>
        </row>
        <row r="26">
          <cell r="E26">
            <v>0</v>
          </cell>
          <cell r="F26">
            <v>0</v>
          </cell>
          <cell r="G26">
            <v>0</v>
          </cell>
          <cell r="H26">
            <v>8495.75</v>
          </cell>
          <cell r="I26">
            <v>766920</v>
          </cell>
          <cell r="J26">
            <v>225458</v>
          </cell>
          <cell r="K26">
            <v>1650679.49</v>
          </cell>
          <cell r="L26">
            <v>20823930.82</v>
          </cell>
          <cell r="M26">
            <v>11857217</v>
          </cell>
          <cell r="N26">
            <v>3332611</v>
          </cell>
          <cell r="O26">
            <v>643280</v>
          </cell>
          <cell r="P26">
            <v>6005039.0700000003</v>
          </cell>
          <cell r="Q26">
            <v>11061437.5</v>
          </cell>
          <cell r="R26">
            <v>50000</v>
          </cell>
          <cell r="S26">
            <v>325080335</v>
          </cell>
          <cell r="T26">
            <v>0</v>
          </cell>
          <cell r="U26">
            <v>112169017</v>
          </cell>
          <cell r="V26">
            <v>8000</v>
          </cell>
          <cell r="W26">
            <v>1450000</v>
          </cell>
          <cell r="X26">
            <v>2100000</v>
          </cell>
          <cell r="Y26">
            <v>3378164</v>
          </cell>
          <cell r="Z26">
            <v>0</v>
          </cell>
          <cell r="AA26">
            <v>974312.6</v>
          </cell>
          <cell r="AB26">
            <v>1183283</v>
          </cell>
          <cell r="AC26">
            <v>52943</v>
          </cell>
          <cell r="AD26">
            <v>873012</v>
          </cell>
          <cell r="AE26">
            <v>0</v>
          </cell>
          <cell r="AF26">
            <v>3916100</v>
          </cell>
          <cell r="AG26">
            <v>4000</v>
          </cell>
          <cell r="AH26">
            <v>1146598.75</v>
          </cell>
        </row>
        <row r="29">
          <cell r="E29">
            <v>0</v>
          </cell>
          <cell r="F29">
            <v>0</v>
          </cell>
          <cell r="G29">
            <v>0</v>
          </cell>
          <cell r="H29">
            <v>50974.52</v>
          </cell>
          <cell r="I29">
            <v>0</v>
          </cell>
          <cell r="J29">
            <v>0</v>
          </cell>
          <cell r="K29">
            <v>1726559.57</v>
          </cell>
          <cell r="L29">
            <v>51817702.859999999</v>
          </cell>
          <cell r="M29">
            <v>33222061</v>
          </cell>
          <cell r="N29">
            <v>6800357</v>
          </cell>
          <cell r="O29">
            <v>2140980</v>
          </cell>
          <cell r="P29">
            <v>18240985.059999999</v>
          </cell>
          <cell r="Q29">
            <v>33600366.939999998</v>
          </cell>
          <cell r="R29">
            <v>250000</v>
          </cell>
          <cell r="S29">
            <v>695245142</v>
          </cell>
          <cell r="T29">
            <v>13443014</v>
          </cell>
          <cell r="U29">
            <v>563475801</v>
          </cell>
          <cell r="V29">
            <v>42400</v>
          </cell>
          <cell r="W29">
            <v>1100000</v>
          </cell>
          <cell r="X29">
            <v>3900000</v>
          </cell>
          <cell r="Y29">
            <v>17816989</v>
          </cell>
          <cell r="Z29">
            <v>5000000</v>
          </cell>
          <cell r="AA29">
            <v>1754333.7</v>
          </cell>
          <cell r="AB29">
            <v>4437311</v>
          </cell>
          <cell r="AC29">
            <v>0</v>
          </cell>
          <cell r="AD29">
            <v>1604626</v>
          </cell>
          <cell r="AG29">
            <v>6000</v>
          </cell>
          <cell r="AH29">
            <v>0</v>
          </cell>
        </row>
        <row r="30">
          <cell r="E30">
            <v>6512500</v>
          </cell>
          <cell r="F30">
            <v>1628617</v>
          </cell>
          <cell r="G30">
            <v>6047200</v>
          </cell>
          <cell r="H30">
            <v>441779.16</v>
          </cell>
          <cell r="I30">
            <v>0</v>
          </cell>
          <cell r="J30">
            <v>0</v>
          </cell>
          <cell r="K30">
            <v>8844891.0199999996</v>
          </cell>
          <cell r="L30">
            <v>265249055.67999998</v>
          </cell>
          <cell r="M30">
            <v>134775259</v>
          </cell>
          <cell r="N30">
            <v>36477591</v>
          </cell>
          <cell r="O30">
            <v>17544000</v>
          </cell>
          <cell r="P30">
            <v>108451952.12</v>
          </cell>
          <cell r="Q30">
            <v>199771304.81999999</v>
          </cell>
          <cell r="R30">
            <v>900000</v>
          </cell>
          <cell r="S30">
            <v>4414974744</v>
          </cell>
          <cell r="T30">
            <v>42277044</v>
          </cell>
          <cell r="U30">
            <v>3286757685</v>
          </cell>
          <cell r="V30">
            <v>120000</v>
          </cell>
          <cell r="W30">
            <v>0</v>
          </cell>
          <cell r="X30">
            <v>0</v>
          </cell>
          <cell r="Y30">
            <v>12586570</v>
          </cell>
          <cell r="Z30">
            <v>7000000</v>
          </cell>
          <cell r="AA30">
            <v>7935179.0999999996</v>
          </cell>
          <cell r="AB30">
            <v>8959143</v>
          </cell>
          <cell r="AC30">
            <v>0</v>
          </cell>
          <cell r="AD30">
            <v>2180586</v>
          </cell>
          <cell r="AG30">
            <v>41300</v>
          </cell>
          <cell r="AH30">
            <v>0</v>
          </cell>
        </row>
        <row r="37">
          <cell r="D37">
            <v>21685376890.459999</v>
          </cell>
        </row>
        <row r="38">
          <cell r="D38">
            <v>0</v>
          </cell>
        </row>
        <row r="39">
          <cell r="D39">
            <v>2237969400</v>
          </cell>
          <cell r="E39">
            <v>557742300</v>
          </cell>
        </row>
      </sheetData>
      <sheetData sheetId="69" refreshError="1"/>
      <sheetData sheetId="70" refreshError="1"/>
      <sheetData sheetId="71">
        <row r="8">
          <cell r="M8">
            <v>0</v>
          </cell>
          <cell r="N8">
            <v>0</v>
          </cell>
          <cell r="S8">
            <v>0</v>
          </cell>
          <cell r="U8">
            <v>196603.59</v>
          </cell>
          <cell r="V8">
            <v>0</v>
          </cell>
          <cell r="Y8">
            <v>0</v>
          </cell>
          <cell r="AE8">
            <v>0</v>
          </cell>
          <cell r="AF8">
            <v>0</v>
          </cell>
          <cell r="AG8">
            <v>0</v>
          </cell>
          <cell r="AJ8">
            <v>0</v>
          </cell>
          <cell r="AL8">
            <v>0</v>
          </cell>
          <cell r="AM8">
            <v>4800000</v>
          </cell>
          <cell r="AN8">
            <v>0</v>
          </cell>
          <cell r="AO8">
            <v>84496.11</v>
          </cell>
          <cell r="AP8">
            <v>0</v>
          </cell>
          <cell r="AR8">
            <v>0</v>
          </cell>
          <cell r="BS8">
            <v>0</v>
          </cell>
          <cell r="BT8">
            <v>0</v>
          </cell>
          <cell r="BU8">
            <v>0</v>
          </cell>
          <cell r="CF8">
            <v>36511.459999999992</v>
          </cell>
          <cell r="CG8">
            <v>0</v>
          </cell>
          <cell r="CH8">
            <v>0</v>
          </cell>
          <cell r="CI8">
            <v>98716.160000000003</v>
          </cell>
          <cell r="CN8">
            <v>0</v>
          </cell>
          <cell r="CO8">
            <v>0</v>
          </cell>
          <cell r="CR8">
            <v>0</v>
          </cell>
          <cell r="CS8">
            <v>0</v>
          </cell>
          <cell r="CT8">
            <v>0</v>
          </cell>
          <cell r="CX8">
            <v>5000000</v>
          </cell>
          <cell r="CY8">
            <v>0</v>
          </cell>
          <cell r="CZ8">
            <v>0</v>
          </cell>
          <cell r="DE8">
            <v>0</v>
          </cell>
          <cell r="DF8">
            <v>64209284.399999999</v>
          </cell>
          <cell r="DI8">
            <v>22529498.699999999</v>
          </cell>
          <cell r="DP8">
            <v>0</v>
          </cell>
          <cell r="DQ8">
            <v>0</v>
          </cell>
          <cell r="DV8">
            <v>0</v>
          </cell>
          <cell r="DW8">
            <v>0</v>
          </cell>
          <cell r="EB8">
            <v>0</v>
          </cell>
          <cell r="EH8">
            <v>0</v>
          </cell>
          <cell r="EI8">
            <v>0</v>
          </cell>
          <cell r="EJ8">
            <v>0</v>
          </cell>
          <cell r="EN8">
            <v>0</v>
          </cell>
          <cell r="EP8">
            <v>0</v>
          </cell>
          <cell r="ER8">
            <v>0</v>
          </cell>
          <cell r="ES8">
            <v>0</v>
          </cell>
          <cell r="EX8">
            <v>20490321.789999999</v>
          </cell>
          <cell r="EY8">
            <v>0</v>
          </cell>
          <cell r="FA8">
            <v>0</v>
          </cell>
          <cell r="FW8">
            <v>0</v>
          </cell>
          <cell r="FX8">
            <v>0</v>
          </cell>
          <cell r="FY8">
            <v>0</v>
          </cell>
          <cell r="FZ8">
            <v>0</v>
          </cell>
          <cell r="GA8">
            <v>0</v>
          </cell>
          <cell r="GD8">
            <v>0</v>
          </cell>
          <cell r="GE8">
            <v>0</v>
          </cell>
          <cell r="GF8">
            <v>0</v>
          </cell>
          <cell r="GG8">
            <v>0</v>
          </cell>
          <cell r="GH8">
            <v>747957.52</v>
          </cell>
          <cell r="GU8">
            <v>226155.87</v>
          </cell>
          <cell r="GX8">
            <v>663078.11</v>
          </cell>
          <cell r="GY8">
            <v>0</v>
          </cell>
          <cell r="GZ8">
            <v>0</v>
          </cell>
          <cell r="HA8">
            <v>0</v>
          </cell>
          <cell r="HN8">
            <v>0</v>
          </cell>
        </row>
        <row r="9">
          <cell r="M9">
            <v>0</v>
          </cell>
          <cell r="N9">
            <v>0</v>
          </cell>
          <cell r="S9">
            <v>0</v>
          </cell>
          <cell r="U9">
            <v>212002.51</v>
          </cell>
          <cell r="V9">
            <v>0</v>
          </cell>
          <cell r="Y9">
            <v>0</v>
          </cell>
          <cell r="AE9">
            <v>0</v>
          </cell>
          <cell r="AF9">
            <v>0</v>
          </cell>
          <cell r="AG9">
            <v>0</v>
          </cell>
          <cell r="AJ9">
            <v>0</v>
          </cell>
          <cell r="AL9">
            <v>0</v>
          </cell>
          <cell r="AM9">
            <v>0</v>
          </cell>
          <cell r="AN9">
            <v>167000</v>
          </cell>
          <cell r="AO9">
            <v>230619.28</v>
          </cell>
          <cell r="AP9">
            <v>0</v>
          </cell>
          <cell r="AR9">
            <v>0</v>
          </cell>
          <cell r="BS9">
            <v>44321.33</v>
          </cell>
          <cell r="BT9">
            <v>0</v>
          </cell>
          <cell r="BU9">
            <v>0</v>
          </cell>
          <cell r="CF9">
            <v>91972.200000000041</v>
          </cell>
          <cell r="CG9">
            <v>0</v>
          </cell>
          <cell r="CH9">
            <v>0</v>
          </cell>
          <cell r="CI9">
            <v>248665.58</v>
          </cell>
          <cell r="CN9">
            <v>0</v>
          </cell>
          <cell r="CO9">
            <v>0</v>
          </cell>
          <cell r="CR9">
            <v>0</v>
          </cell>
          <cell r="CS9">
            <v>1134523.3999999985</v>
          </cell>
          <cell r="CT9">
            <v>1134523.3999999985</v>
          </cell>
          <cell r="CV9">
            <v>17774200</v>
          </cell>
          <cell r="CW9">
            <v>17774200</v>
          </cell>
          <cell r="CX9">
            <v>0</v>
          </cell>
          <cell r="CY9">
            <v>0</v>
          </cell>
          <cell r="CZ9">
            <v>0</v>
          </cell>
          <cell r="DE9">
            <v>0</v>
          </cell>
          <cell r="DF9">
            <v>55381500</v>
          </cell>
          <cell r="DI9">
            <v>11160000</v>
          </cell>
          <cell r="DP9">
            <v>0</v>
          </cell>
          <cell r="DQ9">
            <v>0</v>
          </cell>
          <cell r="DV9">
            <v>0</v>
          </cell>
          <cell r="DW9">
            <v>70819.389999999898</v>
          </cell>
          <cell r="DZ9">
            <v>1109503.81</v>
          </cell>
          <cell r="EB9">
            <v>0</v>
          </cell>
          <cell r="EH9">
            <v>0</v>
          </cell>
          <cell r="EI9">
            <v>0</v>
          </cell>
          <cell r="EJ9">
            <v>0</v>
          </cell>
          <cell r="EN9">
            <v>0</v>
          </cell>
          <cell r="EP9">
            <v>0</v>
          </cell>
          <cell r="ER9">
            <v>0</v>
          </cell>
          <cell r="ES9">
            <v>73250000</v>
          </cell>
          <cell r="EX9">
            <v>22116327.09</v>
          </cell>
          <cell r="EY9">
            <v>19880560.019999996</v>
          </cell>
          <cell r="FA9">
            <v>0</v>
          </cell>
          <cell r="FW9">
            <v>0</v>
          </cell>
          <cell r="FX9">
            <v>4662400</v>
          </cell>
          <cell r="FY9">
            <v>4662400</v>
          </cell>
          <cell r="FZ9">
            <v>0</v>
          </cell>
          <cell r="GA9">
            <v>0</v>
          </cell>
          <cell r="GD9">
            <v>0</v>
          </cell>
          <cell r="GE9">
            <v>1538461.5</v>
          </cell>
          <cell r="GF9">
            <v>1538461.5</v>
          </cell>
          <cell r="GG9">
            <v>5010800</v>
          </cell>
          <cell r="GH9">
            <v>504973.14</v>
          </cell>
          <cell r="GU9">
            <v>327205.01</v>
          </cell>
          <cell r="GX9">
            <v>522790.22</v>
          </cell>
          <cell r="GY9">
            <v>885942.83000000007</v>
          </cell>
          <cell r="GZ9">
            <v>227565.65</v>
          </cell>
          <cell r="HA9">
            <v>0</v>
          </cell>
          <cell r="HN9">
            <v>0</v>
          </cell>
        </row>
        <row r="10">
          <cell r="M10">
            <v>0</v>
          </cell>
          <cell r="N10">
            <v>0</v>
          </cell>
          <cell r="S10">
            <v>0</v>
          </cell>
          <cell r="U10">
            <v>216661.91</v>
          </cell>
          <cell r="V10">
            <v>0</v>
          </cell>
          <cell r="Y10">
            <v>0</v>
          </cell>
          <cell r="Z10">
            <v>0</v>
          </cell>
          <cell r="AA10">
            <v>17982027.780000001</v>
          </cell>
          <cell r="AB10">
            <v>46239500</v>
          </cell>
          <cell r="AE10">
            <v>10000000</v>
          </cell>
          <cell r="AF10">
            <v>0</v>
          </cell>
          <cell r="AG10">
            <v>5000000</v>
          </cell>
          <cell r="AJ10">
            <v>0</v>
          </cell>
          <cell r="AL10">
            <v>0</v>
          </cell>
          <cell r="AM10">
            <v>0</v>
          </cell>
          <cell r="AN10">
            <v>5000000</v>
          </cell>
          <cell r="AO10">
            <v>144171.49</v>
          </cell>
          <cell r="AP10">
            <v>0</v>
          </cell>
          <cell r="AR10">
            <v>0</v>
          </cell>
          <cell r="BS10">
            <v>27700.83</v>
          </cell>
          <cell r="BT10">
            <v>0</v>
          </cell>
          <cell r="BU10">
            <v>0</v>
          </cell>
          <cell r="CF10">
            <v>66367.479999999981</v>
          </cell>
          <cell r="CG10">
            <v>0</v>
          </cell>
          <cell r="CH10">
            <v>0</v>
          </cell>
          <cell r="CI10">
            <v>179438.01</v>
          </cell>
          <cell r="CN10">
            <v>0</v>
          </cell>
          <cell r="CO10">
            <v>0</v>
          </cell>
          <cell r="CR10">
            <v>0</v>
          </cell>
          <cell r="CS10">
            <v>1178163.8299999982</v>
          </cell>
          <cell r="CT10">
            <v>1178163.8299999982</v>
          </cell>
          <cell r="CV10">
            <v>18457900</v>
          </cell>
          <cell r="CW10">
            <v>18457900</v>
          </cell>
          <cell r="CX10">
            <v>0</v>
          </cell>
          <cell r="CY10">
            <v>24950771.07</v>
          </cell>
          <cell r="CZ10">
            <v>4938251.67</v>
          </cell>
          <cell r="DE10">
            <v>0</v>
          </cell>
          <cell r="DF10">
            <v>67844991.090000004</v>
          </cell>
          <cell r="DI10">
            <v>76413474.159999996</v>
          </cell>
          <cell r="DP10">
            <v>0</v>
          </cell>
          <cell r="DQ10">
            <v>0</v>
          </cell>
          <cell r="DV10">
            <v>0</v>
          </cell>
          <cell r="DW10">
            <v>61840.449999999837</v>
          </cell>
          <cell r="DZ10">
            <v>968833.76</v>
          </cell>
          <cell r="EB10">
            <v>0</v>
          </cell>
          <cell r="EH10">
            <v>0</v>
          </cell>
          <cell r="EI10">
            <v>0</v>
          </cell>
          <cell r="EJ10">
            <v>0</v>
          </cell>
          <cell r="EN10">
            <v>0</v>
          </cell>
          <cell r="EP10">
            <v>0</v>
          </cell>
          <cell r="ER10">
            <v>0</v>
          </cell>
          <cell r="ES10">
            <v>0</v>
          </cell>
          <cell r="EX10">
            <v>22902082.59</v>
          </cell>
          <cell r="EY10">
            <v>9115443.0100000035</v>
          </cell>
          <cell r="FA10">
            <v>0</v>
          </cell>
          <cell r="FW10">
            <v>0</v>
          </cell>
          <cell r="FX10">
            <v>0</v>
          </cell>
          <cell r="FY10">
            <v>0</v>
          </cell>
          <cell r="FZ10">
            <v>0</v>
          </cell>
          <cell r="GA10">
            <v>0</v>
          </cell>
          <cell r="GD10">
            <v>0</v>
          </cell>
          <cell r="GE10">
            <v>0</v>
          </cell>
          <cell r="GF10">
            <v>0</v>
          </cell>
          <cell r="GG10">
            <v>4381800</v>
          </cell>
          <cell r="GH10">
            <v>1566163.33</v>
          </cell>
          <cell r="GU10">
            <v>161946.89000000001</v>
          </cell>
          <cell r="GX10">
            <v>468148.58</v>
          </cell>
          <cell r="GY10">
            <v>229240.21000000005</v>
          </cell>
          <cell r="GZ10">
            <v>0</v>
          </cell>
          <cell r="HA10">
            <v>114732.64</v>
          </cell>
          <cell r="HN10">
            <v>149925.71</v>
          </cell>
        </row>
        <row r="11">
          <cell r="M11">
            <v>0</v>
          </cell>
          <cell r="N11">
            <v>0</v>
          </cell>
          <cell r="S11">
            <v>0</v>
          </cell>
          <cell r="U11">
            <v>209747.16</v>
          </cell>
          <cell r="V11">
            <v>0</v>
          </cell>
          <cell r="Y11">
            <v>0</v>
          </cell>
          <cell r="AE11">
            <v>0</v>
          </cell>
          <cell r="AF11">
            <v>0</v>
          </cell>
          <cell r="AG11">
            <v>0</v>
          </cell>
          <cell r="AJ11">
            <v>0</v>
          </cell>
          <cell r="AL11">
            <v>0</v>
          </cell>
          <cell r="AM11">
            <v>14200000</v>
          </cell>
          <cell r="AN11">
            <v>0</v>
          </cell>
          <cell r="AO11">
            <v>139211.94</v>
          </cell>
          <cell r="AP11">
            <v>0</v>
          </cell>
          <cell r="AR11">
            <v>480000</v>
          </cell>
          <cell r="AS11">
            <v>7520000</v>
          </cell>
          <cell r="BS11">
            <v>16620.5</v>
          </cell>
          <cell r="BT11">
            <v>0</v>
          </cell>
          <cell r="BU11">
            <v>0</v>
          </cell>
          <cell r="CF11">
            <v>87392.270000000019</v>
          </cell>
          <cell r="CG11">
            <v>0</v>
          </cell>
          <cell r="CH11">
            <v>0</v>
          </cell>
          <cell r="CI11">
            <v>236282.8</v>
          </cell>
          <cell r="CN11">
            <v>0</v>
          </cell>
          <cell r="CO11">
            <v>0</v>
          </cell>
          <cell r="CR11">
            <v>0</v>
          </cell>
          <cell r="CS11">
            <v>0</v>
          </cell>
          <cell r="CT11">
            <v>0</v>
          </cell>
          <cell r="CX11">
            <v>0</v>
          </cell>
          <cell r="CY11">
            <v>11748895.83</v>
          </cell>
          <cell r="CZ11">
            <v>0</v>
          </cell>
          <cell r="DE11">
            <v>0</v>
          </cell>
          <cell r="DF11">
            <v>86116379.879999995</v>
          </cell>
          <cell r="DI11">
            <v>43898000</v>
          </cell>
          <cell r="DP11">
            <v>0</v>
          </cell>
          <cell r="DQ11">
            <v>5864323.400000006</v>
          </cell>
          <cell r="DT11">
            <v>91874400</v>
          </cell>
          <cell r="DV11">
            <v>0</v>
          </cell>
          <cell r="DW11">
            <v>0</v>
          </cell>
          <cell r="EB11">
            <v>0</v>
          </cell>
          <cell r="EH11">
            <v>0</v>
          </cell>
          <cell r="EI11">
            <v>0</v>
          </cell>
          <cell r="EJ11">
            <v>0</v>
          </cell>
          <cell r="EN11">
            <v>0</v>
          </cell>
          <cell r="EP11">
            <v>0</v>
          </cell>
          <cell r="ER11">
            <v>0</v>
          </cell>
          <cell r="ES11">
            <v>0</v>
          </cell>
          <cell r="EX11">
            <v>27330492.390000001</v>
          </cell>
          <cell r="EY11">
            <v>0</v>
          </cell>
          <cell r="FA11">
            <v>0</v>
          </cell>
          <cell r="FW11">
            <v>6486000</v>
          </cell>
          <cell r="FX11">
            <v>0</v>
          </cell>
          <cell r="FY11">
            <v>0</v>
          </cell>
          <cell r="FZ11">
            <v>0</v>
          </cell>
          <cell r="GA11">
            <v>35714700</v>
          </cell>
          <cell r="GD11">
            <v>1538461.5</v>
          </cell>
          <cell r="GE11">
            <v>0</v>
          </cell>
          <cell r="GF11">
            <v>0</v>
          </cell>
          <cell r="GG11">
            <v>0</v>
          </cell>
          <cell r="GH11">
            <v>1813753.37</v>
          </cell>
          <cell r="GU11">
            <v>2660350.4500000002</v>
          </cell>
          <cell r="GX11">
            <v>368573.9</v>
          </cell>
          <cell r="GY11">
            <v>447119.61000000004</v>
          </cell>
          <cell r="GZ11">
            <v>0</v>
          </cell>
          <cell r="HA11">
            <v>0</v>
          </cell>
          <cell r="HN11">
            <v>0</v>
          </cell>
        </row>
        <row r="12">
          <cell r="M12">
            <v>0</v>
          </cell>
          <cell r="N12">
            <v>0</v>
          </cell>
          <cell r="S12">
            <v>0</v>
          </cell>
          <cell r="U12">
            <v>237500</v>
          </cell>
          <cell r="V12">
            <v>0</v>
          </cell>
          <cell r="Y12">
            <v>0</v>
          </cell>
          <cell r="AE12">
            <v>0</v>
          </cell>
          <cell r="AF12">
            <v>0</v>
          </cell>
          <cell r="AG12">
            <v>0</v>
          </cell>
          <cell r="AJ12">
            <v>0</v>
          </cell>
          <cell r="AL12">
            <v>0</v>
          </cell>
          <cell r="AM12">
            <v>0</v>
          </cell>
          <cell r="AN12">
            <v>0</v>
          </cell>
          <cell r="AO12">
            <v>147236.76999999999</v>
          </cell>
          <cell r="AP12">
            <v>0</v>
          </cell>
          <cell r="AR12">
            <v>0</v>
          </cell>
          <cell r="BS12">
            <v>0</v>
          </cell>
          <cell r="BT12">
            <v>0</v>
          </cell>
          <cell r="BU12">
            <v>0</v>
          </cell>
          <cell r="CF12">
            <v>72642.399999999994</v>
          </cell>
          <cell r="CG12">
            <v>0</v>
          </cell>
          <cell r="CH12">
            <v>0</v>
          </cell>
          <cell r="CI12">
            <v>196403.53</v>
          </cell>
          <cell r="CN12">
            <v>0</v>
          </cell>
          <cell r="CO12">
            <v>0</v>
          </cell>
          <cell r="CR12">
            <v>0</v>
          </cell>
          <cell r="CS12">
            <v>0</v>
          </cell>
          <cell r="CT12">
            <v>0</v>
          </cell>
          <cell r="CX12">
            <v>17266070.52</v>
          </cell>
          <cell r="CY12">
            <v>0</v>
          </cell>
          <cell r="CZ12">
            <v>0</v>
          </cell>
          <cell r="DE12">
            <v>0</v>
          </cell>
          <cell r="DF12">
            <v>32406655.870000001</v>
          </cell>
          <cell r="DI12">
            <v>32304481.710000001</v>
          </cell>
          <cell r="DP12">
            <v>3776138.299999997</v>
          </cell>
          <cell r="DQ12">
            <v>0</v>
          </cell>
          <cell r="DS12">
            <v>59159500</v>
          </cell>
          <cell r="DV12">
            <v>122660.01000000001</v>
          </cell>
          <cell r="DW12">
            <v>0</v>
          </cell>
          <cell r="DY12">
            <v>1921673.43</v>
          </cell>
          <cell r="EB12">
            <v>6054025.5400000066</v>
          </cell>
          <cell r="EC12">
            <v>94846400</v>
          </cell>
          <cell r="EH12">
            <v>40104025.539999962</v>
          </cell>
          <cell r="EI12">
            <v>0</v>
          </cell>
          <cell r="EJ12">
            <v>0</v>
          </cell>
          <cell r="EK12">
            <v>628296400</v>
          </cell>
          <cell r="EN12">
            <v>0</v>
          </cell>
          <cell r="EP12">
            <v>0</v>
          </cell>
          <cell r="ER12">
            <v>0</v>
          </cell>
          <cell r="ES12">
            <v>0</v>
          </cell>
          <cell r="EX12">
            <v>34885170.130000003</v>
          </cell>
          <cell r="EY12">
            <v>0</v>
          </cell>
          <cell r="FA12">
            <v>0</v>
          </cell>
          <cell r="FW12">
            <v>34924678</v>
          </cell>
          <cell r="FX12">
            <v>0</v>
          </cell>
          <cell r="FY12">
            <v>0</v>
          </cell>
          <cell r="FZ12">
            <v>0</v>
          </cell>
          <cell r="GA12">
            <v>0</v>
          </cell>
          <cell r="GD12">
            <v>0</v>
          </cell>
          <cell r="GE12">
            <v>0</v>
          </cell>
          <cell r="GF12">
            <v>0</v>
          </cell>
          <cell r="GG12">
            <v>0</v>
          </cell>
          <cell r="GH12">
            <v>363349.89</v>
          </cell>
          <cell r="GU12">
            <v>401251.36</v>
          </cell>
          <cell r="GX12">
            <v>456137.64</v>
          </cell>
          <cell r="GY12">
            <v>0</v>
          </cell>
          <cell r="GZ12">
            <v>0</v>
          </cell>
          <cell r="HA12">
            <v>0</v>
          </cell>
          <cell r="HN12">
            <v>124144.69</v>
          </cell>
        </row>
        <row r="13">
          <cell r="M13">
            <v>0</v>
          </cell>
          <cell r="N13">
            <v>0</v>
          </cell>
          <cell r="S13">
            <v>0</v>
          </cell>
          <cell r="U13">
            <v>240000</v>
          </cell>
          <cell r="V13">
            <v>0</v>
          </cell>
          <cell r="Y13">
            <v>26746611.109999999</v>
          </cell>
          <cell r="Z13">
            <v>68777000</v>
          </cell>
          <cell r="AE13">
            <v>11829079.039999999</v>
          </cell>
          <cell r="AF13">
            <v>0</v>
          </cell>
          <cell r="AG13">
            <v>5000000</v>
          </cell>
          <cell r="AJ13">
            <v>0</v>
          </cell>
          <cell r="AL13">
            <v>0</v>
          </cell>
          <cell r="AM13">
            <v>0</v>
          </cell>
          <cell r="AN13">
            <v>0</v>
          </cell>
          <cell r="AO13">
            <v>96045.440000000002</v>
          </cell>
          <cell r="AP13">
            <v>600159.5700000003</v>
          </cell>
          <cell r="AQ13">
            <v>9402500</v>
          </cell>
          <cell r="AR13">
            <v>0</v>
          </cell>
          <cell r="BS13">
            <v>19390.580000000002</v>
          </cell>
          <cell r="BT13">
            <v>0</v>
          </cell>
          <cell r="BU13">
            <v>0</v>
          </cell>
          <cell r="CF13">
            <v>28517.33</v>
          </cell>
          <cell r="CG13">
            <v>0</v>
          </cell>
          <cell r="CH13">
            <v>0</v>
          </cell>
          <cell r="CI13">
            <v>77102.42</v>
          </cell>
          <cell r="CN13">
            <v>0</v>
          </cell>
          <cell r="CO13">
            <v>0</v>
          </cell>
          <cell r="CR13">
            <v>0</v>
          </cell>
          <cell r="CS13">
            <v>0</v>
          </cell>
          <cell r="CT13">
            <v>0</v>
          </cell>
          <cell r="CX13">
            <v>0</v>
          </cell>
          <cell r="CY13">
            <v>12414072.380000001</v>
          </cell>
          <cell r="CZ13">
            <v>0</v>
          </cell>
          <cell r="DE13">
            <v>0</v>
          </cell>
          <cell r="DF13">
            <v>34949200</v>
          </cell>
          <cell r="DI13">
            <v>27276382.809999999</v>
          </cell>
          <cell r="DP13">
            <v>0</v>
          </cell>
          <cell r="DQ13">
            <v>0</v>
          </cell>
          <cell r="DV13">
            <v>0</v>
          </cell>
          <cell r="DW13">
            <v>0</v>
          </cell>
          <cell r="EB13">
            <v>0</v>
          </cell>
          <cell r="EH13">
            <v>0</v>
          </cell>
          <cell r="EI13">
            <v>0</v>
          </cell>
          <cell r="EJ13">
            <v>0</v>
          </cell>
          <cell r="EN13">
            <v>0</v>
          </cell>
          <cell r="EP13">
            <v>0</v>
          </cell>
          <cell r="ER13">
            <v>0</v>
          </cell>
          <cell r="ES13">
            <v>0</v>
          </cell>
          <cell r="EX13">
            <v>29734063.940000001</v>
          </cell>
          <cell r="EY13">
            <v>0</v>
          </cell>
          <cell r="FA13">
            <v>0</v>
          </cell>
          <cell r="FW13">
            <v>9571117.5999999996</v>
          </cell>
          <cell r="FX13">
            <v>0</v>
          </cell>
          <cell r="FY13">
            <v>0</v>
          </cell>
          <cell r="FZ13">
            <v>0</v>
          </cell>
          <cell r="GA13">
            <v>0</v>
          </cell>
          <cell r="GD13">
            <v>0</v>
          </cell>
          <cell r="GE13">
            <v>0</v>
          </cell>
          <cell r="GF13">
            <v>0</v>
          </cell>
          <cell r="GG13">
            <v>0</v>
          </cell>
          <cell r="GH13">
            <v>895920.09</v>
          </cell>
          <cell r="GU13">
            <v>107298.33</v>
          </cell>
          <cell r="GX13">
            <v>290675.63</v>
          </cell>
          <cell r="GY13">
            <v>244667.93999999997</v>
          </cell>
          <cell r="GZ13">
            <v>0</v>
          </cell>
          <cell r="HA13">
            <v>98439.59</v>
          </cell>
          <cell r="HN13">
            <v>107296.2</v>
          </cell>
        </row>
        <row r="14">
          <cell r="M14">
            <v>0</v>
          </cell>
          <cell r="N14">
            <v>0</v>
          </cell>
          <cell r="S14">
            <v>0</v>
          </cell>
          <cell r="U14">
            <v>205377.43</v>
          </cell>
          <cell r="V14">
            <v>559324.18999999994</v>
          </cell>
          <cell r="Y14">
            <v>0</v>
          </cell>
          <cell r="AE14">
            <v>0</v>
          </cell>
          <cell r="AF14">
            <v>0</v>
          </cell>
          <cell r="AG14">
            <v>0</v>
          </cell>
          <cell r="AJ14">
            <v>0</v>
          </cell>
          <cell r="AL14">
            <v>0</v>
          </cell>
          <cell r="AM14">
            <v>0</v>
          </cell>
          <cell r="AN14">
            <v>0</v>
          </cell>
          <cell r="AO14">
            <v>198588.82</v>
          </cell>
          <cell r="AP14">
            <v>0</v>
          </cell>
          <cell r="AR14">
            <v>0</v>
          </cell>
          <cell r="BS14">
            <v>38781.160000000003</v>
          </cell>
          <cell r="BT14">
            <v>0</v>
          </cell>
          <cell r="BU14">
            <v>0</v>
          </cell>
          <cell r="CF14">
            <v>54163.56</v>
          </cell>
          <cell r="CG14">
            <v>0</v>
          </cell>
          <cell r="CH14">
            <v>0</v>
          </cell>
          <cell r="CI14">
            <v>146442.22</v>
          </cell>
          <cell r="CN14">
            <v>0</v>
          </cell>
          <cell r="CO14">
            <v>0</v>
          </cell>
          <cell r="CR14">
            <v>0</v>
          </cell>
          <cell r="CS14">
            <v>0</v>
          </cell>
          <cell r="CT14">
            <v>0</v>
          </cell>
          <cell r="CX14">
            <v>0</v>
          </cell>
          <cell r="CY14">
            <v>25768370.25</v>
          </cell>
          <cell r="CZ14">
            <v>0</v>
          </cell>
          <cell r="DE14">
            <v>0</v>
          </cell>
          <cell r="DF14">
            <v>0</v>
          </cell>
          <cell r="DI14">
            <v>0</v>
          </cell>
          <cell r="DP14">
            <v>0</v>
          </cell>
          <cell r="DQ14">
            <v>0</v>
          </cell>
          <cell r="DV14">
            <v>0</v>
          </cell>
          <cell r="DW14">
            <v>221677.87000000011</v>
          </cell>
          <cell r="DZ14">
            <v>3472953.36</v>
          </cell>
          <cell r="EB14">
            <v>0</v>
          </cell>
          <cell r="EH14">
            <v>0</v>
          </cell>
          <cell r="EI14">
            <v>0</v>
          </cell>
          <cell r="EJ14">
            <v>0</v>
          </cell>
          <cell r="EN14">
            <v>0</v>
          </cell>
          <cell r="EP14">
            <v>0</v>
          </cell>
          <cell r="ER14">
            <v>0</v>
          </cell>
          <cell r="ES14">
            <v>0</v>
          </cell>
          <cell r="EX14">
            <v>24773780.399999999</v>
          </cell>
          <cell r="EY14">
            <v>0</v>
          </cell>
          <cell r="FA14">
            <v>0</v>
          </cell>
          <cell r="FW14">
            <v>0</v>
          </cell>
          <cell r="FX14">
            <v>1780021.68</v>
          </cell>
          <cell r="FY14">
            <v>0</v>
          </cell>
          <cell r="FZ14">
            <v>0</v>
          </cell>
          <cell r="GA14">
            <v>0</v>
          </cell>
          <cell r="GD14">
            <v>0</v>
          </cell>
          <cell r="GE14">
            <v>0</v>
          </cell>
          <cell r="GF14">
            <v>0</v>
          </cell>
          <cell r="GG14">
            <v>1484400</v>
          </cell>
          <cell r="GH14">
            <v>1151338.77</v>
          </cell>
          <cell r="GU14">
            <v>758894.3</v>
          </cell>
          <cell r="GX14">
            <v>391135.16</v>
          </cell>
          <cell r="GY14">
            <v>471239.37000000005</v>
          </cell>
          <cell r="GZ14">
            <v>0</v>
          </cell>
          <cell r="HA14">
            <v>118985.96</v>
          </cell>
          <cell r="HN14">
            <v>138618.39000000001</v>
          </cell>
        </row>
        <row r="15">
          <cell r="M15">
            <v>0</v>
          </cell>
          <cell r="N15">
            <v>1888652.5</v>
          </cell>
          <cell r="S15">
            <v>0</v>
          </cell>
          <cell r="U15">
            <v>240000</v>
          </cell>
          <cell r="V15">
            <v>0</v>
          </cell>
          <cell r="Y15">
            <v>0</v>
          </cell>
          <cell r="AE15">
            <v>0</v>
          </cell>
          <cell r="AF15">
            <v>0</v>
          </cell>
          <cell r="AG15">
            <v>0</v>
          </cell>
          <cell r="AJ15">
            <v>0</v>
          </cell>
          <cell r="AL15">
            <v>0</v>
          </cell>
          <cell r="AM15">
            <v>0</v>
          </cell>
          <cell r="AN15">
            <v>800000</v>
          </cell>
          <cell r="AO15">
            <v>89432.71</v>
          </cell>
          <cell r="AP15">
            <v>0</v>
          </cell>
          <cell r="AR15">
            <v>0</v>
          </cell>
          <cell r="BS15">
            <v>27700.83</v>
          </cell>
          <cell r="BT15">
            <v>0</v>
          </cell>
          <cell r="BU15">
            <v>0</v>
          </cell>
          <cell r="CF15">
            <v>53935.25</v>
          </cell>
          <cell r="CG15">
            <v>15531.639999999992</v>
          </cell>
          <cell r="CH15">
            <v>15531.639999999992</v>
          </cell>
          <cell r="CI15">
            <v>145824.95000000001</v>
          </cell>
          <cell r="CJ15">
            <v>41992.95</v>
          </cell>
          <cell r="CK15">
            <v>41992.95</v>
          </cell>
          <cell r="CN15">
            <v>0</v>
          </cell>
          <cell r="CO15">
            <v>0</v>
          </cell>
          <cell r="CR15">
            <v>0</v>
          </cell>
          <cell r="CS15">
            <v>1047242.5500000007</v>
          </cell>
          <cell r="CT15">
            <v>1047242.5500000007</v>
          </cell>
          <cell r="CV15">
            <v>16406800</v>
          </cell>
          <cell r="CW15">
            <v>16406800</v>
          </cell>
          <cell r="CX15">
            <v>0</v>
          </cell>
          <cell r="CY15">
            <v>11253949.65</v>
          </cell>
          <cell r="CZ15">
            <v>0</v>
          </cell>
          <cell r="DE15">
            <v>19555426.789999999</v>
          </cell>
          <cell r="DF15">
            <v>37503808.43</v>
          </cell>
          <cell r="DI15">
            <v>87042119</v>
          </cell>
          <cell r="DP15">
            <v>0</v>
          </cell>
          <cell r="DQ15">
            <v>0</v>
          </cell>
          <cell r="DV15">
            <v>0</v>
          </cell>
          <cell r="DW15">
            <v>78341.90000000014</v>
          </cell>
          <cell r="DZ15">
            <v>1227356.3999999999</v>
          </cell>
          <cell r="EB15">
            <v>0</v>
          </cell>
          <cell r="EH15">
            <v>0</v>
          </cell>
          <cell r="EI15">
            <v>0</v>
          </cell>
          <cell r="EJ15">
            <v>0</v>
          </cell>
          <cell r="EN15">
            <v>0</v>
          </cell>
          <cell r="EP15">
            <v>0</v>
          </cell>
          <cell r="ER15">
            <v>0</v>
          </cell>
          <cell r="ES15">
            <v>0</v>
          </cell>
          <cell r="EX15">
            <v>28976695.07</v>
          </cell>
          <cell r="EY15">
            <v>4608801.43</v>
          </cell>
          <cell r="FA15">
            <v>0</v>
          </cell>
          <cell r="FW15">
            <v>0</v>
          </cell>
          <cell r="FX15">
            <v>0</v>
          </cell>
          <cell r="FY15">
            <v>0</v>
          </cell>
          <cell r="FZ15">
            <v>0</v>
          </cell>
          <cell r="GA15">
            <v>0</v>
          </cell>
          <cell r="GD15">
            <v>0</v>
          </cell>
          <cell r="GE15">
            <v>0</v>
          </cell>
          <cell r="GF15">
            <v>0</v>
          </cell>
          <cell r="GG15">
            <v>3751000</v>
          </cell>
          <cell r="GH15">
            <v>1464596.64</v>
          </cell>
          <cell r="GU15">
            <v>1153922.51</v>
          </cell>
          <cell r="GX15">
            <v>44545.39</v>
          </cell>
          <cell r="GY15">
            <v>362762.23</v>
          </cell>
          <cell r="GZ15">
            <v>62296.56</v>
          </cell>
          <cell r="HA15">
            <v>0</v>
          </cell>
          <cell r="HN15">
            <v>140993.18</v>
          </cell>
        </row>
        <row r="16">
          <cell r="M16">
            <v>0</v>
          </cell>
          <cell r="N16">
            <v>0</v>
          </cell>
          <cell r="S16">
            <v>2400000</v>
          </cell>
          <cell r="T16">
            <v>8760000</v>
          </cell>
          <cell r="U16">
            <v>237500</v>
          </cell>
          <cell r="V16">
            <v>0</v>
          </cell>
          <cell r="Y16">
            <v>0</v>
          </cell>
          <cell r="AE16">
            <v>0</v>
          </cell>
          <cell r="AF16">
            <v>11992800</v>
          </cell>
          <cell r="AG16">
            <v>0</v>
          </cell>
          <cell r="AJ16">
            <v>0</v>
          </cell>
          <cell r="AL16">
            <v>0</v>
          </cell>
          <cell r="AM16">
            <v>4750000</v>
          </cell>
          <cell r="AN16">
            <v>0</v>
          </cell>
          <cell r="AO16">
            <v>202859.55</v>
          </cell>
          <cell r="AP16">
            <v>0</v>
          </cell>
          <cell r="AR16">
            <v>0</v>
          </cell>
          <cell r="BS16">
            <v>55401.66</v>
          </cell>
          <cell r="BT16">
            <v>0</v>
          </cell>
          <cell r="BU16">
            <v>0</v>
          </cell>
          <cell r="CF16">
            <v>36687.87000000001</v>
          </cell>
          <cell r="CG16">
            <v>0</v>
          </cell>
          <cell r="CH16">
            <v>0</v>
          </cell>
          <cell r="CI16">
            <v>99193.14</v>
          </cell>
          <cell r="CN16">
            <v>0</v>
          </cell>
          <cell r="CO16">
            <v>0</v>
          </cell>
          <cell r="CR16">
            <v>0</v>
          </cell>
          <cell r="CS16">
            <v>0</v>
          </cell>
          <cell r="CT16">
            <v>0</v>
          </cell>
          <cell r="CX16">
            <v>0</v>
          </cell>
          <cell r="CY16">
            <v>0</v>
          </cell>
          <cell r="CZ16">
            <v>0</v>
          </cell>
          <cell r="DE16">
            <v>0</v>
          </cell>
          <cell r="DF16">
            <v>12205109.17</v>
          </cell>
          <cell r="DI16">
            <v>37859128.799999997</v>
          </cell>
          <cell r="DP16">
            <v>0</v>
          </cell>
          <cell r="DQ16">
            <v>0</v>
          </cell>
          <cell r="DV16">
            <v>0</v>
          </cell>
          <cell r="DW16">
            <v>0</v>
          </cell>
          <cell r="EB16">
            <v>0</v>
          </cell>
          <cell r="EH16">
            <v>6590636.1700000018</v>
          </cell>
          <cell r="EI16">
            <v>0</v>
          </cell>
          <cell r="EJ16">
            <v>0</v>
          </cell>
          <cell r="EK16">
            <v>103253300</v>
          </cell>
          <cell r="EN16">
            <v>0</v>
          </cell>
          <cell r="EP16">
            <v>0</v>
          </cell>
          <cell r="ER16">
            <v>0</v>
          </cell>
          <cell r="ES16">
            <v>0</v>
          </cell>
          <cell r="EX16">
            <v>20174092.140000001</v>
          </cell>
          <cell r="EY16">
            <v>0</v>
          </cell>
          <cell r="FA16">
            <v>0</v>
          </cell>
          <cell r="FW16">
            <v>0</v>
          </cell>
          <cell r="FX16">
            <v>0</v>
          </cell>
          <cell r="FY16">
            <v>0</v>
          </cell>
          <cell r="FZ16">
            <v>0</v>
          </cell>
          <cell r="GA16">
            <v>0</v>
          </cell>
          <cell r="GD16">
            <v>1538461.5</v>
          </cell>
          <cell r="GE16">
            <v>0</v>
          </cell>
          <cell r="GF16">
            <v>0</v>
          </cell>
          <cell r="GG16">
            <v>0</v>
          </cell>
          <cell r="GH16">
            <v>387747.23</v>
          </cell>
          <cell r="GU16">
            <v>358559.36</v>
          </cell>
          <cell r="GX16">
            <v>303277.08</v>
          </cell>
          <cell r="GY16">
            <v>0</v>
          </cell>
          <cell r="GZ16">
            <v>0</v>
          </cell>
          <cell r="HA16">
            <v>0</v>
          </cell>
          <cell r="HN16">
            <v>0</v>
          </cell>
        </row>
        <row r="17">
          <cell r="M17">
            <v>0</v>
          </cell>
          <cell r="N17">
            <v>0</v>
          </cell>
          <cell r="S17">
            <v>0</v>
          </cell>
          <cell r="U17">
            <v>207539.3</v>
          </cell>
          <cell r="V17">
            <v>0</v>
          </cell>
          <cell r="Y17">
            <v>0</v>
          </cell>
          <cell r="AE17">
            <v>0</v>
          </cell>
          <cell r="AF17">
            <v>0</v>
          </cell>
          <cell r="AG17">
            <v>0</v>
          </cell>
          <cell r="AJ17">
            <v>0</v>
          </cell>
          <cell r="AL17">
            <v>0</v>
          </cell>
          <cell r="AM17">
            <v>0</v>
          </cell>
          <cell r="AN17">
            <v>980000</v>
          </cell>
          <cell r="AO17">
            <v>44716.35</v>
          </cell>
          <cell r="AP17">
            <v>0</v>
          </cell>
          <cell r="AR17">
            <v>0</v>
          </cell>
          <cell r="BS17">
            <v>13850.42</v>
          </cell>
          <cell r="BT17">
            <v>0</v>
          </cell>
          <cell r="BU17">
            <v>0</v>
          </cell>
          <cell r="CF17">
            <v>28147.199999999997</v>
          </cell>
          <cell r="CG17">
            <v>0</v>
          </cell>
          <cell r="CH17">
            <v>0</v>
          </cell>
          <cell r="CI17">
            <v>76101.69</v>
          </cell>
          <cell r="CN17">
            <v>0</v>
          </cell>
          <cell r="CO17">
            <v>0</v>
          </cell>
          <cell r="CR17">
            <v>0</v>
          </cell>
          <cell r="CS17">
            <v>0</v>
          </cell>
          <cell r="CT17">
            <v>0</v>
          </cell>
          <cell r="CX17">
            <v>0</v>
          </cell>
          <cell r="CY17">
            <v>0</v>
          </cell>
          <cell r="CZ17">
            <v>0</v>
          </cell>
          <cell r="DE17">
            <v>0</v>
          </cell>
          <cell r="DF17">
            <v>41509748.399999999</v>
          </cell>
          <cell r="DI17">
            <v>38749118.18</v>
          </cell>
          <cell r="DP17">
            <v>0</v>
          </cell>
          <cell r="DQ17">
            <v>0</v>
          </cell>
          <cell r="DV17">
            <v>0</v>
          </cell>
          <cell r="DW17">
            <v>0</v>
          </cell>
          <cell r="EB17">
            <v>0</v>
          </cell>
          <cell r="EH17">
            <v>0</v>
          </cell>
          <cell r="EI17">
            <v>0</v>
          </cell>
          <cell r="EJ17">
            <v>0</v>
          </cell>
          <cell r="EN17">
            <v>0</v>
          </cell>
          <cell r="EP17">
            <v>0</v>
          </cell>
          <cell r="ER17">
            <v>0</v>
          </cell>
          <cell r="ES17">
            <v>0</v>
          </cell>
          <cell r="EX17">
            <v>18334461.02</v>
          </cell>
          <cell r="EY17">
            <v>0</v>
          </cell>
          <cell r="FA17">
            <v>0</v>
          </cell>
          <cell r="FW17">
            <v>0</v>
          </cell>
          <cell r="FX17">
            <v>0</v>
          </cell>
          <cell r="FY17">
            <v>0</v>
          </cell>
          <cell r="FZ17">
            <v>0</v>
          </cell>
          <cell r="GA17">
            <v>0</v>
          </cell>
          <cell r="GD17">
            <v>0</v>
          </cell>
          <cell r="GE17">
            <v>0</v>
          </cell>
          <cell r="GF17">
            <v>0</v>
          </cell>
          <cell r="GG17">
            <v>0</v>
          </cell>
          <cell r="GH17">
            <v>460564.98</v>
          </cell>
          <cell r="GU17">
            <v>78927.710000000006</v>
          </cell>
          <cell r="GX17">
            <v>289901.90999999997</v>
          </cell>
          <cell r="GY17">
            <v>215009.04000000004</v>
          </cell>
          <cell r="GZ17">
            <v>0</v>
          </cell>
          <cell r="HA17">
            <v>91756.42</v>
          </cell>
          <cell r="HN17">
            <v>118828.5</v>
          </cell>
        </row>
        <row r="18">
          <cell r="M18">
            <v>0</v>
          </cell>
          <cell r="N18">
            <v>0</v>
          </cell>
          <cell r="S18">
            <v>0</v>
          </cell>
          <cell r="U18">
            <v>451830.34</v>
          </cell>
          <cell r="V18">
            <v>0</v>
          </cell>
          <cell r="Y18">
            <v>0</v>
          </cell>
          <cell r="AE18">
            <v>0</v>
          </cell>
          <cell r="AF18">
            <v>0</v>
          </cell>
          <cell r="AG18">
            <v>0</v>
          </cell>
          <cell r="AJ18">
            <v>0</v>
          </cell>
          <cell r="AL18">
            <v>0</v>
          </cell>
          <cell r="AM18">
            <v>0</v>
          </cell>
          <cell r="AN18">
            <v>0</v>
          </cell>
          <cell r="AO18">
            <v>172378.96</v>
          </cell>
          <cell r="AP18">
            <v>0</v>
          </cell>
          <cell r="AR18">
            <v>0</v>
          </cell>
          <cell r="BS18">
            <v>124653.74</v>
          </cell>
          <cell r="BT18">
            <v>5540.1700000000174</v>
          </cell>
          <cell r="BU18">
            <v>5540.1700000000174</v>
          </cell>
          <cell r="CF18">
            <v>65848.609999999986</v>
          </cell>
          <cell r="CG18">
            <v>0</v>
          </cell>
          <cell r="CH18">
            <v>0</v>
          </cell>
          <cell r="CI18">
            <v>178035.13</v>
          </cell>
          <cell r="CN18">
            <v>716152.53000000119</v>
          </cell>
          <cell r="CO18">
            <v>716152.53000000119</v>
          </cell>
          <cell r="CP18">
            <v>70899100</v>
          </cell>
          <cell r="CQ18">
            <v>70899100</v>
          </cell>
          <cell r="CR18">
            <v>0</v>
          </cell>
          <cell r="CS18">
            <v>1512734.0399999991</v>
          </cell>
          <cell r="CT18">
            <v>1512734.0399999991</v>
          </cell>
          <cell r="CV18">
            <v>23699500</v>
          </cell>
          <cell r="CW18">
            <v>23699500</v>
          </cell>
          <cell r="CX18">
            <v>0</v>
          </cell>
          <cell r="CY18">
            <v>23420903.989999998</v>
          </cell>
          <cell r="CZ18">
            <v>0</v>
          </cell>
          <cell r="DE18">
            <v>0</v>
          </cell>
          <cell r="DF18">
            <v>72101431.989999995</v>
          </cell>
          <cell r="DI18">
            <v>74620874.540000007</v>
          </cell>
          <cell r="DP18">
            <v>0</v>
          </cell>
          <cell r="DQ18">
            <v>0</v>
          </cell>
          <cell r="DV18">
            <v>0</v>
          </cell>
          <cell r="DW18">
            <v>28619.369999999995</v>
          </cell>
          <cell r="DZ18">
            <v>448370.11</v>
          </cell>
          <cell r="EB18">
            <v>0</v>
          </cell>
          <cell r="EH18">
            <v>26204163.829999983</v>
          </cell>
          <cell r="EI18">
            <v>5733797.8700000048</v>
          </cell>
          <cell r="EJ18">
            <v>5733797.8700000048</v>
          </cell>
          <cell r="EK18">
            <v>410531900</v>
          </cell>
          <cell r="EL18">
            <v>89829500</v>
          </cell>
          <cell r="EM18">
            <v>89829500</v>
          </cell>
          <cell r="EN18">
            <v>0</v>
          </cell>
          <cell r="EP18">
            <v>0</v>
          </cell>
          <cell r="ER18">
            <v>0</v>
          </cell>
          <cell r="ES18">
            <v>0</v>
          </cell>
          <cell r="EX18">
            <v>18689384.260000002</v>
          </cell>
          <cell r="EY18">
            <v>8784651.4499999974</v>
          </cell>
          <cell r="FA18">
            <v>0</v>
          </cell>
          <cell r="FW18">
            <v>10560000</v>
          </cell>
          <cell r="FX18">
            <v>0</v>
          </cell>
          <cell r="FY18">
            <v>0</v>
          </cell>
          <cell r="FZ18">
            <v>0</v>
          </cell>
          <cell r="GA18">
            <v>0</v>
          </cell>
          <cell r="GD18">
            <v>0</v>
          </cell>
          <cell r="GE18">
            <v>0</v>
          </cell>
          <cell r="GF18">
            <v>0</v>
          </cell>
          <cell r="GG18">
            <v>4228000</v>
          </cell>
          <cell r="GH18">
            <v>3847277.68</v>
          </cell>
          <cell r="GU18">
            <v>226813.3</v>
          </cell>
          <cell r="GX18">
            <v>352879.18</v>
          </cell>
          <cell r="GY18">
            <v>368540.66</v>
          </cell>
          <cell r="GZ18">
            <v>10315.77</v>
          </cell>
          <cell r="HA18">
            <v>136423.32999999999</v>
          </cell>
          <cell r="HN18">
            <v>140826.53</v>
          </cell>
        </row>
        <row r="19">
          <cell r="M19">
            <v>0</v>
          </cell>
          <cell r="N19">
            <v>0</v>
          </cell>
          <cell r="S19">
            <v>0</v>
          </cell>
          <cell r="U19">
            <v>207539.3</v>
          </cell>
          <cell r="V19">
            <v>0</v>
          </cell>
          <cell r="Y19">
            <v>0</v>
          </cell>
          <cell r="AE19">
            <v>0</v>
          </cell>
          <cell r="AF19">
            <v>0</v>
          </cell>
          <cell r="AG19">
            <v>0</v>
          </cell>
          <cell r="AJ19">
            <v>0</v>
          </cell>
          <cell r="AL19">
            <v>0</v>
          </cell>
          <cell r="AM19">
            <v>0</v>
          </cell>
          <cell r="AN19">
            <v>0</v>
          </cell>
          <cell r="AO19">
            <v>69801.14</v>
          </cell>
          <cell r="AP19">
            <v>0</v>
          </cell>
          <cell r="AR19">
            <v>0</v>
          </cell>
          <cell r="BS19">
            <v>30470.91</v>
          </cell>
          <cell r="BT19">
            <v>0</v>
          </cell>
          <cell r="BU19">
            <v>0</v>
          </cell>
          <cell r="CF19">
            <v>44924.140000000014</v>
          </cell>
          <cell r="CG19">
            <v>0</v>
          </cell>
          <cell r="CH19">
            <v>0</v>
          </cell>
          <cell r="CI19">
            <v>121461.56</v>
          </cell>
          <cell r="CN19">
            <v>0</v>
          </cell>
          <cell r="CO19">
            <v>0</v>
          </cell>
          <cell r="CR19">
            <v>0</v>
          </cell>
          <cell r="CS19">
            <v>0</v>
          </cell>
          <cell r="CT19">
            <v>0</v>
          </cell>
          <cell r="CX19">
            <v>0</v>
          </cell>
          <cell r="CY19">
            <v>0</v>
          </cell>
          <cell r="CZ19">
            <v>0</v>
          </cell>
          <cell r="DE19">
            <v>0</v>
          </cell>
          <cell r="DF19">
            <v>0</v>
          </cell>
          <cell r="DI19">
            <v>29315389.699999999</v>
          </cell>
          <cell r="DP19">
            <v>0</v>
          </cell>
          <cell r="DQ19">
            <v>0</v>
          </cell>
          <cell r="DV19">
            <v>0</v>
          </cell>
          <cell r="DW19">
            <v>0</v>
          </cell>
          <cell r="EB19">
            <v>0</v>
          </cell>
          <cell r="EH19">
            <v>0</v>
          </cell>
          <cell r="EJ19">
            <v>0</v>
          </cell>
          <cell r="EN19">
            <v>0</v>
          </cell>
          <cell r="EP19">
            <v>0</v>
          </cell>
          <cell r="ER19">
            <v>0</v>
          </cell>
          <cell r="ES19">
            <v>0</v>
          </cell>
          <cell r="EX19">
            <v>14465959.710000001</v>
          </cell>
          <cell r="EY19">
            <v>0</v>
          </cell>
          <cell r="FA19">
            <v>0</v>
          </cell>
          <cell r="FW19">
            <v>10325854.810000001</v>
          </cell>
          <cell r="FX19">
            <v>0</v>
          </cell>
          <cell r="FY19">
            <v>0</v>
          </cell>
          <cell r="FZ19">
            <v>0</v>
          </cell>
          <cell r="GA19">
            <v>0</v>
          </cell>
          <cell r="GD19">
            <v>769230.75</v>
          </cell>
          <cell r="GE19">
            <v>0</v>
          </cell>
          <cell r="GF19">
            <v>0</v>
          </cell>
          <cell r="GG19">
            <v>1492000</v>
          </cell>
          <cell r="GH19">
            <v>469291.48</v>
          </cell>
          <cell r="GU19">
            <v>94713.25</v>
          </cell>
          <cell r="GX19">
            <v>341466.89</v>
          </cell>
          <cell r="GY19">
            <v>423444.26999999996</v>
          </cell>
          <cell r="GZ19">
            <v>0</v>
          </cell>
          <cell r="HA19">
            <v>100829.77</v>
          </cell>
          <cell r="HN19">
            <v>0</v>
          </cell>
        </row>
        <row r="20">
          <cell r="M20">
            <v>0</v>
          </cell>
          <cell r="N20">
            <v>0</v>
          </cell>
          <cell r="S20">
            <v>0</v>
          </cell>
          <cell r="U20">
            <v>240000</v>
          </cell>
          <cell r="V20">
            <v>0</v>
          </cell>
          <cell r="Y20">
            <v>0</v>
          </cell>
          <cell r="AE20">
            <v>0</v>
          </cell>
          <cell r="AF20">
            <v>0</v>
          </cell>
          <cell r="AG20">
            <v>0</v>
          </cell>
          <cell r="AJ20">
            <v>0</v>
          </cell>
          <cell r="AL20">
            <v>0</v>
          </cell>
          <cell r="AM20">
            <v>4550000</v>
          </cell>
          <cell r="AN20">
            <v>0</v>
          </cell>
          <cell r="AO20">
            <v>219942.46</v>
          </cell>
          <cell r="AP20">
            <v>0</v>
          </cell>
          <cell r="AR20">
            <v>480000</v>
          </cell>
          <cell r="AS20">
            <v>7520000</v>
          </cell>
          <cell r="BS20">
            <v>33241</v>
          </cell>
          <cell r="BT20">
            <v>0</v>
          </cell>
          <cell r="BU20">
            <v>0</v>
          </cell>
          <cell r="CF20">
            <v>69287.020000000019</v>
          </cell>
          <cell r="CG20">
            <v>0</v>
          </cell>
          <cell r="CH20">
            <v>0</v>
          </cell>
          <cell r="CI20">
            <v>187331.56</v>
          </cell>
          <cell r="CN20">
            <v>0</v>
          </cell>
          <cell r="CO20">
            <v>0</v>
          </cell>
          <cell r="CR20">
            <v>0</v>
          </cell>
          <cell r="CS20">
            <v>0</v>
          </cell>
          <cell r="CT20">
            <v>0</v>
          </cell>
          <cell r="CX20">
            <v>8952349.5500000007</v>
          </cell>
          <cell r="CY20">
            <v>0</v>
          </cell>
          <cell r="CZ20">
            <v>0</v>
          </cell>
          <cell r="DE20">
            <v>0</v>
          </cell>
          <cell r="DF20">
            <v>189738599.28</v>
          </cell>
          <cell r="DI20">
            <v>84483348.959999993</v>
          </cell>
          <cell r="DP20">
            <v>0</v>
          </cell>
          <cell r="DQ20">
            <v>0</v>
          </cell>
          <cell r="DV20">
            <v>0</v>
          </cell>
          <cell r="DW20">
            <v>0</v>
          </cell>
          <cell r="EB20">
            <v>0</v>
          </cell>
          <cell r="EH20">
            <v>0</v>
          </cell>
          <cell r="EI20">
            <v>0</v>
          </cell>
          <cell r="EJ20">
            <v>0</v>
          </cell>
          <cell r="EN20">
            <v>0</v>
          </cell>
          <cell r="EP20">
            <v>0</v>
          </cell>
          <cell r="ER20">
            <v>0</v>
          </cell>
          <cell r="ES20">
            <v>0</v>
          </cell>
          <cell r="EX20">
            <v>53347200.469999999</v>
          </cell>
          <cell r="EY20">
            <v>0</v>
          </cell>
          <cell r="FA20">
            <v>0</v>
          </cell>
          <cell r="FW20">
            <v>17422276.719999999</v>
          </cell>
          <cell r="FX20">
            <v>0</v>
          </cell>
          <cell r="FY20">
            <v>0</v>
          </cell>
          <cell r="FZ20">
            <v>0</v>
          </cell>
          <cell r="GA20">
            <v>0</v>
          </cell>
          <cell r="GD20">
            <v>2307692.5</v>
          </cell>
          <cell r="GE20">
            <v>0</v>
          </cell>
          <cell r="GF20">
            <v>0</v>
          </cell>
          <cell r="GG20">
            <v>0</v>
          </cell>
          <cell r="GH20">
            <v>418871.73</v>
          </cell>
          <cell r="GU20">
            <v>2432791.9300000002</v>
          </cell>
          <cell r="GX20">
            <v>723142.46</v>
          </cell>
          <cell r="GY20">
            <v>0</v>
          </cell>
          <cell r="GZ20">
            <v>0</v>
          </cell>
          <cell r="HA20">
            <v>0</v>
          </cell>
          <cell r="HN20">
            <v>0</v>
          </cell>
        </row>
        <row r="21">
          <cell r="M21">
            <v>0</v>
          </cell>
          <cell r="N21">
            <v>0</v>
          </cell>
          <cell r="S21">
            <v>0</v>
          </cell>
          <cell r="U21">
            <v>240000</v>
          </cell>
          <cell r="V21">
            <v>0</v>
          </cell>
          <cell r="Y21">
            <v>0</v>
          </cell>
          <cell r="AE21">
            <v>0</v>
          </cell>
          <cell r="AF21">
            <v>0</v>
          </cell>
          <cell r="AG21">
            <v>0</v>
          </cell>
          <cell r="AJ21">
            <v>0</v>
          </cell>
          <cell r="AL21">
            <v>0</v>
          </cell>
          <cell r="AM21">
            <v>0</v>
          </cell>
          <cell r="AN21">
            <v>0</v>
          </cell>
          <cell r="AO21">
            <v>65438.559999999998</v>
          </cell>
          <cell r="AP21">
            <v>0</v>
          </cell>
          <cell r="AR21">
            <v>0</v>
          </cell>
          <cell r="BS21">
            <v>16620.5</v>
          </cell>
          <cell r="BT21">
            <v>0</v>
          </cell>
          <cell r="BU21">
            <v>0</v>
          </cell>
          <cell r="CF21">
            <v>43377.889999999985</v>
          </cell>
          <cell r="CG21">
            <v>0</v>
          </cell>
          <cell r="CH21">
            <v>0</v>
          </cell>
          <cell r="CI21">
            <v>117280.97</v>
          </cell>
          <cell r="CN21">
            <v>0</v>
          </cell>
          <cell r="CO21">
            <v>0</v>
          </cell>
          <cell r="CR21">
            <v>0</v>
          </cell>
          <cell r="CS21">
            <v>0</v>
          </cell>
          <cell r="CT21">
            <v>0</v>
          </cell>
          <cell r="CX21">
            <v>3913036.15</v>
          </cell>
          <cell r="CY21">
            <v>0</v>
          </cell>
          <cell r="CZ21">
            <v>0</v>
          </cell>
          <cell r="DE21">
            <v>0</v>
          </cell>
          <cell r="DF21">
            <v>20696130</v>
          </cell>
          <cell r="DI21">
            <v>59176615.130000003</v>
          </cell>
          <cell r="DP21">
            <v>0</v>
          </cell>
          <cell r="DQ21">
            <v>0</v>
          </cell>
          <cell r="DV21">
            <v>0</v>
          </cell>
          <cell r="DW21">
            <v>0</v>
          </cell>
          <cell r="EB21">
            <v>0</v>
          </cell>
          <cell r="EH21">
            <v>0</v>
          </cell>
          <cell r="EI21">
            <v>0</v>
          </cell>
          <cell r="EJ21">
            <v>0</v>
          </cell>
          <cell r="EN21">
            <v>0</v>
          </cell>
          <cell r="EP21">
            <v>0</v>
          </cell>
          <cell r="ER21">
            <v>0</v>
          </cell>
          <cell r="ES21">
            <v>0</v>
          </cell>
          <cell r="EX21">
            <v>28044906.940000001</v>
          </cell>
          <cell r="EY21">
            <v>0</v>
          </cell>
          <cell r="FA21">
            <v>0</v>
          </cell>
          <cell r="FW21">
            <v>0</v>
          </cell>
          <cell r="FX21">
            <v>0</v>
          </cell>
          <cell r="FY21">
            <v>0</v>
          </cell>
          <cell r="FZ21">
            <v>0</v>
          </cell>
          <cell r="GA21">
            <v>0</v>
          </cell>
          <cell r="GD21">
            <v>769230.75</v>
          </cell>
          <cell r="GE21">
            <v>0</v>
          </cell>
          <cell r="GF21">
            <v>0</v>
          </cell>
          <cell r="GG21">
            <v>1413600</v>
          </cell>
          <cell r="GH21">
            <v>510015.12</v>
          </cell>
          <cell r="GU21">
            <v>967481.65</v>
          </cell>
          <cell r="GX21">
            <v>611734.53</v>
          </cell>
          <cell r="GY21">
            <v>0</v>
          </cell>
          <cell r="GZ21">
            <v>0</v>
          </cell>
          <cell r="HA21">
            <v>0</v>
          </cell>
          <cell r="HN21">
            <v>0</v>
          </cell>
        </row>
        <row r="22">
          <cell r="M22">
            <v>3680000</v>
          </cell>
          <cell r="N22">
            <v>0</v>
          </cell>
          <cell r="S22">
            <v>0</v>
          </cell>
          <cell r="U22">
            <v>209842.16</v>
          </cell>
          <cell r="V22">
            <v>0</v>
          </cell>
          <cell r="Y22">
            <v>0</v>
          </cell>
          <cell r="AE22">
            <v>0</v>
          </cell>
          <cell r="AF22">
            <v>0</v>
          </cell>
          <cell r="AG22">
            <v>0</v>
          </cell>
          <cell r="AJ22">
            <v>0</v>
          </cell>
          <cell r="AL22">
            <v>0</v>
          </cell>
          <cell r="AM22">
            <v>0</v>
          </cell>
          <cell r="AN22">
            <v>130000</v>
          </cell>
          <cell r="AO22">
            <v>159486.41</v>
          </cell>
          <cell r="AP22">
            <v>0</v>
          </cell>
          <cell r="AR22">
            <v>0</v>
          </cell>
          <cell r="BS22">
            <v>16620.5</v>
          </cell>
          <cell r="BT22">
            <v>0</v>
          </cell>
          <cell r="BU22">
            <v>0</v>
          </cell>
          <cell r="CF22">
            <v>52544.670000000013</v>
          </cell>
          <cell r="CG22">
            <v>0</v>
          </cell>
          <cell r="CH22">
            <v>0</v>
          </cell>
          <cell r="CI22">
            <v>142065.22</v>
          </cell>
          <cell r="CN22">
            <v>0</v>
          </cell>
          <cell r="CO22">
            <v>0</v>
          </cell>
          <cell r="CR22">
            <v>0</v>
          </cell>
          <cell r="CS22">
            <v>0</v>
          </cell>
          <cell r="CT22">
            <v>0</v>
          </cell>
          <cell r="CX22">
            <v>0</v>
          </cell>
          <cell r="CY22">
            <v>0</v>
          </cell>
          <cell r="CZ22">
            <v>0</v>
          </cell>
          <cell r="DE22">
            <v>0</v>
          </cell>
          <cell r="DF22">
            <v>47956204</v>
          </cell>
          <cell r="DI22">
            <v>90179866.489999995</v>
          </cell>
          <cell r="DP22">
            <v>0</v>
          </cell>
          <cell r="DQ22">
            <v>2825131.9200000018</v>
          </cell>
          <cell r="DT22">
            <v>44260400</v>
          </cell>
          <cell r="DV22">
            <v>0</v>
          </cell>
          <cell r="DW22">
            <v>0</v>
          </cell>
          <cell r="EB22">
            <v>0</v>
          </cell>
          <cell r="EH22">
            <v>0</v>
          </cell>
          <cell r="EI22">
            <v>0</v>
          </cell>
          <cell r="EJ22">
            <v>0</v>
          </cell>
          <cell r="EN22">
            <v>0</v>
          </cell>
          <cell r="EP22">
            <v>0</v>
          </cell>
          <cell r="ER22">
            <v>0</v>
          </cell>
          <cell r="ES22">
            <v>0</v>
          </cell>
          <cell r="EX22">
            <v>21411758.489999998</v>
          </cell>
          <cell r="EY22">
            <v>0</v>
          </cell>
          <cell r="FA22">
            <v>0</v>
          </cell>
          <cell r="FW22">
            <v>0</v>
          </cell>
          <cell r="FX22">
            <v>0</v>
          </cell>
          <cell r="FY22">
            <v>0</v>
          </cell>
          <cell r="FZ22">
            <v>0</v>
          </cell>
          <cell r="GA22">
            <v>0</v>
          </cell>
          <cell r="GD22">
            <v>0</v>
          </cell>
          <cell r="GE22">
            <v>0</v>
          </cell>
          <cell r="GF22">
            <v>0</v>
          </cell>
          <cell r="GG22">
            <v>1469200</v>
          </cell>
          <cell r="GH22">
            <v>802837.49</v>
          </cell>
          <cell r="GU22">
            <v>574704.48</v>
          </cell>
          <cell r="GX22">
            <v>229224.21</v>
          </cell>
          <cell r="GY22">
            <v>347166.54000000004</v>
          </cell>
          <cell r="GZ22">
            <v>0</v>
          </cell>
          <cell r="HA22">
            <v>0</v>
          </cell>
          <cell r="HN22">
            <v>94897.32</v>
          </cell>
        </row>
        <row r="23">
          <cell r="M23">
            <v>0</v>
          </cell>
          <cell r="N23">
            <v>0</v>
          </cell>
          <cell r="S23">
            <v>0</v>
          </cell>
          <cell r="U23">
            <v>216186.77</v>
          </cell>
          <cell r="V23">
            <v>0</v>
          </cell>
          <cell r="Y23">
            <v>0</v>
          </cell>
          <cell r="AE23">
            <v>0</v>
          </cell>
          <cell r="AF23">
            <v>0</v>
          </cell>
          <cell r="AG23">
            <v>0</v>
          </cell>
          <cell r="AJ23">
            <v>0</v>
          </cell>
          <cell r="AL23">
            <v>0</v>
          </cell>
          <cell r="AM23">
            <v>4750000</v>
          </cell>
          <cell r="AN23">
            <v>8700000</v>
          </cell>
          <cell r="AO23">
            <v>163596.41</v>
          </cell>
          <cell r="AP23">
            <v>0</v>
          </cell>
          <cell r="AR23">
            <v>0</v>
          </cell>
          <cell r="BS23">
            <v>49861.5</v>
          </cell>
          <cell r="BT23">
            <v>0</v>
          </cell>
          <cell r="BU23">
            <v>0</v>
          </cell>
          <cell r="CF23">
            <v>23172.93</v>
          </cell>
          <cell r="CG23">
            <v>0</v>
          </cell>
          <cell r="CH23">
            <v>0</v>
          </cell>
          <cell r="CI23">
            <v>62652.73</v>
          </cell>
          <cell r="CN23">
            <v>0</v>
          </cell>
          <cell r="CO23">
            <v>0</v>
          </cell>
          <cell r="CR23">
            <v>0</v>
          </cell>
          <cell r="CS23">
            <v>1585461.6999999993</v>
          </cell>
          <cell r="CT23">
            <v>1585461.6999999993</v>
          </cell>
          <cell r="CV23">
            <v>24838900</v>
          </cell>
          <cell r="CW23">
            <v>24838900</v>
          </cell>
          <cell r="CX23">
            <v>0</v>
          </cell>
          <cell r="CY23">
            <v>24331880.640000001</v>
          </cell>
          <cell r="CZ23">
            <v>0</v>
          </cell>
          <cell r="DE23">
            <v>0</v>
          </cell>
          <cell r="DF23">
            <v>54241409</v>
          </cell>
          <cell r="DI23">
            <v>54482967.539999999</v>
          </cell>
          <cell r="DP23">
            <v>0</v>
          </cell>
          <cell r="DQ23">
            <v>0</v>
          </cell>
          <cell r="DV23">
            <v>0</v>
          </cell>
          <cell r="DW23">
            <v>0</v>
          </cell>
          <cell r="EB23">
            <v>0</v>
          </cell>
          <cell r="EH23">
            <v>0</v>
          </cell>
          <cell r="EI23">
            <v>0</v>
          </cell>
          <cell r="EJ23">
            <v>0</v>
          </cell>
          <cell r="EN23">
            <v>0</v>
          </cell>
          <cell r="EP23">
            <v>0</v>
          </cell>
          <cell r="ER23">
            <v>0</v>
          </cell>
          <cell r="ES23">
            <v>0</v>
          </cell>
          <cell r="EV23">
            <v>59758453.640000001</v>
          </cell>
          <cell r="EX23">
            <v>35213278.909999996</v>
          </cell>
          <cell r="EY23">
            <v>10274822.980000004</v>
          </cell>
          <cell r="FA23">
            <v>0</v>
          </cell>
          <cell r="FW23">
            <v>0</v>
          </cell>
          <cell r="FX23">
            <v>0</v>
          </cell>
          <cell r="FY23">
            <v>0</v>
          </cell>
          <cell r="FZ23">
            <v>0</v>
          </cell>
          <cell r="GA23">
            <v>0</v>
          </cell>
          <cell r="GD23">
            <v>1538461.5</v>
          </cell>
          <cell r="GE23">
            <v>0</v>
          </cell>
          <cell r="GF23">
            <v>0</v>
          </cell>
          <cell r="GG23">
            <v>3658000</v>
          </cell>
          <cell r="GH23">
            <v>812533.59</v>
          </cell>
          <cell r="GU23">
            <v>2281212.98</v>
          </cell>
          <cell r="GX23">
            <v>192441.17</v>
          </cell>
          <cell r="GY23">
            <v>750211.49000000011</v>
          </cell>
          <cell r="GZ23">
            <v>173027.01</v>
          </cell>
          <cell r="HA23">
            <v>128161.85999999999</v>
          </cell>
          <cell r="HN23">
            <v>155241.9</v>
          </cell>
        </row>
        <row r="24">
          <cell r="M24">
            <v>0</v>
          </cell>
          <cell r="N24">
            <v>0</v>
          </cell>
          <cell r="S24">
            <v>0</v>
          </cell>
          <cell r="U24">
            <v>240000</v>
          </cell>
          <cell r="V24">
            <v>0</v>
          </cell>
          <cell r="Y24">
            <v>23915266.670000002</v>
          </cell>
          <cell r="Z24">
            <v>61496400</v>
          </cell>
          <cell r="AE24">
            <v>10000000</v>
          </cell>
          <cell r="AF24">
            <v>0</v>
          </cell>
          <cell r="AG24">
            <v>5000000</v>
          </cell>
          <cell r="AJ24">
            <v>0</v>
          </cell>
          <cell r="AL24">
            <v>0</v>
          </cell>
          <cell r="AM24">
            <v>0</v>
          </cell>
          <cell r="AN24">
            <v>0</v>
          </cell>
          <cell r="AO24">
            <v>126261.99</v>
          </cell>
          <cell r="AP24">
            <v>0</v>
          </cell>
          <cell r="AR24">
            <v>0</v>
          </cell>
          <cell r="BS24">
            <v>27700.83</v>
          </cell>
          <cell r="BT24">
            <v>0</v>
          </cell>
          <cell r="BU24">
            <v>0</v>
          </cell>
          <cell r="CF24">
            <v>31239.690000000002</v>
          </cell>
          <cell r="CG24">
            <v>0</v>
          </cell>
          <cell r="CH24">
            <v>0</v>
          </cell>
          <cell r="CI24">
            <v>84462.87</v>
          </cell>
          <cell r="CN24">
            <v>0</v>
          </cell>
          <cell r="CO24">
            <v>0</v>
          </cell>
          <cell r="CR24">
            <v>0</v>
          </cell>
          <cell r="CS24">
            <v>0</v>
          </cell>
          <cell r="CT24">
            <v>0</v>
          </cell>
          <cell r="CX24">
            <v>0</v>
          </cell>
          <cell r="CY24">
            <v>20546620.199999999</v>
          </cell>
          <cell r="CZ24">
            <v>0</v>
          </cell>
          <cell r="DE24">
            <v>0</v>
          </cell>
          <cell r="DF24">
            <v>51181966</v>
          </cell>
          <cell r="DI24">
            <v>37527698.710000001</v>
          </cell>
          <cell r="DP24">
            <v>0</v>
          </cell>
          <cell r="DQ24">
            <v>0</v>
          </cell>
          <cell r="DV24">
            <v>0</v>
          </cell>
          <cell r="DW24">
            <v>0</v>
          </cell>
          <cell r="EB24">
            <v>2883893.6199999973</v>
          </cell>
          <cell r="EC24">
            <v>45181000</v>
          </cell>
          <cell r="EH24">
            <v>0</v>
          </cell>
          <cell r="EI24">
            <v>0</v>
          </cell>
          <cell r="EJ24">
            <v>0</v>
          </cell>
          <cell r="EN24">
            <v>0</v>
          </cell>
          <cell r="EP24">
            <v>0</v>
          </cell>
          <cell r="ER24">
            <v>0</v>
          </cell>
          <cell r="ES24">
            <v>0</v>
          </cell>
          <cell r="EX24">
            <v>26651844.809999999</v>
          </cell>
          <cell r="EY24">
            <v>0</v>
          </cell>
          <cell r="FA24">
            <v>0</v>
          </cell>
          <cell r="FW24">
            <v>11280000</v>
          </cell>
          <cell r="FX24">
            <v>0</v>
          </cell>
          <cell r="FY24">
            <v>0</v>
          </cell>
          <cell r="FZ24">
            <v>0</v>
          </cell>
          <cell r="GA24">
            <v>0</v>
          </cell>
          <cell r="GD24">
            <v>0</v>
          </cell>
          <cell r="GE24">
            <v>0</v>
          </cell>
          <cell r="GF24">
            <v>0</v>
          </cell>
          <cell r="GG24">
            <v>706800</v>
          </cell>
          <cell r="GH24">
            <v>2788987.61</v>
          </cell>
          <cell r="GU24">
            <v>90094.38</v>
          </cell>
          <cell r="GX24">
            <v>407911.53</v>
          </cell>
          <cell r="GY24">
            <v>696798.30999999994</v>
          </cell>
          <cell r="GZ24">
            <v>0</v>
          </cell>
          <cell r="HA24">
            <v>103202.05</v>
          </cell>
          <cell r="HN24">
            <v>129227.57999999999</v>
          </cell>
        </row>
        <row r="25">
          <cell r="M25">
            <v>1500000</v>
          </cell>
          <cell r="N25">
            <v>2000000</v>
          </cell>
          <cell r="S25">
            <v>0</v>
          </cell>
          <cell r="U25">
            <v>262183.95</v>
          </cell>
          <cell r="V25">
            <v>0</v>
          </cell>
          <cell r="Y25">
            <v>38303961.110000014</v>
          </cell>
          <cell r="Z25">
            <v>98495900</v>
          </cell>
          <cell r="AE25">
            <v>39858379.240000002</v>
          </cell>
          <cell r="AF25">
            <v>0</v>
          </cell>
          <cell r="AG25">
            <v>5000000</v>
          </cell>
          <cell r="AL25">
            <v>0</v>
          </cell>
          <cell r="AM25">
            <v>0</v>
          </cell>
          <cell r="AN25">
            <v>0</v>
          </cell>
          <cell r="AO25">
            <v>125182.83</v>
          </cell>
          <cell r="AP25">
            <v>0</v>
          </cell>
          <cell r="AR25">
            <v>0</v>
          </cell>
          <cell r="BS25">
            <v>55401.66</v>
          </cell>
          <cell r="BT25">
            <v>0</v>
          </cell>
          <cell r="BU25">
            <v>0</v>
          </cell>
          <cell r="CF25">
            <v>87208.93</v>
          </cell>
          <cell r="CG25">
            <v>0</v>
          </cell>
          <cell r="CH25">
            <v>0</v>
          </cell>
          <cell r="CI25">
            <v>235787.12</v>
          </cell>
          <cell r="CN25">
            <v>716152.53000000119</v>
          </cell>
          <cell r="CO25">
            <v>716152.53000000119</v>
          </cell>
          <cell r="CP25">
            <v>70899100</v>
          </cell>
          <cell r="CQ25">
            <v>70899100</v>
          </cell>
          <cell r="CR25">
            <v>0</v>
          </cell>
          <cell r="CS25">
            <v>1672742.5599999987</v>
          </cell>
          <cell r="CT25">
            <v>1672742.5599999987</v>
          </cell>
          <cell r="CV25">
            <v>26206300</v>
          </cell>
          <cell r="CW25">
            <v>26206300</v>
          </cell>
          <cell r="CX25">
            <v>0</v>
          </cell>
          <cell r="CY25">
            <v>15433079.77</v>
          </cell>
          <cell r="CZ25">
            <v>0</v>
          </cell>
          <cell r="DE25">
            <v>0</v>
          </cell>
          <cell r="DF25">
            <v>35272392.740000002</v>
          </cell>
          <cell r="DI25">
            <v>44918754.560000002</v>
          </cell>
          <cell r="DP25">
            <v>0</v>
          </cell>
          <cell r="DQ25">
            <v>0</v>
          </cell>
          <cell r="DV25">
            <v>0</v>
          </cell>
          <cell r="DW25">
            <v>103392.07000000007</v>
          </cell>
          <cell r="DZ25">
            <v>1619809.13</v>
          </cell>
          <cell r="EB25">
            <v>0</v>
          </cell>
          <cell r="EH25">
            <v>0</v>
          </cell>
          <cell r="EI25">
            <v>22340425.529999971</v>
          </cell>
          <cell r="EJ25">
            <v>22340425.529999971</v>
          </cell>
          <cell r="EL25">
            <v>350000000</v>
          </cell>
          <cell r="EM25">
            <v>350000000</v>
          </cell>
          <cell r="EN25">
            <v>0</v>
          </cell>
          <cell r="EP25">
            <v>0</v>
          </cell>
          <cell r="ER25">
            <v>0</v>
          </cell>
          <cell r="ES25">
            <v>0</v>
          </cell>
          <cell r="EX25">
            <v>26540400.960000001</v>
          </cell>
          <cell r="EY25">
            <v>0</v>
          </cell>
          <cell r="FA25">
            <v>0</v>
          </cell>
          <cell r="FW25">
            <v>0</v>
          </cell>
          <cell r="FX25">
            <v>0</v>
          </cell>
          <cell r="FY25">
            <v>0</v>
          </cell>
          <cell r="FZ25">
            <v>0</v>
          </cell>
          <cell r="GA25">
            <v>0</v>
          </cell>
          <cell r="GD25">
            <v>0</v>
          </cell>
          <cell r="GE25">
            <v>0</v>
          </cell>
          <cell r="GF25">
            <v>0</v>
          </cell>
          <cell r="GG25">
            <v>714400</v>
          </cell>
          <cell r="GH25">
            <v>674420.34</v>
          </cell>
          <cell r="GU25">
            <v>244929.95</v>
          </cell>
          <cell r="GX25">
            <v>196455.21</v>
          </cell>
          <cell r="GY25">
            <v>396964.11</v>
          </cell>
          <cell r="GZ25">
            <v>10433</v>
          </cell>
          <cell r="HA25">
            <v>0</v>
          </cell>
          <cell r="HN25">
            <v>0</v>
          </cell>
        </row>
        <row r="28">
          <cell r="J28">
            <v>3855312.7700000033</v>
          </cell>
          <cell r="K28">
            <v>60399900</v>
          </cell>
          <cell r="L28">
            <v>11400828.779999999</v>
          </cell>
          <cell r="M28">
            <v>2020000</v>
          </cell>
          <cell r="N28">
            <v>718347.5</v>
          </cell>
          <cell r="U28">
            <v>583181.62</v>
          </cell>
          <cell r="V28">
            <v>1814024.39</v>
          </cell>
          <cell r="Y28">
            <v>0</v>
          </cell>
          <cell r="AE28">
            <v>0</v>
          </cell>
          <cell r="AF28">
            <v>0</v>
          </cell>
          <cell r="AG28">
            <v>0</v>
          </cell>
          <cell r="AH28">
            <v>0</v>
          </cell>
          <cell r="AJ28">
            <v>7985151.370000001</v>
          </cell>
          <cell r="AK28">
            <v>21589483.329999998</v>
          </cell>
          <cell r="AL28">
            <v>4095365.3</v>
          </cell>
          <cell r="AM28">
            <v>0</v>
          </cell>
          <cell r="AN28">
            <v>0</v>
          </cell>
          <cell r="AO28">
            <v>323863.49</v>
          </cell>
          <cell r="AR28">
            <v>0</v>
          </cell>
          <cell r="AT28">
            <v>0</v>
          </cell>
          <cell r="AZ28">
            <v>0</v>
          </cell>
          <cell r="BD28">
            <v>0</v>
          </cell>
          <cell r="BS28">
            <v>124653.74</v>
          </cell>
          <cell r="BV28">
            <v>0</v>
          </cell>
          <cell r="BX28">
            <v>875835.62000000011</v>
          </cell>
          <cell r="BY28">
            <v>2368000</v>
          </cell>
          <cell r="CF28">
            <v>116072.18</v>
          </cell>
          <cell r="CI28">
            <v>313824.78999999998</v>
          </cell>
          <cell r="CN28">
            <v>651047.46999999881</v>
          </cell>
          <cell r="CP28">
            <v>64453700</v>
          </cell>
          <cell r="CR28">
            <v>2019236.1700000018</v>
          </cell>
          <cell r="CU28">
            <v>31634700</v>
          </cell>
          <cell r="CX28">
            <v>0</v>
          </cell>
          <cell r="DE28">
            <v>0</v>
          </cell>
          <cell r="DF28">
            <v>0</v>
          </cell>
          <cell r="DI28">
            <v>0</v>
          </cell>
          <cell r="EN28">
            <v>0</v>
          </cell>
          <cell r="EP28">
            <v>0</v>
          </cell>
          <cell r="ER28">
            <v>113500000</v>
          </cell>
          <cell r="EX28">
            <v>0</v>
          </cell>
          <cell r="FA28">
            <v>37096516.799999997</v>
          </cell>
          <cell r="FW28">
            <v>0</v>
          </cell>
          <cell r="FZ28">
            <v>0</v>
          </cell>
          <cell r="GG28">
            <v>15450760</v>
          </cell>
          <cell r="GU28">
            <v>1302717.6600000001</v>
          </cell>
          <cell r="GX28">
            <v>736149.03</v>
          </cell>
          <cell r="HA28">
            <v>195198.07</v>
          </cell>
        </row>
        <row r="29">
          <cell r="J29">
            <v>3855312.7599999979</v>
          </cell>
          <cell r="K29">
            <v>60399900</v>
          </cell>
          <cell r="L29">
            <v>84390851.219999999</v>
          </cell>
          <cell r="M29">
            <v>2700000</v>
          </cell>
          <cell r="N29">
            <v>3393000</v>
          </cell>
          <cell r="U29">
            <v>546303.96</v>
          </cell>
          <cell r="V29">
            <v>6126651.4199999999</v>
          </cell>
          <cell r="Y29">
            <v>114913477.77999999</v>
          </cell>
          <cell r="Z29">
            <v>295491800</v>
          </cell>
          <cell r="AA29">
            <v>38110294.450000003</v>
          </cell>
          <cell r="AB29">
            <v>97997900</v>
          </cell>
          <cell r="AE29">
            <v>181326417.33000001</v>
          </cell>
          <cell r="AF29">
            <v>0</v>
          </cell>
          <cell r="AG29">
            <v>25000000</v>
          </cell>
          <cell r="AH29">
            <v>5008278.0799999982</v>
          </cell>
          <cell r="AI29">
            <v>13540900</v>
          </cell>
          <cell r="AJ29">
            <v>15970302.740000002</v>
          </cell>
          <cell r="AK29">
            <v>43178966.659999996</v>
          </cell>
          <cell r="AL29">
            <v>9250730.5999999996</v>
          </cell>
          <cell r="AM29">
            <v>0</v>
          </cell>
          <cell r="AN29">
            <v>111090439.59999999</v>
          </cell>
          <cell r="AO29">
            <v>2196669.29</v>
          </cell>
          <cell r="AR29">
            <v>480000</v>
          </cell>
          <cell r="AS29">
            <v>7520000</v>
          </cell>
          <cell r="AT29">
            <v>893617.01999999955</v>
          </cell>
          <cell r="AW29">
            <v>14000000</v>
          </cell>
          <cell r="AZ29">
            <v>1228543.3299999982</v>
          </cell>
          <cell r="BA29">
            <v>19247166.670000002</v>
          </cell>
          <cell r="BD29">
            <v>1140146.8099999987</v>
          </cell>
          <cell r="BE29">
            <v>17862300</v>
          </cell>
          <cell r="BS29">
            <v>271468.14</v>
          </cell>
          <cell r="BV29">
            <v>11116751</v>
          </cell>
          <cell r="BW29">
            <v>30056400</v>
          </cell>
          <cell r="BX29">
            <v>0</v>
          </cell>
          <cell r="CF29">
            <v>248893.59999999998</v>
          </cell>
          <cell r="CI29">
            <v>672934.6</v>
          </cell>
          <cell r="CN29">
            <v>0</v>
          </cell>
          <cell r="CR29">
            <v>8815046.8100000024</v>
          </cell>
          <cell r="CU29">
            <v>138102400</v>
          </cell>
          <cell r="CX29">
            <v>125000000</v>
          </cell>
          <cell r="DE29">
            <v>40594715.960000001</v>
          </cell>
          <cell r="DF29">
            <v>0</v>
          </cell>
          <cell r="DG29">
            <v>53922755.640000001</v>
          </cell>
          <cell r="DH29">
            <v>208317375.31</v>
          </cell>
          <cell r="DI29">
            <v>0</v>
          </cell>
          <cell r="EN29">
            <v>45566862.120000005</v>
          </cell>
          <cell r="EO29">
            <v>713879675.53999996</v>
          </cell>
          <cell r="EP29">
            <v>809172.3200000003</v>
          </cell>
          <cell r="EQ29">
            <v>12677033.060000001</v>
          </cell>
          <cell r="ER29">
            <v>544837032</v>
          </cell>
          <cell r="EX29">
            <v>0</v>
          </cell>
          <cell r="FA29">
            <v>122903483.2</v>
          </cell>
          <cell r="FW29">
            <v>58071906</v>
          </cell>
          <cell r="FZ29">
            <v>0</v>
          </cell>
          <cell r="GG29">
            <v>168063400</v>
          </cell>
          <cell r="GU29">
            <v>1551237.08</v>
          </cell>
          <cell r="GX29">
            <v>1935225.56</v>
          </cell>
          <cell r="HA29">
            <v>912270.31</v>
          </cell>
        </row>
        <row r="33">
          <cell r="F33">
            <v>9641206167.3099976</v>
          </cell>
        </row>
        <row r="34">
          <cell r="F34">
            <v>11251922526.739998</v>
          </cell>
        </row>
        <row r="37">
          <cell r="C37">
            <v>10919330039.639999</v>
          </cell>
        </row>
        <row r="38">
          <cell r="C38">
            <v>1278123872.3299999</v>
          </cell>
        </row>
      </sheetData>
      <sheetData sheetId="72">
        <row r="41">
          <cell r="F41">
            <v>1278123872.3299999</v>
          </cell>
        </row>
      </sheetData>
      <sheetData sheetId="73" refreshError="1"/>
      <sheetData sheetId="74" refreshError="1"/>
      <sheetData sheetId="75">
        <row r="8">
          <cell r="F8">
            <v>312480</v>
          </cell>
          <cell r="G8">
            <v>64912.83</v>
          </cell>
          <cell r="H8">
            <v>1016967.69</v>
          </cell>
          <cell r="J8">
            <v>16248960</v>
          </cell>
          <cell r="U8">
            <v>23070950.039999999</v>
          </cell>
          <cell r="AE8">
            <v>2237945.3000000003</v>
          </cell>
        </row>
        <row r="9">
          <cell r="F9">
            <v>1640520</v>
          </cell>
          <cell r="G9">
            <v>340792.36</v>
          </cell>
          <cell r="H9">
            <v>5339080.38</v>
          </cell>
          <cell r="J9">
            <v>66245760</v>
          </cell>
          <cell r="K9">
            <v>14175798</v>
          </cell>
          <cell r="AE9">
            <v>1641550.96</v>
          </cell>
        </row>
        <row r="10">
          <cell r="F10">
            <v>390600</v>
          </cell>
          <cell r="G10">
            <v>81141.039999999994</v>
          </cell>
          <cell r="H10">
            <v>1271209.6200000001</v>
          </cell>
          <cell r="J10">
            <v>31716720</v>
          </cell>
          <cell r="AE10">
            <v>1819980.4100000001</v>
          </cell>
        </row>
        <row r="11">
          <cell r="F11">
            <v>390600</v>
          </cell>
          <cell r="G11">
            <v>81141.039999999994</v>
          </cell>
          <cell r="H11">
            <v>1271209.6100000001</v>
          </cell>
          <cell r="J11">
            <v>27342000</v>
          </cell>
          <cell r="K11">
            <v>11824202</v>
          </cell>
          <cell r="U11">
            <v>8190242.1600000001</v>
          </cell>
          <cell r="V11">
            <v>7000000</v>
          </cell>
          <cell r="AA11">
            <v>2502027.73</v>
          </cell>
          <cell r="AE11">
            <v>1641550.96</v>
          </cell>
        </row>
        <row r="12">
          <cell r="F12">
            <v>1015560</v>
          </cell>
          <cell r="G12">
            <v>210966.7</v>
          </cell>
          <cell r="H12">
            <v>3305145</v>
          </cell>
          <cell r="J12">
            <v>31248000</v>
          </cell>
          <cell r="N12">
            <v>3180201.79</v>
          </cell>
          <cell r="U12">
            <v>12359595.289999999</v>
          </cell>
          <cell r="AE12">
            <v>2144697.58</v>
          </cell>
        </row>
        <row r="13">
          <cell r="F13">
            <v>546840</v>
          </cell>
          <cell r="G13">
            <v>113597.46</v>
          </cell>
          <cell r="H13">
            <v>1779693.46</v>
          </cell>
          <cell r="J13">
            <v>20467440</v>
          </cell>
          <cell r="U13">
            <v>25239052.73</v>
          </cell>
          <cell r="AE13">
            <v>1855666.3</v>
          </cell>
        </row>
        <row r="14">
          <cell r="F14">
            <v>390600</v>
          </cell>
          <cell r="G14">
            <v>81141.039999999994</v>
          </cell>
          <cell r="H14">
            <v>1271209.6100000001</v>
          </cell>
          <cell r="J14">
            <v>28904400</v>
          </cell>
          <cell r="K14">
            <v>15050781.82</v>
          </cell>
          <cell r="O14">
            <v>498349.87</v>
          </cell>
          <cell r="AE14">
            <v>1641550.96</v>
          </cell>
        </row>
        <row r="15">
          <cell r="F15">
            <v>468720</v>
          </cell>
          <cell r="G15">
            <v>97369.25</v>
          </cell>
          <cell r="H15">
            <v>1525451.54</v>
          </cell>
          <cell r="J15">
            <v>24998400</v>
          </cell>
          <cell r="AE15">
            <v>1855666.3</v>
          </cell>
        </row>
        <row r="16">
          <cell r="F16">
            <v>624960</v>
          </cell>
          <cell r="G16">
            <v>129825.66</v>
          </cell>
          <cell r="H16">
            <v>2033935.38</v>
          </cell>
          <cell r="J16">
            <v>19217520</v>
          </cell>
          <cell r="AE16">
            <v>2191321.44</v>
          </cell>
        </row>
        <row r="17">
          <cell r="F17">
            <v>312480</v>
          </cell>
          <cell r="G17">
            <v>64912.83</v>
          </cell>
          <cell r="H17">
            <v>1016967.69</v>
          </cell>
          <cell r="J17">
            <v>14686560</v>
          </cell>
          <cell r="O17">
            <v>2321698.4299999997</v>
          </cell>
          <cell r="AE17">
            <v>1712922.74</v>
          </cell>
        </row>
        <row r="18">
          <cell r="F18">
            <v>781200</v>
          </cell>
          <cell r="G18">
            <v>162282.07999999999</v>
          </cell>
          <cell r="H18">
            <v>2542419.23</v>
          </cell>
          <cell r="J18">
            <v>36091440</v>
          </cell>
          <cell r="L18">
            <v>59400834.939999998</v>
          </cell>
          <cell r="V18">
            <v>24010525.899999999</v>
          </cell>
          <cell r="AE18">
            <v>1641550.96</v>
          </cell>
        </row>
        <row r="19">
          <cell r="F19">
            <v>390600</v>
          </cell>
          <cell r="G19">
            <v>81141.039999999994</v>
          </cell>
          <cell r="H19">
            <v>1271209.6100000001</v>
          </cell>
          <cell r="J19">
            <v>21248640</v>
          </cell>
          <cell r="AE19">
            <v>927833.15</v>
          </cell>
        </row>
        <row r="20">
          <cell r="F20">
            <v>1015560</v>
          </cell>
          <cell r="G20">
            <v>194738.49</v>
          </cell>
          <cell r="H20">
            <v>3050903.07</v>
          </cell>
          <cell r="J20">
            <v>47340720</v>
          </cell>
          <cell r="Z20">
            <v>2528544</v>
          </cell>
          <cell r="AE20">
            <v>2098073.7200000002</v>
          </cell>
        </row>
        <row r="21">
          <cell r="F21">
            <v>390600</v>
          </cell>
          <cell r="G21">
            <v>81141.039999999994</v>
          </cell>
          <cell r="H21">
            <v>1271209.6100000001</v>
          </cell>
          <cell r="J21">
            <v>21561120</v>
          </cell>
          <cell r="AE21">
            <v>2424440.7400000002</v>
          </cell>
        </row>
        <row r="22">
          <cell r="F22">
            <v>546840</v>
          </cell>
          <cell r="G22">
            <v>113597.46</v>
          </cell>
          <cell r="H22">
            <v>1779693.46</v>
          </cell>
          <cell r="J22">
            <v>24998400</v>
          </cell>
          <cell r="O22">
            <v>2116260.44</v>
          </cell>
          <cell r="AE22">
            <v>1748608.63</v>
          </cell>
        </row>
        <row r="23">
          <cell r="F23">
            <v>937440</v>
          </cell>
          <cell r="G23">
            <v>194738.49</v>
          </cell>
          <cell r="H23">
            <v>3050903.07</v>
          </cell>
          <cell r="J23">
            <v>39372480</v>
          </cell>
          <cell r="O23">
            <v>21967254.970000003</v>
          </cell>
          <cell r="P23">
            <v>3103267.89</v>
          </cell>
          <cell r="U23">
            <v>5640120.6600000001</v>
          </cell>
          <cell r="V23">
            <v>2223304.67</v>
          </cell>
          <cell r="AE23">
            <v>1677236.85</v>
          </cell>
        </row>
        <row r="24">
          <cell r="F24">
            <v>390600</v>
          </cell>
          <cell r="G24">
            <v>81141.039999999994</v>
          </cell>
          <cell r="H24">
            <v>1271209.6100000001</v>
          </cell>
          <cell r="J24">
            <v>21873600</v>
          </cell>
          <cell r="K24">
            <v>5090967.7300000004</v>
          </cell>
          <cell r="AE24">
            <v>1712922.74</v>
          </cell>
        </row>
        <row r="25">
          <cell r="F25">
            <v>703080</v>
          </cell>
          <cell r="G25">
            <v>146053.87</v>
          </cell>
          <cell r="H25">
            <v>2288177.31</v>
          </cell>
          <cell r="J25">
            <v>30623040</v>
          </cell>
          <cell r="L25">
            <v>78072178.319999993</v>
          </cell>
          <cell r="O25">
            <v>1298769.2</v>
          </cell>
          <cell r="AE25">
            <v>1712922.74</v>
          </cell>
        </row>
        <row r="28">
          <cell r="C28">
            <v>90987296.040000007</v>
          </cell>
          <cell r="F28">
            <v>1093680</v>
          </cell>
          <cell r="G28">
            <v>194738.49</v>
          </cell>
          <cell r="H28">
            <v>3050903.07</v>
          </cell>
          <cell r="J28">
            <v>64683360</v>
          </cell>
          <cell r="L28">
            <v>121243634.20999999</v>
          </cell>
          <cell r="U28">
            <v>7659622.6699999999</v>
          </cell>
          <cell r="X28">
            <v>4290183.46</v>
          </cell>
          <cell r="Y28">
            <v>1759816.54</v>
          </cell>
          <cell r="AE28">
            <v>949770.20000000007</v>
          </cell>
        </row>
        <row r="29">
          <cell r="F29">
            <v>5077800</v>
          </cell>
          <cell r="G29">
            <v>1038605.3</v>
          </cell>
          <cell r="H29">
            <v>16271483.060000001</v>
          </cell>
          <cell r="J29">
            <v>185925600</v>
          </cell>
          <cell r="Q29">
            <v>575895704.55999994</v>
          </cell>
          <cell r="U29">
            <v>4033590</v>
          </cell>
          <cell r="X29">
            <v>17657118.690000001</v>
          </cell>
          <cell r="Y29">
            <v>7242881.3099999996</v>
          </cell>
          <cell r="AE29">
            <v>2072225.88</v>
          </cell>
        </row>
        <row r="33">
          <cell r="B33">
            <v>2045687825.3199999</v>
          </cell>
        </row>
        <row r="35">
          <cell r="B35">
            <v>444390331.44</v>
          </cell>
        </row>
        <row r="37">
          <cell r="B37">
            <v>2694622956.7600002</v>
          </cell>
        </row>
        <row r="41">
          <cell r="B41">
            <v>204544800</v>
          </cell>
          <cell r="C41">
            <v>49580965.119999997</v>
          </cell>
        </row>
      </sheetData>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4">
          <cell r="D4" t="str">
            <v>ПО  СОСТОЯНИЮ  НА  1  АПРЕЛЯ  2025  ГОДА</v>
          </cell>
        </row>
      </sheetData>
      <sheetData sheetId="8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тация"/>
      <sheetName val="Субсидия"/>
      <sheetName val="Субвенция"/>
      <sheetName val="Иные  МБТ"/>
      <sheetName val="Всего  МБТ"/>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январе"/>
      <sheetName val="Уточнения  по  МБТ  в  марте"/>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efreshError="1"/>
      <sheetData sheetId="1" refreshError="1"/>
      <sheetData sheetId="2" refreshError="1"/>
      <sheetData sheetId="3" refreshError="1"/>
      <sheetData sheetId="4" refreshError="1"/>
      <sheetData sheetId="5">
        <row r="37">
          <cell r="B37">
            <v>4115102.4107999997</v>
          </cell>
          <cell r="E37">
            <v>1003277.0068299999</v>
          </cell>
        </row>
        <row r="46">
          <cell r="B46">
            <v>4115102.4107999997</v>
          </cell>
          <cell r="E46">
            <v>1003277.0068299999</v>
          </cell>
        </row>
        <row r="47">
          <cell r="B47">
            <v>0</v>
          </cell>
          <cell r="E47">
            <v>0</v>
          </cell>
        </row>
      </sheetData>
      <sheetData sheetId="6">
        <row r="38">
          <cell r="B38">
            <v>9641206.1673099995</v>
          </cell>
          <cell r="C38">
            <v>834347.55998999998</v>
          </cell>
        </row>
        <row r="47">
          <cell r="B47">
            <v>4153456.6252600001</v>
          </cell>
          <cell r="C47">
            <v>418515.65562999999</v>
          </cell>
        </row>
        <row r="50">
          <cell r="B50">
            <v>9641206.1673099995</v>
          </cell>
          <cell r="C50">
            <v>834347.55998999998</v>
          </cell>
        </row>
      </sheetData>
      <sheetData sheetId="7">
        <row r="38">
          <cell r="B38">
            <v>19447407.490460001</v>
          </cell>
          <cell r="G38">
            <v>4953304.2320699999</v>
          </cell>
        </row>
        <row r="47">
          <cell r="B47">
            <v>490792.3</v>
          </cell>
          <cell r="G47">
            <v>157838.06929000001</v>
          </cell>
        </row>
        <row r="50">
          <cell r="B50">
            <v>19385887.490460001</v>
          </cell>
          <cell r="G50">
            <v>4941588.3564999998</v>
          </cell>
        </row>
        <row r="51">
          <cell r="B51">
            <v>61520</v>
          </cell>
          <cell r="G51">
            <v>11715.87557</v>
          </cell>
        </row>
      </sheetData>
      <sheetData sheetId="8">
        <row r="36">
          <cell r="B36">
            <v>2045687.8253200003</v>
          </cell>
          <cell r="G36">
            <v>377070.89573000011</v>
          </cell>
        </row>
        <row r="45">
          <cell r="B45">
            <v>856896.59893000009</v>
          </cell>
          <cell r="G45">
            <v>212080.28571</v>
          </cell>
        </row>
        <row r="48">
          <cell r="B48">
            <v>2009979.3867600004</v>
          </cell>
          <cell r="G48">
            <v>341362.45717000013</v>
          </cell>
        </row>
        <row r="49">
          <cell r="B49">
            <v>35708.438559999995</v>
          </cell>
          <cell r="G49">
            <v>35708.438559999995</v>
          </cell>
        </row>
      </sheetData>
      <sheetData sheetId="9">
        <row r="33">
          <cell r="B33">
            <v>35249403.893890001</v>
          </cell>
          <cell r="E33">
            <v>7167999.6946199983</v>
          </cell>
        </row>
      </sheetData>
      <sheetData sheetId="10" refreshError="1"/>
      <sheetData sheetId="11" refreshError="1"/>
      <sheetData sheetId="12" refreshError="1"/>
      <sheetData sheetId="13" refreshError="1"/>
      <sheetData sheetId="14" refreshError="1"/>
      <sheetData sheetId="15">
        <row r="10">
          <cell r="E10">
            <v>9440.4884999999995</v>
          </cell>
        </row>
      </sheetData>
      <sheetData sheetId="16">
        <row r="10">
          <cell r="E10">
            <v>0</v>
          </cell>
        </row>
      </sheetData>
      <sheetData sheetId="17" refreshError="1"/>
      <sheetData sheetId="18">
        <row r="12">
          <cell r="J12">
            <v>136.36363</v>
          </cell>
        </row>
      </sheetData>
      <sheetData sheetId="19" refreshError="1"/>
      <sheetData sheetId="2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topLeftCell="C1" workbookViewId="0">
      <selection activeCell="O17" sqref="O17"/>
    </sheetView>
  </sheetViews>
  <sheetFormatPr defaultRowHeight="15" x14ac:dyDescent="0.25"/>
  <cols>
    <col min="1" max="1" width="20.7109375" customWidth="1"/>
    <col min="2" max="2" width="19.140625" customWidth="1"/>
    <col min="3" max="3" width="18.85546875" customWidth="1"/>
    <col min="4" max="4" width="13.7109375" customWidth="1"/>
    <col min="5" max="5" width="18.140625" customWidth="1"/>
    <col min="6" max="6" width="17.140625" customWidth="1"/>
    <col min="7" max="7" width="14.140625" customWidth="1"/>
    <col min="8" max="8" width="18.140625" customWidth="1"/>
    <col min="9" max="9" width="17.28515625" customWidth="1"/>
    <col min="10" max="10" width="14" customWidth="1"/>
    <col min="11" max="12" width="18.140625" customWidth="1"/>
    <col min="13" max="13" width="14.28515625" customWidth="1"/>
    <col min="14" max="15" width="19.42578125" customWidth="1"/>
    <col min="16" max="16" width="14.140625" customWidth="1"/>
  </cols>
  <sheetData>
    <row r="1" spans="1:16" x14ac:dyDescent="0.25">
      <c r="A1" s="1450" t="s">
        <v>1324</v>
      </c>
      <c r="B1" s="1450"/>
      <c r="C1" s="1450"/>
      <c r="D1" s="1450"/>
      <c r="E1" s="1450"/>
      <c r="F1" s="1450"/>
      <c r="G1" s="1450"/>
      <c r="H1" s="1450"/>
      <c r="I1" s="1450"/>
      <c r="J1" s="1450"/>
      <c r="K1" s="1450"/>
      <c r="L1" s="1450"/>
      <c r="M1" s="1450"/>
      <c r="N1" s="1450"/>
      <c r="O1" s="1450"/>
      <c r="P1" s="1450"/>
    </row>
    <row r="2" spans="1:16" ht="15.75" x14ac:dyDescent="0.25">
      <c r="A2" s="1052"/>
      <c r="B2" s="1052"/>
      <c r="C2" s="1052"/>
      <c r="D2" s="1053"/>
      <c r="E2" s="1052"/>
      <c r="F2" s="1052"/>
      <c r="G2" s="1054"/>
      <c r="H2" s="1052"/>
      <c r="I2" s="1052"/>
      <c r="J2" s="1054"/>
      <c r="K2" s="1052"/>
      <c r="L2" s="1052"/>
      <c r="M2" s="1055"/>
      <c r="N2" s="1052"/>
      <c r="O2" s="1052"/>
      <c r="P2" s="1056" t="s">
        <v>1315</v>
      </c>
    </row>
    <row r="3" spans="1:16" x14ac:dyDescent="0.25">
      <c r="A3" s="1451" t="s">
        <v>1316</v>
      </c>
      <c r="B3" s="1451" t="s">
        <v>1326</v>
      </c>
      <c r="C3" s="1451" t="s">
        <v>523</v>
      </c>
      <c r="D3" s="1452" t="s">
        <v>1317</v>
      </c>
      <c r="E3" s="1455" t="s">
        <v>324</v>
      </c>
      <c r="F3" s="1455"/>
      <c r="G3" s="1455"/>
      <c r="H3" s="1455"/>
      <c r="I3" s="1455"/>
      <c r="J3" s="1455"/>
      <c r="K3" s="1455"/>
      <c r="L3" s="1455"/>
      <c r="M3" s="1455"/>
      <c r="N3" s="1455"/>
      <c r="O3" s="1455"/>
      <c r="P3" s="1455"/>
    </row>
    <row r="4" spans="1:16" x14ac:dyDescent="0.25">
      <c r="A4" s="1451"/>
      <c r="B4" s="1451"/>
      <c r="C4" s="1451"/>
      <c r="D4" s="1453"/>
      <c r="E4" s="1456" t="s">
        <v>607</v>
      </c>
      <c r="F4" s="1457"/>
      <c r="G4" s="1458"/>
      <c r="H4" s="1456" t="s">
        <v>608</v>
      </c>
      <c r="I4" s="1457"/>
      <c r="J4" s="1458"/>
      <c r="K4" s="1456" t="s">
        <v>609</v>
      </c>
      <c r="L4" s="1457"/>
      <c r="M4" s="1458"/>
      <c r="N4" s="1456" t="s">
        <v>610</v>
      </c>
      <c r="O4" s="1457"/>
      <c r="P4" s="1458"/>
    </row>
    <row r="5" spans="1:16" ht="155.25" customHeight="1" x14ac:dyDescent="0.25">
      <c r="A5" s="1451"/>
      <c r="B5" s="1451"/>
      <c r="C5" s="1451"/>
      <c r="D5" s="1454"/>
      <c r="E5" s="1443" t="s">
        <v>1325</v>
      </c>
      <c r="F5" s="1443" t="s">
        <v>523</v>
      </c>
      <c r="G5" s="1444" t="s">
        <v>1317</v>
      </c>
      <c r="H5" s="1443" t="s">
        <v>1325</v>
      </c>
      <c r="I5" s="1443" t="s">
        <v>523</v>
      </c>
      <c r="J5" s="1444" t="s">
        <v>1317</v>
      </c>
      <c r="K5" s="1443" t="s">
        <v>1325</v>
      </c>
      <c r="L5" s="1443" t="s">
        <v>523</v>
      </c>
      <c r="M5" s="1444" t="s">
        <v>1317</v>
      </c>
      <c r="N5" s="1443" t="s">
        <v>1325</v>
      </c>
      <c r="O5" s="1443" t="s">
        <v>523</v>
      </c>
      <c r="P5" s="1444" t="s">
        <v>1317</v>
      </c>
    </row>
    <row r="6" spans="1:16" ht="15.75" x14ac:dyDescent="0.25">
      <c r="A6" s="1057" t="s">
        <v>267</v>
      </c>
      <c r="B6" s="1058">
        <v>536033369.43000001</v>
      </c>
      <c r="C6" s="1059">
        <v>100860038.93000001</v>
      </c>
      <c r="D6" s="1060">
        <f>C6/B6%</f>
        <v>18.816000025754221</v>
      </c>
      <c r="E6" s="1061">
        <v>166926160.63</v>
      </c>
      <c r="F6" s="1061">
        <v>41836363.630000003</v>
      </c>
      <c r="G6" s="1062">
        <f>F6/E6%</f>
        <v>25.062796311916831</v>
      </c>
      <c r="H6" s="1061">
        <v>119082623.70999999</v>
      </c>
      <c r="I6" s="1061">
        <v>2263938.9700000002</v>
      </c>
      <c r="J6" s="1062">
        <f>I6/H6%</f>
        <v>1.9011497223250089</v>
      </c>
      <c r="K6" s="1061">
        <v>207072369.22999999</v>
      </c>
      <c r="L6" s="1061">
        <v>50071900.82</v>
      </c>
      <c r="M6" s="1062">
        <f>L6/K6%</f>
        <v>24.180870198275464</v>
      </c>
      <c r="N6" s="1061">
        <v>42952215.859999999</v>
      </c>
      <c r="O6" s="1061">
        <v>6687835.5099999998</v>
      </c>
      <c r="P6" s="1062">
        <f>O6/N6%</f>
        <v>15.57040859498046</v>
      </c>
    </row>
    <row r="7" spans="1:16" ht="15.75" x14ac:dyDescent="0.25">
      <c r="A7" s="1063" t="s">
        <v>268</v>
      </c>
      <c r="B7" s="1064">
        <v>1669031632.5599999</v>
      </c>
      <c r="C7" s="1065">
        <v>386557906.94</v>
      </c>
      <c r="D7" s="1445">
        <f t="shared" ref="D7:D30" si="0">C7/B7%</f>
        <v>23.160609984790305</v>
      </c>
      <c r="E7" s="1066">
        <v>181349131.34999999</v>
      </c>
      <c r="F7" s="1066">
        <v>47601207.32</v>
      </c>
      <c r="G7" s="1067">
        <f t="shared" ref="G7:G30" si="1">F7/E7%</f>
        <v>26.248379005538592</v>
      </c>
      <c r="H7" s="1066">
        <v>216324587.31</v>
      </c>
      <c r="I7" s="1066">
        <v>1454245.92</v>
      </c>
      <c r="J7" s="1067">
        <f t="shared" ref="J7:J30" si="2">I7/H7%</f>
        <v>0.67225179443704164</v>
      </c>
      <c r="K7" s="1066">
        <v>1181974412.2</v>
      </c>
      <c r="L7" s="1066">
        <v>317230804.66000003</v>
      </c>
      <c r="M7" s="1067">
        <f t="shared" ref="M7:M30" si="3">L7/K7%</f>
        <v>26.83905856045908</v>
      </c>
      <c r="N7" s="1066">
        <v>89383501.700000003</v>
      </c>
      <c r="O7" s="1066">
        <v>20271649.039999999</v>
      </c>
      <c r="P7" s="1067">
        <f t="shared" ref="P7:P30" si="4">O7/N7%</f>
        <v>22.679408005336626</v>
      </c>
    </row>
    <row r="8" spans="1:16" ht="15.75" x14ac:dyDescent="0.25">
      <c r="A8" s="1063" t="s">
        <v>269</v>
      </c>
      <c r="B8" s="1064">
        <v>1004906459.0700001</v>
      </c>
      <c r="C8" s="1065">
        <v>196467156.16999999</v>
      </c>
      <c r="D8" s="1445">
        <f t="shared" si="0"/>
        <v>19.5507904638032</v>
      </c>
      <c r="E8" s="1066">
        <v>110786841.34999999</v>
      </c>
      <c r="F8" s="1066">
        <v>29270620</v>
      </c>
      <c r="G8" s="1067">
        <f t="shared" si="1"/>
        <v>26.420664803979449</v>
      </c>
      <c r="H8" s="1066">
        <v>313821324.81999999</v>
      </c>
      <c r="I8" s="1066">
        <v>21193616.32</v>
      </c>
      <c r="J8" s="1067">
        <f t="shared" si="2"/>
        <v>6.7534022208835314</v>
      </c>
      <c r="K8" s="1066">
        <v>545018641.83000004</v>
      </c>
      <c r="L8" s="1066">
        <v>135097187.15000001</v>
      </c>
      <c r="M8" s="1067">
        <f t="shared" si="3"/>
        <v>24.787626840870331</v>
      </c>
      <c r="N8" s="1066">
        <v>35279651.07</v>
      </c>
      <c r="O8" s="1066">
        <v>10905732.699999999</v>
      </c>
      <c r="P8" s="1067">
        <f t="shared" si="4"/>
        <v>30.912246491217918</v>
      </c>
    </row>
    <row r="9" spans="1:16" ht="15.75" x14ac:dyDescent="0.25">
      <c r="A9" s="1063" t="s">
        <v>270</v>
      </c>
      <c r="B9" s="1064">
        <v>1005996044.45</v>
      </c>
      <c r="C9" s="1065">
        <v>173601821.36000001</v>
      </c>
      <c r="D9" s="1445">
        <f t="shared" si="0"/>
        <v>17.256710134969953</v>
      </c>
      <c r="E9" s="1066">
        <v>98031546.909999996</v>
      </c>
      <c r="F9" s="1066">
        <v>25418101</v>
      </c>
      <c r="G9" s="1067">
        <f t="shared" si="1"/>
        <v>25.928491185940015</v>
      </c>
      <c r="H9" s="1066">
        <v>338750705</v>
      </c>
      <c r="I9" s="1066">
        <v>10166857.41</v>
      </c>
      <c r="J9" s="1067">
        <f t="shared" si="2"/>
        <v>3.0012800740887022</v>
      </c>
      <c r="K9" s="1066">
        <v>508970819.04000002</v>
      </c>
      <c r="L9" s="1066">
        <v>129104074.76000001</v>
      </c>
      <c r="M9" s="1067">
        <f t="shared" si="3"/>
        <v>25.365712518354357</v>
      </c>
      <c r="N9" s="1066">
        <v>60242973.5</v>
      </c>
      <c r="O9" s="1066">
        <v>8912788.1899999995</v>
      </c>
      <c r="P9" s="1067">
        <f t="shared" si="4"/>
        <v>14.794734841566211</v>
      </c>
    </row>
    <row r="10" spans="1:16" ht="15.75" x14ac:dyDescent="0.25">
      <c r="A10" s="1057" t="s">
        <v>271</v>
      </c>
      <c r="B10" s="1058">
        <v>1951424635.1400001</v>
      </c>
      <c r="C10" s="1059">
        <v>212855665.83000001</v>
      </c>
      <c r="D10" s="1060">
        <f t="shared" si="0"/>
        <v>10.907706195618935</v>
      </c>
      <c r="E10" s="1061">
        <v>333565513.63</v>
      </c>
      <c r="F10" s="1061">
        <v>41913963.630000003</v>
      </c>
      <c r="G10" s="1062">
        <f t="shared" si="1"/>
        <v>12.565436748503959</v>
      </c>
      <c r="H10" s="1061">
        <v>988066545.33000004</v>
      </c>
      <c r="I10" s="1061">
        <v>16133445.310000001</v>
      </c>
      <c r="J10" s="1062">
        <f t="shared" si="2"/>
        <v>1.6328298317813867</v>
      </c>
      <c r="K10" s="1061">
        <v>576328409.82000005</v>
      </c>
      <c r="L10" s="1061">
        <v>143718640.59</v>
      </c>
      <c r="M10" s="1062">
        <f t="shared" si="3"/>
        <v>24.936934938689983</v>
      </c>
      <c r="N10" s="1061">
        <v>53464166.359999999</v>
      </c>
      <c r="O10" s="1061">
        <v>11089616.300000001</v>
      </c>
      <c r="P10" s="1062">
        <f t="shared" si="4"/>
        <v>20.742147600933812</v>
      </c>
    </row>
    <row r="11" spans="1:16" ht="15.75" x14ac:dyDescent="0.25">
      <c r="A11" s="1063" t="s">
        <v>272</v>
      </c>
      <c r="B11" s="1064">
        <v>745299809.94000006</v>
      </c>
      <c r="C11" s="1065">
        <v>135137950.13999999</v>
      </c>
      <c r="D11" s="1445">
        <f t="shared" si="0"/>
        <v>18.132025305477963</v>
      </c>
      <c r="E11" s="1066">
        <v>118725195.03</v>
      </c>
      <c r="F11" s="1066">
        <v>36696237.630000003</v>
      </c>
      <c r="G11" s="1067">
        <f t="shared" si="1"/>
        <v>30.908551146812133</v>
      </c>
      <c r="H11" s="1066">
        <v>238505540</v>
      </c>
      <c r="I11" s="1066">
        <v>6541263.4500000002</v>
      </c>
      <c r="J11" s="1067">
        <f t="shared" si="2"/>
        <v>2.7426044065894657</v>
      </c>
      <c r="K11" s="1066">
        <v>338066784.95999998</v>
      </c>
      <c r="L11" s="1066">
        <v>84317889.349999994</v>
      </c>
      <c r="M11" s="1067">
        <f t="shared" si="3"/>
        <v>24.941193013083634</v>
      </c>
      <c r="N11" s="1066">
        <v>50002289.950000003</v>
      </c>
      <c r="O11" s="1066">
        <v>7582559.71</v>
      </c>
      <c r="P11" s="1067">
        <f t="shared" si="4"/>
        <v>15.164424904503797</v>
      </c>
    </row>
    <row r="12" spans="1:16" ht="15.75" x14ac:dyDescent="0.25">
      <c r="A12" s="1063" t="s">
        <v>273</v>
      </c>
      <c r="B12" s="1064">
        <v>782690776.71000004</v>
      </c>
      <c r="C12" s="1065">
        <v>181781022.37</v>
      </c>
      <c r="D12" s="1445">
        <f t="shared" si="0"/>
        <v>23.225139196619523</v>
      </c>
      <c r="E12" s="1066">
        <v>101946436.20999999</v>
      </c>
      <c r="F12" s="1066">
        <v>25931925.059999999</v>
      </c>
      <c r="G12" s="1067">
        <f t="shared" si="1"/>
        <v>25.43681370733028</v>
      </c>
      <c r="H12" s="1066">
        <v>61734092.890000001</v>
      </c>
      <c r="I12" s="1066">
        <v>1920186.54</v>
      </c>
      <c r="J12" s="1067">
        <f t="shared" si="2"/>
        <v>3.1104150885013513</v>
      </c>
      <c r="K12" s="1066">
        <v>571172214.30999994</v>
      </c>
      <c r="L12" s="1066">
        <v>141674504.13</v>
      </c>
      <c r="M12" s="1067">
        <f t="shared" si="3"/>
        <v>24.804165990663389</v>
      </c>
      <c r="N12" s="1066">
        <v>47838033.299999997</v>
      </c>
      <c r="O12" s="1066">
        <v>12254406.640000001</v>
      </c>
      <c r="P12" s="1067">
        <f t="shared" si="4"/>
        <v>25.616451586022876</v>
      </c>
    </row>
    <row r="13" spans="1:16" ht="15.75" x14ac:dyDescent="0.25">
      <c r="A13" s="1063" t="s">
        <v>274</v>
      </c>
      <c r="B13" s="1064">
        <v>846657735.63</v>
      </c>
      <c r="C13" s="1065">
        <v>184771071.84</v>
      </c>
      <c r="D13" s="1445">
        <f t="shared" si="0"/>
        <v>21.823585147132849</v>
      </c>
      <c r="E13" s="1066">
        <v>172441572.5</v>
      </c>
      <c r="F13" s="1066">
        <v>42973560</v>
      </c>
      <c r="G13" s="1067">
        <f t="shared" si="1"/>
        <v>24.920649572480556</v>
      </c>
      <c r="H13" s="1066">
        <v>217921432</v>
      </c>
      <c r="I13" s="1066">
        <v>16000977.84</v>
      </c>
      <c r="J13" s="1067">
        <f t="shared" si="2"/>
        <v>7.3425443716797902</v>
      </c>
      <c r="K13" s="1066">
        <v>427349124.04000002</v>
      </c>
      <c r="L13" s="1066">
        <v>116973082.38</v>
      </c>
      <c r="M13" s="1067">
        <f t="shared" si="3"/>
        <v>27.371784753922011</v>
      </c>
      <c r="N13" s="1066">
        <v>28945607.09</v>
      </c>
      <c r="O13" s="1066">
        <v>8823451.6199999992</v>
      </c>
      <c r="P13" s="1067">
        <f t="shared" si="4"/>
        <v>30.482869447392886</v>
      </c>
    </row>
    <row r="14" spans="1:16" ht="15.75" x14ac:dyDescent="0.25">
      <c r="A14" s="1057" t="s">
        <v>275</v>
      </c>
      <c r="B14" s="1058">
        <v>852845170.33000004</v>
      </c>
      <c r="C14" s="1059">
        <v>165607859.19999999</v>
      </c>
      <c r="D14" s="1060">
        <f t="shared" si="0"/>
        <v>19.418279537881379</v>
      </c>
      <c r="E14" s="1061">
        <v>315262650</v>
      </c>
      <c r="F14" s="1061">
        <v>75704800</v>
      </c>
      <c r="G14" s="1062">
        <f t="shared" si="1"/>
        <v>24.01324736691771</v>
      </c>
      <c r="H14" s="1061">
        <v>211204753.66999999</v>
      </c>
      <c r="I14" s="1061">
        <v>3938638.71</v>
      </c>
      <c r="J14" s="1062">
        <f t="shared" si="2"/>
        <v>1.8648437791101919</v>
      </c>
      <c r="K14" s="1061">
        <v>302180204.18000001</v>
      </c>
      <c r="L14" s="1061">
        <v>78425918.620000005</v>
      </c>
      <c r="M14" s="1062">
        <f t="shared" si="3"/>
        <v>25.953360787751652</v>
      </c>
      <c r="N14" s="1061">
        <v>24197562.48</v>
      </c>
      <c r="O14" s="1061">
        <v>7538501.8700000001</v>
      </c>
      <c r="P14" s="1062">
        <f t="shared" si="4"/>
        <v>31.153972125212178</v>
      </c>
    </row>
    <row r="15" spans="1:16" ht="15.75" x14ac:dyDescent="0.25">
      <c r="A15" s="1063" t="s">
        <v>276</v>
      </c>
      <c r="B15" s="1064">
        <v>454606225.73000002</v>
      </c>
      <c r="C15" s="1065">
        <v>129580102.02</v>
      </c>
      <c r="D15" s="1445">
        <f t="shared" si="0"/>
        <v>28.50381158153348</v>
      </c>
      <c r="E15" s="1066">
        <v>60225194</v>
      </c>
      <c r="F15" s="1066">
        <v>15489310</v>
      </c>
      <c r="G15" s="1067">
        <f t="shared" si="1"/>
        <v>25.718987306209428</v>
      </c>
      <c r="H15" s="1066">
        <v>101198671.12</v>
      </c>
      <c r="I15" s="1066">
        <v>4088308.08</v>
      </c>
      <c r="J15" s="1067">
        <f t="shared" si="2"/>
        <v>4.039883167193115</v>
      </c>
      <c r="K15" s="1066">
        <v>273066818.92000002</v>
      </c>
      <c r="L15" s="1066">
        <v>104269330.98999999</v>
      </c>
      <c r="M15" s="1067">
        <f t="shared" si="3"/>
        <v>38.184548163849826</v>
      </c>
      <c r="N15" s="1066">
        <v>20115541.690000001</v>
      </c>
      <c r="O15" s="1066">
        <v>5733152.9500000002</v>
      </c>
      <c r="P15" s="1067">
        <f t="shared" si="4"/>
        <v>28.5011114209771</v>
      </c>
    </row>
    <row r="16" spans="1:16" ht="15.75" x14ac:dyDescent="0.25">
      <c r="A16" s="1063" t="s">
        <v>277</v>
      </c>
      <c r="B16" s="1064">
        <v>2196823279.21</v>
      </c>
      <c r="C16" s="1065">
        <v>458866192.19</v>
      </c>
      <c r="D16" s="1445">
        <f t="shared" si="0"/>
        <v>20.88771529929403</v>
      </c>
      <c r="E16" s="1066">
        <v>575364988.95000005</v>
      </c>
      <c r="F16" s="1066">
        <v>145356170</v>
      </c>
      <c r="G16" s="1067">
        <f t="shared" si="1"/>
        <v>25.263297696522102</v>
      </c>
      <c r="H16" s="1066">
        <v>848080131.61000001</v>
      </c>
      <c r="I16" s="1066">
        <v>131585231.55</v>
      </c>
      <c r="J16" s="1067">
        <f t="shared" si="2"/>
        <v>15.515660212461041</v>
      </c>
      <c r="K16" s="1066">
        <v>648747905.53999996</v>
      </c>
      <c r="L16" s="1066">
        <v>170388904.15000001</v>
      </c>
      <c r="M16" s="1067">
        <f t="shared" si="3"/>
        <v>26.264270403797749</v>
      </c>
      <c r="N16" s="1066">
        <v>124630253.11</v>
      </c>
      <c r="O16" s="1066">
        <v>11535886.49</v>
      </c>
      <c r="P16" s="1067">
        <f t="shared" si="4"/>
        <v>9.2560884714069402</v>
      </c>
    </row>
    <row r="17" spans="1:16" ht="15.75" x14ac:dyDescent="0.25">
      <c r="A17" s="1063" t="s">
        <v>278</v>
      </c>
      <c r="B17" s="1064">
        <v>537504990.36000001</v>
      </c>
      <c r="C17" s="1065">
        <v>140954629.34999999</v>
      </c>
      <c r="D17" s="1445">
        <f t="shared" si="0"/>
        <v>26.223873615683839</v>
      </c>
      <c r="E17" s="1066">
        <v>70431711.409999996</v>
      </c>
      <c r="F17" s="1066">
        <v>17607919</v>
      </c>
      <c r="G17" s="1067">
        <f t="shared" si="1"/>
        <v>24.999987431087753</v>
      </c>
      <c r="H17" s="1066">
        <v>58272377.68</v>
      </c>
      <c r="I17" s="1066">
        <v>13376570.68</v>
      </c>
      <c r="J17" s="1067">
        <f t="shared" si="2"/>
        <v>22.955251205737312</v>
      </c>
      <c r="K17" s="1066">
        <v>384881477.47000003</v>
      </c>
      <c r="L17" s="1066">
        <v>103454700.78</v>
      </c>
      <c r="M17" s="1067">
        <f t="shared" si="3"/>
        <v>26.879625764288406</v>
      </c>
      <c r="N17" s="1066">
        <v>23919423.800000001</v>
      </c>
      <c r="O17" s="1066">
        <v>6515438.8899999997</v>
      </c>
      <c r="P17" s="1067">
        <f t="shared" si="4"/>
        <v>27.23911305087541</v>
      </c>
    </row>
    <row r="18" spans="1:16" ht="15.75" x14ac:dyDescent="0.25">
      <c r="A18" s="1057" t="s">
        <v>279</v>
      </c>
      <c r="B18" s="1058">
        <v>1671558950.72</v>
      </c>
      <c r="C18" s="1059">
        <v>468729804.64999998</v>
      </c>
      <c r="D18" s="1060">
        <f t="shared" si="0"/>
        <v>28.041476159013197</v>
      </c>
      <c r="E18" s="1061">
        <v>168704944.63</v>
      </c>
      <c r="F18" s="1061">
        <v>153278507.63</v>
      </c>
      <c r="G18" s="1062">
        <f t="shared" si="1"/>
        <v>90.85596629438875</v>
      </c>
      <c r="H18" s="1061">
        <v>373126075.63999999</v>
      </c>
      <c r="I18" s="1061">
        <v>13216605.550000001</v>
      </c>
      <c r="J18" s="1062">
        <f t="shared" si="2"/>
        <v>3.542128629667701</v>
      </c>
      <c r="K18" s="1061">
        <v>1073499391.17</v>
      </c>
      <c r="L18" s="1061">
        <v>287236137.11000001</v>
      </c>
      <c r="M18" s="1062">
        <f t="shared" si="3"/>
        <v>26.756991151801515</v>
      </c>
      <c r="N18" s="1061">
        <v>56228539.280000001</v>
      </c>
      <c r="O18" s="1061">
        <v>14998554.359999999</v>
      </c>
      <c r="P18" s="1062">
        <f t="shared" si="4"/>
        <v>26.674273513156784</v>
      </c>
    </row>
    <row r="19" spans="1:16" ht="15.75" x14ac:dyDescent="0.25">
      <c r="A19" s="1057" t="s">
        <v>280</v>
      </c>
      <c r="B19" s="1058">
        <v>509087770.07999998</v>
      </c>
      <c r="C19" s="1059">
        <v>106137221.97</v>
      </c>
      <c r="D19" s="1060">
        <f t="shared" si="0"/>
        <v>20.848511437098793</v>
      </c>
      <c r="E19" s="1061">
        <v>44987711.630000003</v>
      </c>
      <c r="F19" s="1061">
        <v>14311690.630000001</v>
      </c>
      <c r="G19" s="1062">
        <f t="shared" si="1"/>
        <v>31.812444135203059</v>
      </c>
      <c r="H19" s="1061">
        <v>116585468.19</v>
      </c>
      <c r="I19" s="1061">
        <v>5260343.53</v>
      </c>
      <c r="J19" s="1062">
        <f t="shared" si="2"/>
        <v>4.5120061802446845</v>
      </c>
      <c r="K19" s="1061">
        <v>321786078.87</v>
      </c>
      <c r="L19" s="1061">
        <v>78440792.959999993</v>
      </c>
      <c r="M19" s="1062">
        <f t="shared" si="3"/>
        <v>24.376689394226307</v>
      </c>
      <c r="N19" s="1061">
        <v>25728511.390000001</v>
      </c>
      <c r="O19" s="1061">
        <v>8124394.8499999996</v>
      </c>
      <c r="P19" s="1062">
        <f t="shared" si="4"/>
        <v>31.577399589304417</v>
      </c>
    </row>
    <row r="20" spans="1:16" ht="15.75" x14ac:dyDescent="0.25">
      <c r="A20" s="1063" t="s">
        <v>281</v>
      </c>
      <c r="B20" s="1064">
        <v>776231276.16999996</v>
      </c>
      <c r="C20" s="1065">
        <v>158238478.88</v>
      </c>
      <c r="D20" s="1445">
        <f t="shared" si="0"/>
        <v>20.385480943355429</v>
      </c>
      <c r="E20" s="1066">
        <v>81568966.540000007</v>
      </c>
      <c r="F20" s="1066">
        <v>20793444.629999999</v>
      </c>
      <c r="G20" s="1067">
        <f t="shared" si="1"/>
        <v>25.491857396284718</v>
      </c>
      <c r="H20" s="1066">
        <v>214541949.90000001</v>
      </c>
      <c r="I20" s="1066">
        <v>6967813.6799999997</v>
      </c>
      <c r="J20" s="1067">
        <f t="shared" si="2"/>
        <v>3.2477628189954286</v>
      </c>
      <c r="K20" s="1066">
        <v>448816959.74000001</v>
      </c>
      <c r="L20" s="1066">
        <v>121829918.53</v>
      </c>
      <c r="M20" s="1067">
        <f t="shared" si="3"/>
        <v>27.144677999818935</v>
      </c>
      <c r="N20" s="1066">
        <v>31303399.989999998</v>
      </c>
      <c r="O20" s="1066">
        <v>8647302.0399999991</v>
      </c>
      <c r="P20" s="1067">
        <f t="shared" si="4"/>
        <v>27.624162368184976</v>
      </c>
    </row>
    <row r="21" spans="1:16" ht="15.75" x14ac:dyDescent="0.25">
      <c r="A21" s="1063" t="s">
        <v>282</v>
      </c>
      <c r="B21" s="1064">
        <v>1371383857.3699999</v>
      </c>
      <c r="C21" s="1065">
        <v>291754574.88999999</v>
      </c>
      <c r="D21" s="1445">
        <f t="shared" si="0"/>
        <v>21.274464718399006</v>
      </c>
      <c r="E21" s="1066">
        <v>258438786.91999999</v>
      </c>
      <c r="F21" s="1066">
        <v>63552827.670000002</v>
      </c>
      <c r="G21" s="1067">
        <f t="shared" si="1"/>
        <v>24.59105632997451</v>
      </c>
      <c r="H21" s="1066">
        <v>288208909.24000001</v>
      </c>
      <c r="I21" s="1066">
        <v>6555612.75</v>
      </c>
      <c r="J21" s="1067">
        <f t="shared" si="2"/>
        <v>2.2746044760680695</v>
      </c>
      <c r="K21" s="1066">
        <v>749672682.5</v>
      </c>
      <c r="L21" s="1066">
        <v>209080006.97999999</v>
      </c>
      <c r="M21" s="1067">
        <f t="shared" si="3"/>
        <v>27.889505895127769</v>
      </c>
      <c r="N21" s="1066">
        <v>75063478.709999993</v>
      </c>
      <c r="O21" s="1066">
        <v>12566127.49</v>
      </c>
      <c r="P21" s="1067">
        <f t="shared" si="4"/>
        <v>16.740667640182167</v>
      </c>
    </row>
    <row r="22" spans="1:16" ht="15.75" x14ac:dyDescent="0.25">
      <c r="A22" s="1063" t="s">
        <v>283</v>
      </c>
      <c r="B22" s="1064">
        <v>778601353.13999999</v>
      </c>
      <c r="C22" s="1068">
        <v>120152176.91</v>
      </c>
      <c r="D22" s="1445">
        <f t="shared" si="0"/>
        <v>15.431796570278435</v>
      </c>
      <c r="E22" s="1069">
        <v>92193177.060000002</v>
      </c>
      <c r="F22" s="1069">
        <v>26046913</v>
      </c>
      <c r="G22" s="1067">
        <f t="shared" si="1"/>
        <v>28.252538670023785</v>
      </c>
      <c r="H22" s="1069">
        <v>301097376.85000002</v>
      </c>
      <c r="I22" s="1069">
        <v>4975845.91</v>
      </c>
      <c r="J22" s="1067">
        <f t="shared" si="2"/>
        <v>1.6525703285946776</v>
      </c>
      <c r="K22" s="1069">
        <v>354890358.11000001</v>
      </c>
      <c r="L22" s="1069">
        <v>81629538.030000001</v>
      </c>
      <c r="M22" s="1067">
        <f t="shared" si="3"/>
        <v>23.001340037730337</v>
      </c>
      <c r="N22" s="1069">
        <v>30420441.120000001</v>
      </c>
      <c r="O22" s="1069">
        <v>7499879.9699999997</v>
      </c>
      <c r="P22" s="1067">
        <f t="shared" si="4"/>
        <v>24.654080262725653</v>
      </c>
    </row>
    <row r="23" spans="1:16" ht="15.75" x14ac:dyDescent="0.25">
      <c r="A23" s="1063" t="s">
        <v>284</v>
      </c>
      <c r="B23" s="1064">
        <v>1570931264.1400001</v>
      </c>
      <c r="C23" s="1068">
        <v>218023856.69999999</v>
      </c>
      <c r="D23" s="1445">
        <f t="shared" si="0"/>
        <v>13.878637574849988</v>
      </c>
      <c r="E23" s="1069">
        <v>163452484.41999999</v>
      </c>
      <c r="F23" s="1069">
        <v>53837200</v>
      </c>
      <c r="G23" s="1067">
        <f t="shared" si="1"/>
        <v>32.937523214185234</v>
      </c>
      <c r="H23" s="1069">
        <v>783873724.29999995</v>
      </c>
      <c r="I23" s="1069">
        <v>21978659.690000001</v>
      </c>
      <c r="J23" s="1067">
        <f t="shared" si="2"/>
        <v>2.8038520757443384</v>
      </c>
      <c r="K23" s="1069">
        <v>508760833.98000002</v>
      </c>
      <c r="L23" s="1069">
        <v>132210746.81999999</v>
      </c>
      <c r="M23" s="1067">
        <f t="shared" si="3"/>
        <v>25.986816985443763</v>
      </c>
      <c r="N23" s="1068">
        <v>114844221.44</v>
      </c>
      <c r="O23" s="1068">
        <v>9997250.1899999995</v>
      </c>
      <c r="P23" s="1067">
        <f t="shared" si="4"/>
        <v>8.7050528660887228</v>
      </c>
    </row>
    <row r="24" spans="1:16" ht="15.75" x14ac:dyDescent="0.25">
      <c r="A24" s="1070" t="s">
        <v>1318</v>
      </c>
      <c r="B24" s="1071">
        <f>SUM(B7:B9,B11:B13,B15:B17,B20:B23)</f>
        <v>13740664704.48</v>
      </c>
      <c r="C24" s="1071">
        <f t="shared" ref="C24:O24" si="5">SUM(C7:C9,C11:C13,C15:C17,C20:C23)</f>
        <v>2775886939.7599993</v>
      </c>
      <c r="D24" s="1071">
        <f t="shared" si="0"/>
        <v>20.201984397850495</v>
      </c>
      <c r="E24" s="1071">
        <f t="shared" si="5"/>
        <v>2084956032.6500003</v>
      </c>
      <c r="F24" s="1071">
        <f t="shared" si="5"/>
        <v>550575435.30999994</v>
      </c>
      <c r="G24" s="1446">
        <f t="shared" si="1"/>
        <v>26.407052555933902</v>
      </c>
      <c r="H24" s="1071">
        <f t="shared" si="5"/>
        <v>3982330822.7200003</v>
      </c>
      <c r="I24" s="1071">
        <f t="shared" si="5"/>
        <v>246805189.82000002</v>
      </c>
      <c r="J24" s="1446">
        <f t="shared" si="2"/>
        <v>6.1975059533458809</v>
      </c>
      <c r="K24" s="1071">
        <f t="shared" si="5"/>
        <v>6941389032.6399994</v>
      </c>
      <c r="L24" s="1071">
        <f t="shared" si="5"/>
        <v>1847260688.71</v>
      </c>
      <c r="M24" s="1446">
        <f t="shared" si="3"/>
        <v>26.612262762161254</v>
      </c>
      <c r="N24" s="1071">
        <f t="shared" si="5"/>
        <v>731988816.47000003</v>
      </c>
      <c r="O24" s="1071">
        <f t="shared" si="5"/>
        <v>131245625.92</v>
      </c>
      <c r="P24" s="1446">
        <f t="shared" si="4"/>
        <v>17.930004252377671</v>
      </c>
    </row>
    <row r="25" spans="1:16" ht="38.25" x14ac:dyDescent="0.25">
      <c r="A25" s="1072" t="s">
        <v>1319</v>
      </c>
      <c r="B25" s="1073">
        <f>B6+B10+B14+B18+B19</f>
        <v>5520949895.6999998</v>
      </c>
      <c r="C25" s="1073">
        <f t="shared" ref="C25:O25" si="6">C6+C10+C14+C18+C19</f>
        <v>1054190590.5799999</v>
      </c>
      <c r="D25" s="1073">
        <f t="shared" si="0"/>
        <v>19.094369818517244</v>
      </c>
      <c r="E25" s="1073">
        <f t="shared" si="6"/>
        <v>1029446980.52</v>
      </c>
      <c r="F25" s="1073">
        <f t="shared" si="6"/>
        <v>327045325.51999998</v>
      </c>
      <c r="G25" s="1074">
        <f t="shared" si="1"/>
        <v>31.769030528876879</v>
      </c>
      <c r="H25" s="1073">
        <f t="shared" si="6"/>
        <v>1808065466.54</v>
      </c>
      <c r="I25" s="1073">
        <f t="shared" si="6"/>
        <v>40812972.070000008</v>
      </c>
      <c r="J25" s="1074">
        <f t="shared" si="2"/>
        <v>2.2572729154603928</v>
      </c>
      <c r="K25" s="1073">
        <f t="shared" si="6"/>
        <v>2480866453.27</v>
      </c>
      <c r="L25" s="1073">
        <f t="shared" si="6"/>
        <v>637893390.10000002</v>
      </c>
      <c r="M25" s="1074">
        <f t="shared" si="3"/>
        <v>25.71252431823569</v>
      </c>
      <c r="N25" s="1073">
        <f t="shared" si="6"/>
        <v>202570995.37</v>
      </c>
      <c r="O25" s="1073">
        <f t="shared" si="6"/>
        <v>48438902.890000008</v>
      </c>
      <c r="P25" s="1074">
        <f t="shared" si="4"/>
        <v>23.912062435950112</v>
      </c>
    </row>
    <row r="26" spans="1:16" ht="15.75" x14ac:dyDescent="0.25">
      <c r="A26" s="1075" t="s">
        <v>1320</v>
      </c>
      <c r="B26" s="1076">
        <v>2293765701.04</v>
      </c>
      <c r="C26" s="1077">
        <v>418111962.94</v>
      </c>
      <c r="D26" s="1078">
        <f t="shared" si="0"/>
        <v>18.228189686088115</v>
      </c>
      <c r="E26" s="1079">
        <v>156553222.63</v>
      </c>
      <c r="F26" s="1079">
        <v>8618071</v>
      </c>
      <c r="G26" s="1080">
        <f t="shared" si="1"/>
        <v>5.5048825282683991</v>
      </c>
      <c r="H26" s="1079">
        <v>385623870.07999998</v>
      </c>
      <c r="I26" s="1079">
        <v>19581694.129999999</v>
      </c>
      <c r="J26" s="1080">
        <f t="shared" si="2"/>
        <v>5.0779258363694293</v>
      </c>
      <c r="K26" s="1079">
        <v>1455675603.6500001</v>
      </c>
      <c r="L26" s="1079">
        <v>371732796.97000003</v>
      </c>
      <c r="M26" s="1080">
        <f t="shared" si="3"/>
        <v>25.536788281531077</v>
      </c>
      <c r="N26" s="1079">
        <v>295913004.68000001</v>
      </c>
      <c r="O26" s="1079">
        <v>18179400.84</v>
      </c>
      <c r="P26" s="1080">
        <f t="shared" si="4"/>
        <v>6.1434950652673015</v>
      </c>
    </row>
    <row r="27" spans="1:16" ht="15.75" x14ac:dyDescent="0.25">
      <c r="A27" s="1075" t="s">
        <v>1321</v>
      </c>
      <c r="B27" s="1076">
        <v>13694023592.67</v>
      </c>
      <c r="C27" s="1077">
        <v>2919810201.3400002</v>
      </c>
      <c r="D27" s="1078">
        <f t="shared" si="0"/>
        <v>21.321784511185502</v>
      </c>
      <c r="E27" s="1079">
        <v>844146175</v>
      </c>
      <c r="F27" s="1079">
        <v>117038175</v>
      </c>
      <c r="G27" s="1080">
        <f t="shared" si="1"/>
        <v>13.864681078487385</v>
      </c>
      <c r="H27" s="1079">
        <v>3465186007.9699998</v>
      </c>
      <c r="I27" s="1079">
        <v>527147703.97000003</v>
      </c>
      <c r="J27" s="1080">
        <f t="shared" si="2"/>
        <v>15.212681303616872</v>
      </c>
      <c r="K27" s="1079">
        <v>8569476400.8999996</v>
      </c>
      <c r="L27" s="1079">
        <v>2096417356.29</v>
      </c>
      <c r="M27" s="1080">
        <f t="shared" si="3"/>
        <v>24.463774193599807</v>
      </c>
      <c r="N27" s="1079">
        <v>815215008.79999995</v>
      </c>
      <c r="O27" s="1079">
        <v>179206966.08000001</v>
      </c>
      <c r="P27" s="1080">
        <f t="shared" si="4"/>
        <v>21.982785418020388</v>
      </c>
    </row>
    <row r="28" spans="1:16" ht="15.75" x14ac:dyDescent="0.25">
      <c r="A28" s="1081" t="s">
        <v>1322</v>
      </c>
      <c r="B28" s="1082">
        <f t="shared" ref="B28" si="7">SUM(B26:B27)</f>
        <v>15987789293.709999</v>
      </c>
      <c r="C28" s="1083">
        <f>SUM(C26:C27)</f>
        <v>3337922164.2800002</v>
      </c>
      <c r="D28" s="1084">
        <f t="shared" si="0"/>
        <v>20.877946931620016</v>
      </c>
      <c r="E28" s="1083">
        <f>SUM(E26:E27)</f>
        <v>1000699397.63</v>
      </c>
      <c r="F28" s="1083">
        <f t="shared" ref="F28:O28" si="8">SUM(F26:F27)</f>
        <v>125656246</v>
      </c>
      <c r="G28" s="1085">
        <f t="shared" si="1"/>
        <v>12.5568423742032</v>
      </c>
      <c r="H28" s="1083">
        <f t="shared" si="8"/>
        <v>3850809878.0499997</v>
      </c>
      <c r="I28" s="1083">
        <f t="shared" si="8"/>
        <v>546729398.10000002</v>
      </c>
      <c r="J28" s="1085">
        <f t="shared" si="2"/>
        <v>14.197776971966654</v>
      </c>
      <c r="K28" s="1083">
        <f t="shared" si="8"/>
        <v>10025152004.549999</v>
      </c>
      <c r="L28" s="1083">
        <f t="shared" si="8"/>
        <v>2468150153.2600002</v>
      </c>
      <c r="M28" s="1085">
        <f t="shared" si="3"/>
        <v>24.619578357912275</v>
      </c>
      <c r="N28" s="1083">
        <f t="shared" si="8"/>
        <v>1111128013.48</v>
      </c>
      <c r="O28" s="1083">
        <f t="shared" si="8"/>
        <v>197386366.92000002</v>
      </c>
      <c r="P28" s="1085">
        <f t="shared" si="4"/>
        <v>17.764502786838694</v>
      </c>
    </row>
    <row r="29" spans="1:16" x14ac:dyDescent="0.25">
      <c r="A29" s="1447"/>
      <c r="B29" s="1448"/>
      <c r="C29" s="1448"/>
      <c r="D29" s="1448"/>
      <c r="E29" s="1448"/>
      <c r="F29" s="1448"/>
      <c r="G29" s="1448"/>
      <c r="H29" s="1448"/>
      <c r="I29" s="1448"/>
      <c r="J29" s="1448"/>
      <c r="K29" s="1448"/>
      <c r="L29" s="1448"/>
      <c r="M29" s="1448"/>
      <c r="N29" s="1448"/>
      <c r="O29" s="1448"/>
      <c r="P29" s="1449"/>
    </row>
    <row r="30" spans="1:16" ht="15.75" x14ac:dyDescent="0.25">
      <c r="A30" s="1086" t="s">
        <v>1323</v>
      </c>
      <c r="B30" s="1087">
        <f>B24+B25+B28</f>
        <v>35249403893.889999</v>
      </c>
      <c r="C30" s="1087">
        <f>C24+C25+C28</f>
        <v>7167999694.6199989</v>
      </c>
      <c r="D30" s="1087">
        <f t="shared" si="0"/>
        <v>20.335094789680891</v>
      </c>
      <c r="E30" s="1088">
        <f>E24+E25+E28</f>
        <v>4115102410.8000002</v>
      </c>
      <c r="F30" s="1088">
        <f>F24+F25+F28</f>
        <v>1003277006.8299999</v>
      </c>
      <c r="G30" s="1089">
        <f t="shared" si="1"/>
        <v>24.380365460575668</v>
      </c>
      <c r="H30" s="1088">
        <f>H24+H25+H28</f>
        <v>9641206167.3099995</v>
      </c>
      <c r="I30" s="1088">
        <f>I24+I25+I28</f>
        <v>834347559.99000001</v>
      </c>
      <c r="J30" s="1089">
        <f t="shared" si="2"/>
        <v>8.6539748814726565</v>
      </c>
      <c r="K30" s="1088">
        <f>K24+K25+K28</f>
        <v>19447407490.459999</v>
      </c>
      <c r="L30" s="1088">
        <f>L24+L25+L28</f>
        <v>4953304232.0699997</v>
      </c>
      <c r="M30" s="1089">
        <f t="shared" si="3"/>
        <v>25.470254760177479</v>
      </c>
      <c r="N30" s="1088">
        <f>N24+N25+N28</f>
        <v>2045687825.3200002</v>
      </c>
      <c r="O30" s="1088">
        <f>O24+O25+O28</f>
        <v>377070895.73000002</v>
      </c>
      <c r="P30" s="1089">
        <f t="shared" si="4"/>
        <v>18.432474938888394</v>
      </c>
    </row>
    <row r="31" spans="1:16" ht="15.75" x14ac:dyDescent="0.25">
      <c r="D31" s="1090"/>
      <c r="G31" s="1091"/>
      <c r="J31" s="1091"/>
      <c r="M31" s="1092"/>
      <c r="P31" s="1093"/>
    </row>
    <row r="32" spans="1:16" x14ac:dyDescent="0.25">
      <c r="B32" s="1236"/>
      <c r="C32" s="1236"/>
    </row>
  </sheetData>
  <mergeCells count="11">
    <mergeCell ref="A29:P29"/>
    <mergeCell ref="A1:P1"/>
    <mergeCell ref="A3:A5"/>
    <mergeCell ref="B3:B5"/>
    <mergeCell ref="C3:C5"/>
    <mergeCell ref="D3:D5"/>
    <mergeCell ref="E3:P3"/>
    <mergeCell ref="E4:G4"/>
    <mergeCell ref="H4:J4"/>
    <mergeCell ref="K4:M4"/>
    <mergeCell ref="N4:P4"/>
  </mergeCells>
  <pageMargins left="0.70866141732283472" right="0.70866141732283472" top="0.74803149606299213" bottom="0.74803149606299213" header="0.31496062992125984" footer="0.31496062992125984"/>
  <pageSetup paperSize="9"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9">
    <pageSetUpPr fitToPage="1"/>
  </sheetPr>
  <dimension ref="A2:F28"/>
  <sheetViews>
    <sheetView zoomScale="87" zoomScaleNormal="87" workbookViewId="0">
      <pane xSplit="1" ySplit="6" topLeftCell="B7" activePane="bottomRight" state="frozen"/>
      <selection pane="topRight" activeCell="B1" sqref="B1"/>
      <selection pane="bottomLeft" activeCell="A9" sqref="A9"/>
      <selection pane="bottomRight"/>
    </sheetView>
  </sheetViews>
  <sheetFormatPr defaultColWidth="8.85546875" defaultRowHeight="12.75" x14ac:dyDescent="0.25"/>
  <cols>
    <col min="1" max="1" width="57.140625" style="242" customWidth="1"/>
    <col min="2" max="2" width="22.42578125" style="242" customWidth="1"/>
    <col min="3" max="3" width="23.7109375" style="242" customWidth="1"/>
    <col min="4" max="4" width="21.85546875" style="242" customWidth="1"/>
    <col min="5" max="5" width="22.42578125" style="242" bestFit="1" customWidth="1"/>
    <col min="6" max="16384" width="8.85546875" style="242"/>
  </cols>
  <sheetData>
    <row r="2" spans="1:5" ht="15.75" x14ac:dyDescent="0.25">
      <c r="A2" s="1820" t="s">
        <v>1004</v>
      </c>
      <c r="B2" s="1820"/>
      <c r="C2" s="1820"/>
      <c r="D2" s="1820"/>
      <c r="E2" s="1820"/>
    </row>
    <row r="3" spans="1:5" ht="15.75" x14ac:dyDescent="0.25">
      <c r="A3" s="1820" t="str">
        <f>'Район  и  поселения'!E3</f>
        <v>ПО  СОСТОЯНИЮ  НА  1  АПРЕЛЯ  2025  ГОДА</v>
      </c>
      <c r="B3" s="1820"/>
      <c r="C3" s="1820"/>
      <c r="D3" s="1820"/>
      <c r="E3" s="1820"/>
    </row>
    <row r="5" spans="1:5" x14ac:dyDescent="0.25">
      <c r="D5" s="242" t="s">
        <v>319</v>
      </c>
    </row>
    <row r="6" spans="1:5" ht="25.5" x14ac:dyDescent="0.25">
      <c r="A6" s="1042" t="s">
        <v>306</v>
      </c>
      <c r="B6" s="238" t="s">
        <v>308</v>
      </c>
      <c r="C6" s="238" t="s">
        <v>313</v>
      </c>
      <c r="D6" s="238" t="s">
        <v>314</v>
      </c>
      <c r="E6" s="238" t="s">
        <v>321</v>
      </c>
    </row>
    <row r="7" spans="1:5" ht="15" x14ac:dyDescent="0.25">
      <c r="A7" s="344"/>
      <c r="B7" s="344"/>
      <c r="C7" s="343"/>
      <c r="D7" s="343"/>
      <c r="E7" s="343"/>
    </row>
    <row r="8" spans="1:5" ht="25.5" x14ac:dyDescent="0.25">
      <c r="A8" s="348" t="s">
        <v>512</v>
      </c>
      <c r="B8" s="1395">
        <f>C8+Дотация!E15</f>
        <v>4855145190.6899996</v>
      </c>
      <c r="C8" s="1396">
        <f>'[2]Исполнение  по  дотации'!$B$37*1000</f>
        <v>4115102410.7999997</v>
      </c>
      <c r="D8" s="1396">
        <f>'[2]Исполнение  по  дотации'!$E$37*1000</f>
        <v>1003277006.8299998</v>
      </c>
      <c r="E8" s="1395">
        <f>B8-C8</f>
        <v>740042779.88999987</v>
      </c>
    </row>
    <row r="9" spans="1:5" s="263" customFormat="1" ht="14.25" x14ac:dyDescent="0.25">
      <c r="A9" s="310" t="s">
        <v>324</v>
      </c>
      <c r="B9" s="1397">
        <f>B8-B10-B11</f>
        <v>0</v>
      </c>
      <c r="C9" s="1397">
        <f t="shared" ref="C9:E9" si="0">C8-C10-C11</f>
        <v>0</v>
      </c>
      <c r="D9" s="1397">
        <f t="shared" si="0"/>
        <v>0</v>
      </c>
      <c r="E9" s="1397">
        <f t="shared" si="0"/>
        <v>0</v>
      </c>
    </row>
    <row r="10" spans="1:5" s="263" customFormat="1" ht="25.5" x14ac:dyDescent="0.25">
      <c r="A10" s="310" t="s">
        <v>513</v>
      </c>
      <c r="B10" s="1397">
        <f>C10</f>
        <v>900876020.87</v>
      </c>
      <c r="C10" s="1397">
        <f>'Проверочная  таблица'!F39</f>
        <v>900876020.87</v>
      </c>
      <c r="D10" s="1397">
        <f>'Проверочная  таблица'!G39</f>
        <v>231463145.59</v>
      </c>
      <c r="E10" s="1397">
        <f>B10-C10</f>
        <v>0</v>
      </c>
    </row>
    <row r="11" spans="1:5" ht="14.25" x14ac:dyDescent="0.25">
      <c r="A11" s="310" t="s">
        <v>514</v>
      </c>
      <c r="B11" s="1397">
        <f>B8-B10</f>
        <v>3954269169.8199997</v>
      </c>
      <c r="C11" s="1397">
        <f>C8-C10</f>
        <v>3214226389.9299998</v>
      </c>
      <c r="D11" s="1397">
        <f>D8-D10</f>
        <v>771813861.23999977</v>
      </c>
      <c r="E11" s="1397">
        <f>E8-E10</f>
        <v>740042779.88999987</v>
      </c>
    </row>
    <row r="12" spans="1:5" ht="15" x14ac:dyDescent="0.25">
      <c r="A12" s="341"/>
      <c r="B12" s="343"/>
      <c r="C12" s="343"/>
      <c r="D12" s="343"/>
      <c r="E12" s="343"/>
    </row>
    <row r="13" spans="1:5" ht="25.5" x14ac:dyDescent="0.25">
      <c r="A13" s="348" t="s">
        <v>515</v>
      </c>
      <c r="B13" s="1395">
        <f>C13+Субсидия!G519</f>
        <v>10919330039.639999</v>
      </c>
      <c r="C13" s="1396">
        <f>'[2]Исполнение  по  субсидии'!$B$38*1000</f>
        <v>9641206167.3099995</v>
      </c>
      <c r="D13" s="1396">
        <f>'[2]Исполнение  по  субсидии'!$C$38*1000</f>
        <v>834347559.99000001</v>
      </c>
      <c r="E13" s="1395">
        <f>B13-C13</f>
        <v>1278123872.3299999</v>
      </c>
    </row>
    <row r="14" spans="1:5" s="263" customFormat="1" ht="14.25" x14ac:dyDescent="0.25">
      <c r="A14" s="310" t="s">
        <v>324</v>
      </c>
      <c r="B14" s="1397">
        <f>B13-B15-B16-B17</f>
        <v>0</v>
      </c>
      <c r="C14" s="1397">
        <f t="shared" ref="C14:E14" si="1">C13-C15-C16-C17</f>
        <v>0</v>
      </c>
      <c r="D14" s="1397">
        <f t="shared" si="1"/>
        <v>0</v>
      </c>
      <c r="E14" s="1397">
        <f t="shared" si="1"/>
        <v>0</v>
      </c>
    </row>
    <row r="15" spans="1:5" s="263" customFormat="1" ht="51" x14ac:dyDescent="0.25">
      <c r="A15" s="310" t="s">
        <v>516</v>
      </c>
      <c r="B15" s="1397">
        <f>Субсидия!D520</f>
        <v>4340210565.7399998</v>
      </c>
      <c r="C15" s="1397">
        <f>Субсидия!E520</f>
        <v>3496707294.6599994</v>
      </c>
      <c r="D15" s="1397">
        <f>Субсидия!F520</f>
        <v>272914489.09999996</v>
      </c>
      <c r="E15" s="1397">
        <f>B15-C15</f>
        <v>843503271.0800004</v>
      </c>
    </row>
    <row r="16" spans="1:5" ht="38.25" x14ac:dyDescent="0.25">
      <c r="A16" s="310" t="s">
        <v>517</v>
      </c>
      <c r="B16" s="1397">
        <f>Субсидия!D521</f>
        <v>3201423281.6999998</v>
      </c>
      <c r="C16" s="1397">
        <f>Субсидия!E521</f>
        <v>2860597945.75</v>
      </c>
      <c r="D16" s="1397">
        <f>Субсидия!F521</f>
        <v>167373717.18000001</v>
      </c>
      <c r="E16" s="1397">
        <f>B16-C16</f>
        <v>340825335.94999981</v>
      </c>
    </row>
    <row r="17" spans="1:6" ht="14.25" x14ac:dyDescent="0.25">
      <c r="A17" s="310" t="s">
        <v>518</v>
      </c>
      <c r="B17" s="1397">
        <f>Субсидия!D522</f>
        <v>3377696192.1999998</v>
      </c>
      <c r="C17" s="1397">
        <f>Субсидия!E522</f>
        <v>3283900926.9000001</v>
      </c>
      <c r="D17" s="1397">
        <f>Субсидия!F522</f>
        <v>394059353.70999998</v>
      </c>
      <c r="E17" s="1397">
        <f>B17-C17</f>
        <v>93795265.299999714</v>
      </c>
    </row>
    <row r="18" spans="1:6" ht="15" x14ac:dyDescent="0.25">
      <c r="A18" s="341"/>
      <c r="B18" s="343"/>
      <c r="C18" s="343"/>
      <c r="D18" s="343"/>
      <c r="E18" s="343"/>
    </row>
    <row r="19" spans="1:6" ht="25.5" x14ac:dyDescent="0.25">
      <c r="A19" s="348" t="s">
        <v>519</v>
      </c>
      <c r="B19" s="1395">
        <f>C19+Субвенция!G11</f>
        <v>19447407490.459999</v>
      </c>
      <c r="C19" s="1396">
        <f>'[2]Исполнение  по  субвенции'!$B$38*1000</f>
        <v>19447407490.459999</v>
      </c>
      <c r="D19" s="1396">
        <f>'[2]Исполнение  по  субвенции'!$G$38*1000</f>
        <v>4953304232.0699997</v>
      </c>
      <c r="E19" s="1395">
        <f>B19-C19</f>
        <v>0</v>
      </c>
    </row>
    <row r="20" spans="1:6" s="263" customFormat="1" ht="14.25" x14ac:dyDescent="0.25">
      <c r="A20" s="310" t="s">
        <v>324</v>
      </c>
      <c r="B20" s="1397"/>
      <c r="C20" s="1397"/>
      <c r="D20" s="1397"/>
      <c r="E20" s="1397"/>
    </row>
    <row r="21" spans="1:6" s="263" customFormat="1" ht="14.25" x14ac:dyDescent="0.25">
      <c r="A21" s="310" t="s">
        <v>520</v>
      </c>
      <c r="B21" s="1397">
        <f>B19</f>
        <v>19447407490.459999</v>
      </c>
      <c r="C21" s="1397">
        <f>C19</f>
        <v>19447407490.459999</v>
      </c>
      <c r="D21" s="1397">
        <f>D19</f>
        <v>4953304232.0699997</v>
      </c>
      <c r="E21" s="1397">
        <f>E19</f>
        <v>0</v>
      </c>
    </row>
    <row r="22" spans="1:6" ht="15" x14ac:dyDescent="0.25">
      <c r="A22" s="341"/>
      <c r="B22" s="343"/>
      <c r="C22" s="343"/>
      <c r="D22" s="343"/>
      <c r="E22" s="343"/>
    </row>
    <row r="23" spans="1:6" ht="15" x14ac:dyDescent="0.25">
      <c r="A23" s="348" t="s">
        <v>521</v>
      </c>
      <c r="B23" s="1395">
        <f>C23+'Иные  МБТ'!G55</f>
        <v>2490078156.7600002</v>
      </c>
      <c r="C23" s="1396">
        <f>'[2]Исполнение  по  иным  МБТ'!$B$36*1000</f>
        <v>2045687825.3200004</v>
      </c>
      <c r="D23" s="1396">
        <f>'[2]Исполнение  по  иным  МБТ'!$G$36*1000</f>
        <v>377070895.73000008</v>
      </c>
      <c r="E23" s="1395">
        <f>B23-C23</f>
        <v>444390331.43999982</v>
      </c>
    </row>
    <row r="24" spans="1:6" s="263" customFormat="1" ht="14.25" x14ac:dyDescent="0.25">
      <c r="A24" s="310" t="s">
        <v>324</v>
      </c>
      <c r="B24" s="1397"/>
      <c r="C24" s="1397"/>
      <c r="D24" s="1397"/>
      <c r="E24" s="1397"/>
    </row>
    <row r="25" spans="1:6" s="263" customFormat="1" ht="14.25" x14ac:dyDescent="0.25">
      <c r="A25" s="310" t="s">
        <v>522</v>
      </c>
      <c r="B25" s="1397">
        <f>B23</f>
        <v>2490078156.7600002</v>
      </c>
      <c r="C25" s="1397">
        <f>C23</f>
        <v>2045687825.3200004</v>
      </c>
      <c r="D25" s="1397">
        <f>D23</f>
        <v>377070895.73000008</v>
      </c>
      <c r="E25" s="1397">
        <f>E23</f>
        <v>444390331.43999982</v>
      </c>
    </row>
    <row r="26" spans="1:6" ht="15" x14ac:dyDescent="0.25">
      <c r="A26" s="341"/>
      <c r="B26" s="343"/>
      <c r="C26" s="343"/>
      <c r="D26" s="343"/>
      <c r="E26" s="343"/>
    </row>
    <row r="27" spans="1:6" ht="15" x14ac:dyDescent="0.25">
      <c r="A27" s="349" t="s">
        <v>8</v>
      </c>
      <c r="B27" s="350">
        <f>B8+B13+B19+B23</f>
        <v>37711960877.549995</v>
      </c>
      <c r="C27" s="350">
        <f>C8+C13+C19+C23</f>
        <v>35249403893.889999</v>
      </c>
      <c r="D27" s="350">
        <f>D8+D13+D19+D23</f>
        <v>7167999694.6199999</v>
      </c>
      <c r="E27" s="350">
        <f>E8+E13+E19+E23</f>
        <v>2462556983.6599998</v>
      </c>
    </row>
    <row r="28" spans="1:6" s="351" customFormat="1" x14ac:dyDescent="0.25">
      <c r="A28" s="242"/>
      <c r="B28" s="242"/>
      <c r="C28" s="1398">
        <f>C27-'Проверочная  таблица'!B38</f>
        <v>0</v>
      </c>
      <c r="D28" s="1398">
        <f>D27-'Проверочная  таблица'!C38</f>
        <v>0</v>
      </c>
      <c r="E28" s="1398">
        <f>E27-Дотация!E22</f>
        <v>0</v>
      </c>
      <c r="F28" s="242"/>
    </row>
  </sheetData>
  <mergeCells count="2">
    <mergeCell ref="A2:E2"/>
    <mergeCell ref="A3:E3"/>
  </mergeCells>
  <pageMargins left="0.78740157480314965" right="0.39370078740157483" top="0.78740157480314965" bottom="0.78740157480314965" header="0.51181102362204722" footer="0.51181102362204722"/>
  <pageSetup paperSize="9" scale="93" orientation="landscape"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10">
    <pageSetUpPr fitToPage="1"/>
  </sheetPr>
  <dimension ref="A2:F22"/>
  <sheetViews>
    <sheetView zoomScale="80" zoomScaleNormal="80" zoomScaleSheetLayoutView="70" workbookViewId="0">
      <pane xSplit="1" ySplit="7" topLeftCell="B8" activePane="bottomRight" state="frozen"/>
      <selection pane="topRight" activeCell="B1" sqref="B1"/>
      <selection pane="bottomLeft" activeCell="A6" sqref="A6"/>
      <selection pane="bottomRight" activeCell="A8" sqref="A8"/>
    </sheetView>
  </sheetViews>
  <sheetFormatPr defaultColWidth="9.140625" defaultRowHeight="12.75" x14ac:dyDescent="0.2"/>
  <cols>
    <col min="1" max="1" width="54.85546875" style="340" customWidth="1"/>
    <col min="2" max="2" width="15.5703125" style="340" customWidth="1"/>
    <col min="3" max="3" width="22.42578125" style="340" customWidth="1"/>
    <col min="4" max="4" width="20.85546875" style="340" customWidth="1"/>
    <col min="5" max="5" width="22.85546875" style="340" customWidth="1"/>
    <col min="6" max="6" width="17.5703125" style="340" bestFit="1" customWidth="1"/>
    <col min="7" max="16384" width="9.140625" style="340"/>
  </cols>
  <sheetData>
    <row r="2" spans="1:6" ht="15" x14ac:dyDescent="0.25">
      <c r="A2" s="1816" t="s">
        <v>1005</v>
      </c>
      <c r="B2" s="1816"/>
      <c r="C2" s="1816"/>
      <c r="D2" s="1816"/>
      <c r="E2" s="1816"/>
    </row>
    <row r="3" spans="1:6" ht="15" x14ac:dyDescent="0.25">
      <c r="A3" s="1816" t="str">
        <f>'Проверочная  таблица'!E3</f>
        <v>ПО  СОСТОЯНИЮ  НА  1  АПРЕЛЯ  2025  ГОДА</v>
      </c>
      <c r="B3" s="1816"/>
      <c r="C3" s="1816"/>
      <c r="D3" s="1816"/>
      <c r="E3" s="1816"/>
    </row>
    <row r="4" spans="1:6" ht="15" x14ac:dyDescent="0.25">
      <c r="A4" s="1825" t="s">
        <v>494</v>
      </c>
      <c r="B4" s="1825"/>
      <c r="C4" s="1825"/>
      <c r="D4" s="1825"/>
      <c r="E4" s="1825"/>
    </row>
    <row r="6" spans="1:6" ht="15" x14ac:dyDescent="0.25">
      <c r="D6" s="1399">
        <f>D8-'[1]Финансовая  помощь  (факт)'!$P$36*1000-'[1]Финансовая  помощь  (факт)'!$Q$36*1000</f>
        <v>0</v>
      </c>
      <c r="E6" s="340" t="s">
        <v>319</v>
      </c>
    </row>
    <row r="7" spans="1:6" s="243" customFormat="1" ht="25.5" x14ac:dyDescent="0.25">
      <c r="A7" s="1043" t="s">
        <v>306</v>
      </c>
      <c r="B7" s="1043" t="s">
        <v>307</v>
      </c>
      <c r="C7" s="1043" t="s">
        <v>308</v>
      </c>
      <c r="D7" s="1043" t="s">
        <v>313</v>
      </c>
      <c r="E7" s="1043" t="s">
        <v>321</v>
      </c>
    </row>
    <row r="8" spans="1:6" ht="127.5" x14ac:dyDescent="0.2">
      <c r="A8" s="341" t="s">
        <v>495</v>
      </c>
      <c r="B8" s="342" t="s">
        <v>496</v>
      </c>
      <c r="C8" s="890">
        <f>341742779.82+340000000+701000000</f>
        <v>1382742779.8199999</v>
      </c>
      <c r="D8" s="1400">
        <f t="shared" ref="D8:D13" si="0">C8-E8</f>
        <v>667200000</v>
      </c>
      <c r="E8" s="343">
        <f>'[1]Дотация  из  ОБ_факт'!C37</f>
        <v>715542779.81999993</v>
      </c>
      <c r="F8" s="1401">
        <f>E8-'[1]Дотация  из  ОБ_факт'!$C$37</f>
        <v>0</v>
      </c>
    </row>
    <row r="9" spans="1:6" ht="153" x14ac:dyDescent="0.2">
      <c r="A9" s="341" t="s">
        <v>497</v>
      </c>
      <c r="B9" s="342" t="s">
        <v>498</v>
      </c>
      <c r="C9" s="890">
        <v>8500000</v>
      </c>
      <c r="D9" s="1400">
        <f t="shared" si="0"/>
        <v>0</v>
      </c>
      <c r="E9" s="343">
        <f>'[1]Дотация  из  ОБ_факт'!C38</f>
        <v>8500000</v>
      </c>
    </row>
    <row r="10" spans="1:6" ht="165.75" x14ac:dyDescent="0.2">
      <c r="A10" s="341" t="s">
        <v>499</v>
      </c>
      <c r="B10" s="342" t="s">
        <v>500</v>
      </c>
      <c r="C10" s="890">
        <v>6000000</v>
      </c>
      <c r="D10" s="1400">
        <f t="shared" si="0"/>
        <v>5999999.9299999997</v>
      </c>
      <c r="E10" s="343">
        <f>'[1]Дотация  из  ОБ_факт'!C39</f>
        <v>7.0000000298023224E-2</v>
      </c>
    </row>
    <row r="11" spans="1:6" ht="153" x14ac:dyDescent="0.2">
      <c r="A11" s="341" t="s">
        <v>501</v>
      </c>
      <c r="B11" s="342" t="s">
        <v>502</v>
      </c>
      <c r="C11" s="890">
        <v>10000000</v>
      </c>
      <c r="D11" s="1400">
        <f t="shared" si="0"/>
        <v>0</v>
      </c>
      <c r="E11" s="343">
        <f>'[1]Дотация  из  ОБ_факт'!C40</f>
        <v>10000000</v>
      </c>
    </row>
    <row r="12" spans="1:6" ht="153" x14ac:dyDescent="0.2">
      <c r="A12" s="341" t="s">
        <v>503</v>
      </c>
      <c r="B12" s="342" t="s">
        <v>504</v>
      </c>
      <c r="C12" s="890">
        <v>3000000</v>
      </c>
      <c r="D12" s="1400">
        <f t="shared" si="0"/>
        <v>0</v>
      </c>
      <c r="E12" s="343">
        <f>'[1]Дотация  из  ОБ_факт'!C41</f>
        <v>3000000</v>
      </c>
    </row>
    <row r="13" spans="1:6" ht="165.75" x14ac:dyDescent="0.2">
      <c r="A13" s="341" t="s">
        <v>505</v>
      </c>
      <c r="B13" s="342" t="s">
        <v>506</v>
      </c>
      <c r="C13" s="890">
        <v>3000000</v>
      </c>
      <c r="D13" s="1400">
        <f t="shared" si="0"/>
        <v>0</v>
      </c>
      <c r="E13" s="343">
        <f>'[1]Дотация  из  ОБ_факт'!C42</f>
        <v>3000000</v>
      </c>
    </row>
    <row r="14" spans="1:6" ht="15" x14ac:dyDescent="0.2">
      <c r="A14" s="344"/>
      <c r="B14" s="344"/>
      <c r="C14" s="343"/>
      <c r="D14" s="344"/>
      <c r="E14" s="345"/>
    </row>
    <row r="15" spans="1:6" s="346" customFormat="1" ht="15" x14ac:dyDescent="0.2">
      <c r="A15" s="1042" t="s">
        <v>24</v>
      </c>
      <c r="B15" s="1042"/>
      <c r="C15" s="272">
        <f>SUM(C8:C14)</f>
        <v>1413242779.8199999</v>
      </c>
      <c r="D15" s="272">
        <f>SUM(D8:D14)</f>
        <v>673199999.92999995</v>
      </c>
      <c r="E15" s="272">
        <f>SUM(E8:E14)</f>
        <v>740042779.88999999</v>
      </c>
    </row>
    <row r="16" spans="1:6" x14ac:dyDescent="0.2">
      <c r="E16" s="1402"/>
    </row>
    <row r="18" spans="1:5" x14ac:dyDescent="0.2">
      <c r="A18" s="346" t="s">
        <v>507</v>
      </c>
    </row>
    <row r="19" spans="1:5" ht="15" x14ac:dyDescent="0.2">
      <c r="A19" s="341" t="s">
        <v>508</v>
      </c>
      <c r="B19" s="342"/>
      <c r="C19" s="343"/>
      <c r="D19" s="1400"/>
      <c r="E19" s="343">
        <f>Субсидия!G519</f>
        <v>1278123872.3299999</v>
      </c>
    </row>
    <row r="20" spans="1:5" ht="15" x14ac:dyDescent="0.2">
      <c r="A20" s="341" t="s">
        <v>509</v>
      </c>
      <c r="B20" s="342"/>
      <c r="C20" s="343"/>
      <c r="D20" s="1400"/>
      <c r="E20" s="343">
        <f>Субвенция!G11</f>
        <v>0</v>
      </c>
    </row>
    <row r="21" spans="1:5" ht="15" x14ac:dyDescent="0.2">
      <c r="A21" s="341" t="s">
        <v>510</v>
      </c>
      <c r="B21" s="342"/>
      <c r="C21" s="343"/>
      <c r="D21" s="1400"/>
      <c r="E21" s="343">
        <f>'Иные  МБТ'!G55</f>
        <v>444390331.44</v>
      </c>
    </row>
    <row r="22" spans="1:5" ht="15" x14ac:dyDescent="0.2">
      <c r="A22" s="1047" t="s">
        <v>511</v>
      </c>
      <c r="B22" s="344"/>
      <c r="C22" s="343"/>
      <c r="D22" s="344"/>
      <c r="E22" s="343">
        <f>SUM(E15:E21)</f>
        <v>2462556983.6599998</v>
      </c>
    </row>
  </sheetData>
  <mergeCells count="3">
    <mergeCell ref="A2:E2"/>
    <mergeCell ref="A3:E3"/>
    <mergeCell ref="A4:E4"/>
  </mergeCells>
  <pageMargins left="0.78740157480314965" right="0.39370078740157483" top="0.78740157480314965" bottom="0.78740157480314965" header="0.51181102362204722" footer="0.51181102362204722"/>
  <pageSetup paperSize="9" scale="66" orientation="portrait" r:id="rId1"/>
  <headerFooter alignWithMargins="0">
    <oddFooter>&amp;R&amp;Z&amp;F&amp;A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11">
    <pageSetUpPr fitToPage="1"/>
  </sheetPr>
  <dimension ref="A2:K555"/>
  <sheetViews>
    <sheetView topLeftCell="A2" zoomScale="70" zoomScaleNormal="70" zoomScaleSheetLayoutView="70" workbookViewId="0">
      <pane xSplit="3" ySplit="6" topLeftCell="D8" activePane="bottomRight" state="frozen"/>
      <selection activeCell="A2" sqref="A2"/>
      <selection pane="topRight" activeCell="D2" sqref="D2"/>
      <selection pane="bottomLeft" activeCell="A8" sqref="A8"/>
      <selection pane="bottomRight" activeCell="B7" sqref="B7"/>
    </sheetView>
  </sheetViews>
  <sheetFormatPr defaultColWidth="9.140625" defaultRowHeight="15" x14ac:dyDescent="0.25"/>
  <cols>
    <col min="1" max="1" width="12.140625" style="283" customWidth="1"/>
    <col min="2" max="2" width="48.85546875" style="283" customWidth="1"/>
    <col min="3" max="3" width="19" style="283" customWidth="1"/>
    <col min="4" max="4" width="22.85546875" style="283" bestFit="1" customWidth="1"/>
    <col min="5" max="5" width="23.42578125" style="283" bestFit="1" customWidth="1"/>
    <col min="6" max="6" width="23.140625" style="283" customWidth="1"/>
    <col min="7" max="7" width="22.42578125" style="283" customWidth="1"/>
    <col min="8" max="8" width="9.42578125" style="281" customWidth="1"/>
    <col min="9" max="9" width="9.140625" style="281" customWidth="1"/>
    <col min="10" max="10" width="19" style="282" customWidth="1"/>
    <col min="11" max="11" width="17" style="283" bestFit="1" customWidth="1"/>
    <col min="12" max="12" width="12.42578125" style="283" customWidth="1"/>
    <col min="13" max="15" width="9.140625" style="283"/>
    <col min="16" max="16" width="14.5703125" style="283" customWidth="1"/>
    <col min="17" max="17" width="14.85546875" style="283" customWidth="1"/>
    <col min="18" max="16384" width="9.140625" style="283"/>
  </cols>
  <sheetData>
    <row r="2" spans="1:10" x14ac:dyDescent="0.25">
      <c r="A2" s="1827" t="s">
        <v>1006</v>
      </c>
      <c r="B2" s="1827"/>
      <c r="C2" s="1827"/>
      <c r="D2" s="1827"/>
      <c r="E2" s="1827"/>
      <c r="F2" s="1827"/>
      <c r="G2" s="1827"/>
    </row>
    <row r="3" spans="1:10" x14ac:dyDescent="0.25">
      <c r="A3" s="1827" t="str">
        <f>'Проверочная  таблица'!E3</f>
        <v>ПО  СОСТОЯНИЮ  НА  1  АПРЕЛЯ  2025  ГОДА</v>
      </c>
      <c r="B3" s="1827"/>
      <c r="C3" s="1827"/>
      <c r="D3" s="1827"/>
      <c r="E3" s="1827"/>
      <c r="F3" s="1827"/>
      <c r="G3" s="1827"/>
    </row>
    <row r="4" spans="1:10" ht="54.95" customHeight="1" x14ac:dyDescent="0.25">
      <c r="A4" s="1828" t="s">
        <v>363</v>
      </c>
      <c r="B4" s="1828"/>
      <c r="C4" s="1828"/>
      <c r="D4" s="1828"/>
      <c r="E4" s="1828"/>
      <c r="F4" s="1828"/>
      <c r="G4" s="1828"/>
    </row>
    <row r="6" spans="1:10" x14ac:dyDescent="0.25">
      <c r="G6" s="283" t="s">
        <v>319</v>
      </c>
    </row>
    <row r="7" spans="1:10" s="285" customFormat="1" ht="25.5" x14ac:dyDescent="0.25">
      <c r="A7" s="238" t="s">
        <v>320</v>
      </c>
      <c r="B7" s="238" t="s">
        <v>306</v>
      </c>
      <c r="C7" s="238" t="s">
        <v>307</v>
      </c>
      <c r="D7" s="238" t="s">
        <v>308</v>
      </c>
      <c r="E7" s="238" t="s">
        <v>313</v>
      </c>
      <c r="F7" s="238" t="s">
        <v>314</v>
      </c>
      <c r="G7" s="238" t="s">
        <v>321</v>
      </c>
      <c r="H7" s="284"/>
      <c r="I7" s="284"/>
      <c r="J7" s="278"/>
    </row>
    <row r="8" spans="1:10" s="285" customFormat="1" x14ac:dyDescent="0.25">
      <c r="A8" s="245" t="s">
        <v>322</v>
      </c>
      <c r="B8" s="246" t="s">
        <v>364</v>
      </c>
      <c r="C8" s="247"/>
      <c r="D8" s="1403">
        <f t="shared" ref="D8:G10" si="0">D27+D24+D12+D30+D15+D18+D21</f>
        <v>34665208.450000003</v>
      </c>
      <c r="E8" s="1403">
        <f t="shared" si="0"/>
        <v>34665208.450000003</v>
      </c>
      <c r="F8" s="1403">
        <f t="shared" si="0"/>
        <v>3948341.36</v>
      </c>
      <c r="G8" s="1403">
        <f t="shared" si="0"/>
        <v>0</v>
      </c>
      <c r="H8" s="284">
        <f t="shared" ref="H8:H61" si="1">IF(F8&gt;E8,1,0)</f>
        <v>0</v>
      </c>
      <c r="I8" s="284">
        <f>IF(G8&lt;0,1,0)</f>
        <v>0</v>
      </c>
      <c r="J8" s="278"/>
    </row>
    <row r="9" spans="1:10" s="285" customFormat="1" x14ac:dyDescent="0.25">
      <c r="A9" s="286"/>
      <c r="B9" s="287" t="s">
        <v>365</v>
      </c>
      <c r="C9" s="288"/>
      <c r="D9" s="1404">
        <f t="shared" si="0"/>
        <v>34665208.450000003</v>
      </c>
      <c r="E9" s="1404">
        <f t="shared" si="0"/>
        <v>34665208.450000003</v>
      </c>
      <c r="F9" s="1404">
        <f t="shared" si="0"/>
        <v>3948341.36</v>
      </c>
      <c r="G9" s="1404">
        <f t="shared" si="0"/>
        <v>0</v>
      </c>
      <c r="H9" s="284">
        <f t="shared" si="1"/>
        <v>0</v>
      </c>
      <c r="I9" s="284">
        <f t="shared" ref="I9:I99" si="2">IF(G9&lt;0,1,0)</f>
        <v>0</v>
      </c>
      <c r="J9" s="278"/>
    </row>
    <row r="10" spans="1:10" s="285" customFormat="1" ht="18.600000000000001" customHeight="1" x14ac:dyDescent="0.25">
      <c r="A10" s="286"/>
      <c r="B10" s="287" t="s">
        <v>366</v>
      </c>
      <c r="C10" s="288"/>
      <c r="D10" s="1404">
        <f t="shared" si="0"/>
        <v>0</v>
      </c>
      <c r="E10" s="1404">
        <f t="shared" si="0"/>
        <v>0</v>
      </c>
      <c r="F10" s="1404">
        <f t="shared" si="0"/>
        <v>0</v>
      </c>
      <c r="G10" s="1404">
        <f t="shared" si="0"/>
        <v>0</v>
      </c>
      <c r="H10" s="284">
        <f t="shared" si="1"/>
        <v>0</v>
      </c>
      <c r="I10" s="284">
        <f t="shared" si="2"/>
        <v>0</v>
      </c>
      <c r="J10" s="278"/>
    </row>
    <row r="11" spans="1:10" s="285" customFormat="1" x14ac:dyDescent="0.25">
      <c r="A11" s="249"/>
      <c r="B11" s="238" t="s">
        <v>324</v>
      </c>
      <c r="C11" s="215"/>
      <c r="D11" s="257"/>
      <c r="E11" s="257"/>
      <c r="F11" s="257"/>
      <c r="G11" s="257"/>
      <c r="H11" s="284">
        <f t="shared" si="1"/>
        <v>0</v>
      </c>
      <c r="I11" s="284">
        <f t="shared" si="2"/>
        <v>0</v>
      </c>
      <c r="J11" s="278"/>
    </row>
    <row r="12" spans="1:10" s="285" customFormat="1" ht="140.25" hidden="1" x14ac:dyDescent="0.25">
      <c r="A12" s="289"/>
      <c r="B12" s="268" t="s">
        <v>367</v>
      </c>
      <c r="C12" s="252" t="s">
        <v>368</v>
      </c>
      <c r="D12" s="267"/>
      <c r="E12" s="257">
        <f>D12</f>
        <v>0</v>
      </c>
      <c r="F12" s="290"/>
      <c r="G12" s="267">
        <f>D12-E12</f>
        <v>0</v>
      </c>
      <c r="H12" s="284">
        <f t="shared" si="1"/>
        <v>0</v>
      </c>
      <c r="I12" s="284">
        <f t="shared" si="2"/>
        <v>0</v>
      </c>
      <c r="J12" s="278"/>
    </row>
    <row r="13" spans="1:10" s="285" customFormat="1" hidden="1" x14ac:dyDescent="0.25">
      <c r="A13" s="291"/>
      <c r="B13" s="292" t="s">
        <v>365</v>
      </c>
      <c r="C13" s="293"/>
      <c r="D13" s="309"/>
      <c r="E13" s="309"/>
      <c r="F13" s="309"/>
      <c r="G13" s="309">
        <f t="shared" ref="G13:G26" si="3">D13-E13</f>
        <v>0</v>
      </c>
      <c r="H13" s="284">
        <f t="shared" si="1"/>
        <v>0</v>
      </c>
      <c r="I13" s="284">
        <f t="shared" si="2"/>
        <v>0</v>
      </c>
      <c r="J13" s="278"/>
    </row>
    <row r="14" spans="1:10" s="285" customFormat="1" hidden="1" x14ac:dyDescent="0.25">
      <c r="A14" s="291"/>
      <c r="B14" s="292" t="s">
        <v>366</v>
      </c>
      <c r="C14" s="293"/>
      <c r="D14" s="309">
        <f>D12</f>
        <v>0</v>
      </c>
      <c r="E14" s="309">
        <f t="shared" ref="E14:F14" si="4">E12</f>
        <v>0</v>
      </c>
      <c r="F14" s="309">
        <f t="shared" si="4"/>
        <v>0</v>
      </c>
      <c r="G14" s="309">
        <f t="shared" si="3"/>
        <v>0</v>
      </c>
      <c r="H14" s="284">
        <f t="shared" si="1"/>
        <v>0</v>
      </c>
      <c r="I14" s="284">
        <f t="shared" si="2"/>
        <v>0</v>
      </c>
      <c r="J14" s="278"/>
    </row>
    <row r="15" spans="1:10" ht="165.75" x14ac:dyDescent="0.25">
      <c r="A15" s="823"/>
      <c r="B15" s="268" t="s">
        <v>369</v>
      </c>
      <c r="C15" s="252" t="s">
        <v>370</v>
      </c>
      <c r="D15" s="267">
        <f>6107620.41+9893588.04</f>
        <v>16001208.449999999</v>
      </c>
      <c r="E15" s="257">
        <f>'Прочая  субсидия_МР  и  ГО'!AX38</f>
        <v>16001208.450000003</v>
      </c>
      <c r="F15" s="257">
        <f>'Прочая  субсидия_МР  и  ГО'!AY38</f>
        <v>2355850.71</v>
      </c>
      <c r="G15" s="267">
        <f t="shared" si="3"/>
        <v>0</v>
      </c>
      <c r="H15" s="284">
        <f t="shared" si="1"/>
        <v>0</v>
      </c>
      <c r="I15" s="284">
        <f t="shared" si="2"/>
        <v>0</v>
      </c>
    </row>
    <row r="16" spans="1:10" x14ac:dyDescent="0.25">
      <c r="A16" s="291"/>
      <c r="B16" s="292" t="s">
        <v>365</v>
      </c>
      <c r="C16" s="293"/>
      <c r="D16" s="309">
        <f>D15</f>
        <v>16001208.449999999</v>
      </c>
      <c r="E16" s="309">
        <f>E15</f>
        <v>16001208.450000003</v>
      </c>
      <c r="F16" s="309">
        <f>F15</f>
        <v>2355850.71</v>
      </c>
      <c r="G16" s="309">
        <f t="shared" si="3"/>
        <v>0</v>
      </c>
      <c r="H16" s="284">
        <f t="shared" si="1"/>
        <v>0</v>
      </c>
      <c r="I16" s="284">
        <f t="shared" si="2"/>
        <v>0</v>
      </c>
    </row>
    <row r="17" spans="1:10" x14ac:dyDescent="0.25">
      <c r="A17" s="291"/>
      <c r="B17" s="292" t="s">
        <v>366</v>
      </c>
      <c r="C17" s="293"/>
      <c r="D17" s="309"/>
      <c r="E17" s="309"/>
      <c r="F17" s="309"/>
      <c r="G17" s="309">
        <f t="shared" si="3"/>
        <v>0</v>
      </c>
      <c r="H17" s="284">
        <f t="shared" si="1"/>
        <v>0</v>
      </c>
      <c r="I17" s="284">
        <f t="shared" si="2"/>
        <v>0</v>
      </c>
    </row>
    <row r="18" spans="1:10" ht="114.75" hidden="1" x14ac:dyDescent="0.25">
      <c r="A18" s="289"/>
      <c r="B18" s="268" t="s">
        <v>371</v>
      </c>
      <c r="C18" s="252" t="s">
        <v>372</v>
      </c>
      <c r="D18" s="267"/>
      <c r="E18" s="257">
        <f>'Проверочная  таблица'!KM39</f>
        <v>0</v>
      </c>
      <c r="F18" s="257">
        <f>'Проверочная  таблица'!KP39</f>
        <v>0</v>
      </c>
      <c r="G18" s="267">
        <f t="shared" si="3"/>
        <v>0</v>
      </c>
      <c r="H18" s="284">
        <f t="shared" si="1"/>
        <v>0</v>
      </c>
      <c r="I18" s="284">
        <f t="shared" si="2"/>
        <v>0</v>
      </c>
      <c r="J18" s="282">
        <f>D18+D21</f>
        <v>0</v>
      </c>
    </row>
    <row r="19" spans="1:10" hidden="1" x14ac:dyDescent="0.25">
      <c r="A19" s="291"/>
      <c r="B19" s="292" t="s">
        <v>365</v>
      </c>
      <c r="C19" s="293"/>
      <c r="D19" s="309">
        <f>D18-D20</f>
        <v>0</v>
      </c>
      <c r="E19" s="309">
        <f t="shared" ref="E19:G19" si="5">E18-E20</f>
        <v>0</v>
      </c>
      <c r="F19" s="309">
        <f t="shared" si="5"/>
        <v>0</v>
      </c>
      <c r="G19" s="309">
        <f t="shared" si="5"/>
        <v>0</v>
      </c>
      <c r="H19" s="284">
        <f t="shared" si="1"/>
        <v>0</v>
      </c>
      <c r="I19" s="284">
        <f t="shared" si="2"/>
        <v>0</v>
      </c>
    </row>
    <row r="20" spans="1:10" hidden="1" x14ac:dyDescent="0.25">
      <c r="A20" s="291"/>
      <c r="B20" s="292" t="s">
        <v>366</v>
      </c>
      <c r="C20" s="293"/>
      <c r="D20" s="309"/>
      <c r="E20" s="309"/>
      <c r="F20" s="309"/>
      <c r="G20" s="309"/>
      <c r="H20" s="284">
        <f t="shared" si="1"/>
        <v>0</v>
      </c>
      <c r="I20" s="284">
        <f t="shared" si="2"/>
        <v>0</v>
      </c>
    </row>
    <row r="21" spans="1:10" hidden="1" x14ac:dyDescent="0.25">
      <c r="A21" s="269"/>
      <c r="B21" s="260" t="s">
        <v>342</v>
      </c>
      <c r="C21" s="270" t="s">
        <v>372</v>
      </c>
      <c r="D21" s="294"/>
      <c r="E21" s="320">
        <f>'Проверочная  таблица'!KN39</f>
        <v>0</v>
      </c>
      <c r="F21" s="320">
        <f>'Проверочная  таблица'!KQ39</f>
        <v>0</v>
      </c>
      <c r="G21" s="320">
        <f t="shared" ref="G21" si="6">D21-E21</f>
        <v>0</v>
      </c>
      <c r="H21" s="284">
        <f t="shared" si="1"/>
        <v>0</v>
      </c>
      <c r="I21" s="284">
        <f t="shared" si="2"/>
        <v>0</v>
      </c>
    </row>
    <row r="22" spans="1:10" hidden="1" x14ac:dyDescent="0.25">
      <c r="A22" s="269"/>
      <c r="B22" s="295" t="s">
        <v>365</v>
      </c>
      <c r="C22" s="296"/>
      <c r="D22" s="320">
        <f>D21-D23</f>
        <v>0</v>
      </c>
      <c r="E22" s="320">
        <f t="shared" ref="E22:G22" si="7">E21-E23</f>
        <v>0</v>
      </c>
      <c r="F22" s="320">
        <f t="shared" si="7"/>
        <v>0</v>
      </c>
      <c r="G22" s="320">
        <f t="shared" si="7"/>
        <v>0</v>
      </c>
      <c r="H22" s="284">
        <f t="shared" si="1"/>
        <v>0</v>
      </c>
      <c r="I22" s="284">
        <f t="shared" si="2"/>
        <v>0</v>
      </c>
    </row>
    <row r="23" spans="1:10" hidden="1" x14ac:dyDescent="0.25">
      <c r="A23" s="269"/>
      <c r="B23" s="295" t="s">
        <v>366</v>
      </c>
      <c r="C23" s="296"/>
      <c r="D23" s="320"/>
      <c r="E23" s="320"/>
      <c r="F23" s="320"/>
      <c r="G23" s="320"/>
      <c r="H23" s="284">
        <f t="shared" si="1"/>
        <v>0</v>
      </c>
      <c r="I23" s="284">
        <f t="shared" si="2"/>
        <v>0</v>
      </c>
    </row>
    <row r="24" spans="1:10" ht="140.25" x14ac:dyDescent="0.25">
      <c r="A24" s="1044"/>
      <c r="B24" s="268" t="s">
        <v>373</v>
      </c>
      <c r="C24" s="252" t="s">
        <v>374</v>
      </c>
      <c r="D24" s="267">
        <v>15364000</v>
      </c>
      <c r="E24" s="257">
        <f>'Прочая  субсидия_МР  и  ГО'!AZ38</f>
        <v>15364000</v>
      </c>
      <c r="F24" s="257">
        <f>'Прочая  субсидия_МР  и  ГО'!BA38</f>
        <v>1592490.65</v>
      </c>
      <c r="G24" s="267">
        <f t="shared" si="3"/>
        <v>0</v>
      </c>
      <c r="H24" s="284">
        <f t="shared" si="1"/>
        <v>0</v>
      </c>
      <c r="I24" s="284">
        <f t="shared" si="2"/>
        <v>0</v>
      </c>
    </row>
    <row r="25" spans="1:10" x14ac:dyDescent="0.25">
      <c r="A25" s="291"/>
      <c r="B25" s="292" t="s">
        <v>365</v>
      </c>
      <c r="C25" s="293"/>
      <c r="D25" s="309">
        <f>D24</f>
        <v>15364000</v>
      </c>
      <c r="E25" s="309">
        <f>E24</f>
        <v>15364000</v>
      </c>
      <c r="F25" s="309">
        <f>F24</f>
        <v>1592490.65</v>
      </c>
      <c r="G25" s="309">
        <f t="shared" si="3"/>
        <v>0</v>
      </c>
      <c r="H25" s="284">
        <f t="shared" si="1"/>
        <v>0</v>
      </c>
      <c r="I25" s="284">
        <f t="shared" si="2"/>
        <v>0</v>
      </c>
    </row>
    <row r="26" spans="1:10" x14ac:dyDescent="0.25">
      <c r="A26" s="291"/>
      <c r="B26" s="292" t="s">
        <v>366</v>
      </c>
      <c r="C26" s="293"/>
      <c r="D26" s="309"/>
      <c r="E26" s="309"/>
      <c r="F26" s="309"/>
      <c r="G26" s="309">
        <f t="shared" si="3"/>
        <v>0</v>
      </c>
      <c r="H26" s="284">
        <f t="shared" si="1"/>
        <v>0</v>
      </c>
      <c r="I26" s="284">
        <f t="shared" si="2"/>
        <v>0</v>
      </c>
    </row>
    <row r="27" spans="1:10" ht="114.75" x14ac:dyDescent="0.25">
      <c r="A27" s="1044"/>
      <c r="B27" s="268" t="s">
        <v>375</v>
      </c>
      <c r="C27" s="252" t="s">
        <v>376</v>
      </c>
      <c r="D27" s="267">
        <v>2000000</v>
      </c>
      <c r="E27" s="257">
        <f>'Прочая  субсидия_МР  и  ГО'!BB38</f>
        <v>2000000.0000000002</v>
      </c>
      <c r="F27" s="257">
        <f>'Прочая  субсидия_МР  и  ГО'!BC38</f>
        <v>0</v>
      </c>
      <c r="G27" s="267">
        <f>D27-E27</f>
        <v>0</v>
      </c>
      <c r="H27" s="284">
        <f>IF(F27&gt;E27,1,0)</f>
        <v>0</v>
      </c>
      <c r="I27" s="284">
        <f>IF(G27&lt;0,1,0)</f>
        <v>0</v>
      </c>
    </row>
    <row r="28" spans="1:10" x14ac:dyDescent="0.25">
      <c r="A28" s="291"/>
      <c r="B28" s="292" t="s">
        <v>365</v>
      </c>
      <c r="C28" s="293"/>
      <c r="D28" s="309">
        <f>D27</f>
        <v>2000000</v>
      </c>
      <c r="E28" s="309">
        <f>E27</f>
        <v>2000000.0000000002</v>
      </c>
      <c r="F28" s="309">
        <f>F27</f>
        <v>0</v>
      </c>
      <c r="G28" s="309">
        <f>D28-E28</f>
        <v>0</v>
      </c>
      <c r="H28" s="284">
        <f>IF(F28&gt;E28,1,0)</f>
        <v>0</v>
      </c>
      <c r="I28" s="284">
        <f>IF(G28&lt;0,1,0)</f>
        <v>0</v>
      </c>
    </row>
    <row r="29" spans="1:10" x14ac:dyDescent="0.25">
      <c r="A29" s="291"/>
      <c r="B29" s="292" t="s">
        <v>366</v>
      </c>
      <c r="C29" s="293"/>
      <c r="D29" s="309"/>
      <c r="E29" s="309"/>
      <c r="F29" s="309"/>
      <c r="G29" s="309">
        <f>D29-E29</f>
        <v>0</v>
      </c>
      <c r="H29" s="284">
        <f>IF(F29&gt;E29,1,0)</f>
        <v>0</v>
      </c>
      <c r="I29" s="284">
        <f>IF(G29&lt;0,1,0)</f>
        <v>0</v>
      </c>
    </row>
    <row r="30" spans="1:10" ht="191.25" x14ac:dyDescent="0.25">
      <c r="A30" s="1044"/>
      <c r="B30" s="268" t="s">
        <v>377</v>
      </c>
      <c r="C30" s="252" t="s">
        <v>378</v>
      </c>
      <c r="D30" s="267">
        <v>1300000</v>
      </c>
      <c r="E30" s="257">
        <f>'Прочая  субсидия_МР  и  ГО'!BH38</f>
        <v>1300000</v>
      </c>
      <c r="F30" s="257">
        <f>'Прочая  субсидия_МР  и  ГО'!BI38</f>
        <v>0</v>
      </c>
      <c r="G30" s="267">
        <f t="shared" ref="G30:G32" si="8">D30-E30</f>
        <v>0</v>
      </c>
      <c r="H30" s="284">
        <f t="shared" ref="H30:H32" si="9">IF(F30&gt;E30,1,0)</f>
        <v>0</v>
      </c>
      <c r="I30" s="284">
        <f t="shared" ref="I30:I32" si="10">IF(G30&lt;0,1,0)</f>
        <v>0</v>
      </c>
    </row>
    <row r="31" spans="1:10" x14ac:dyDescent="0.25">
      <c r="A31" s="291"/>
      <c r="B31" s="292" t="s">
        <v>365</v>
      </c>
      <c r="C31" s="293"/>
      <c r="D31" s="309">
        <f>D30</f>
        <v>1300000</v>
      </c>
      <c r="E31" s="309">
        <f>E30</f>
        <v>1300000</v>
      </c>
      <c r="F31" s="309">
        <f>F30</f>
        <v>0</v>
      </c>
      <c r="G31" s="309">
        <f t="shared" si="8"/>
        <v>0</v>
      </c>
      <c r="H31" s="284">
        <f t="shared" si="9"/>
        <v>0</v>
      </c>
      <c r="I31" s="284">
        <f t="shared" si="10"/>
        <v>0</v>
      </c>
    </row>
    <row r="32" spans="1:10" x14ac:dyDescent="0.25">
      <c r="A32" s="291"/>
      <c r="B32" s="292" t="s">
        <v>366</v>
      </c>
      <c r="C32" s="293"/>
      <c r="D32" s="309"/>
      <c r="E32" s="309"/>
      <c r="F32" s="309"/>
      <c r="G32" s="309">
        <f t="shared" si="8"/>
        <v>0</v>
      </c>
      <c r="H32" s="284">
        <f t="shared" si="9"/>
        <v>0</v>
      </c>
      <c r="I32" s="284">
        <f t="shared" si="10"/>
        <v>0</v>
      </c>
    </row>
    <row r="33" spans="1:10" x14ac:dyDescent="0.25">
      <c r="A33" s="1044"/>
      <c r="B33" s="268"/>
      <c r="C33" s="266"/>
      <c r="D33" s="267"/>
      <c r="E33" s="257"/>
      <c r="F33" s="257"/>
      <c r="G33" s="267"/>
      <c r="H33" s="284">
        <f t="shared" si="1"/>
        <v>0</v>
      </c>
      <c r="I33" s="284">
        <f t="shared" si="2"/>
        <v>0</v>
      </c>
    </row>
    <row r="34" spans="1:10" x14ac:dyDescent="0.25">
      <c r="A34" s="245" t="s">
        <v>379</v>
      </c>
      <c r="B34" s="246" t="s">
        <v>380</v>
      </c>
      <c r="C34" s="265"/>
      <c r="D34" s="1405">
        <f>D37+D40+D43+D46</f>
        <v>1060000</v>
      </c>
      <c r="E34" s="1405">
        <f t="shared" ref="E34:G34" si="11">E37+E40+E43+E46</f>
        <v>0</v>
      </c>
      <c r="F34" s="1405">
        <f t="shared" si="11"/>
        <v>0</v>
      </c>
      <c r="G34" s="1405">
        <f t="shared" si="11"/>
        <v>1060000</v>
      </c>
      <c r="H34" s="284">
        <f t="shared" si="1"/>
        <v>0</v>
      </c>
      <c r="I34" s="284">
        <f t="shared" si="2"/>
        <v>0</v>
      </c>
    </row>
    <row r="35" spans="1:10" x14ac:dyDescent="0.25">
      <c r="A35" s="286"/>
      <c r="B35" s="287" t="s">
        <v>365</v>
      </c>
      <c r="C35" s="288"/>
      <c r="D35" s="1406">
        <f>D38+D41+D44+D47</f>
        <v>1060000</v>
      </c>
      <c r="E35" s="1406">
        <f t="shared" ref="E35:G35" si="12">E38+E41+E44+E47</f>
        <v>0</v>
      </c>
      <c r="F35" s="1406">
        <f t="shared" si="12"/>
        <v>0</v>
      </c>
      <c r="G35" s="1406">
        <f t="shared" si="12"/>
        <v>1060000</v>
      </c>
      <c r="H35" s="284">
        <f t="shared" si="1"/>
        <v>0</v>
      </c>
      <c r="I35" s="284">
        <f t="shared" si="2"/>
        <v>0</v>
      </c>
    </row>
    <row r="36" spans="1:10" x14ac:dyDescent="0.25">
      <c r="A36" s="286"/>
      <c r="B36" s="287" t="s">
        <v>366</v>
      </c>
      <c r="C36" s="288"/>
      <c r="D36" s="1406">
        <f>D39+D42+D45+D48</f>
        <v>0</v>
      </c>
      <c r="E36" s="1406">
        <f t="shared" ref="E36:G36" si="13">E39+E42+E45+E48</f>
        <v>0</v>
      </c>
      <c r="F36" s="1406">
        <f t="shared" si="13"/>
        <v>0</v>
      </c>
      <c r="G36" s="1406">
        <f t="shared" si="13"/>
        <v>0</v>
      </c>
      <c r="H36" s="284">
        <f t="shared" si="1"/>
        <v>0</v>
      </c>
      <c r="I36" s="284">
        <f t="shared" si="2"/>
        <v>0</v>
      </c>
    </row>
    <row r="37" spans="1:10" ht="165.75" x14ac:dyDescent="0.25">
      <c r="A37" s="823"/>
      <c r="B37" s="268" t="s">
        <v>1022</v>
      </c>
      <c r="C37" s="252" t="s">
        <v>1021</v>
      </c>
      <c r="D37" s="267">
        <v>234271.23</v>
      </c>
      <c r="E37" s="257">
        <f>'Проверочная  таблица'!RG39</f>
        <v>0</v>
      </c>
      <c r="F37" s="257">
        <f>'Проверочная  таблица'!RL39</f>
        <v>0</v>
      </c>
      <c r="G37" s="267">
        <f t="shared" ref="G37:G40" si="14">D37-E37</f>
        <v>234271.23</v>
      </c>
      <c r="H37" s="284">
        <f t="shared" si="1"/>
        <v>0</v>
      </c>
      <c r="I37" s="284">
        <f t="shared" si="2"/>
        <v>0</v>
      </c>
      <c r="J37" s="282">
        <f>D37+D40</f>
        <v>867671.23</v>
      </c>
    </row>
    <row r="38" spans="1:10" x14ac:dyDescent="0.25">
      <c r="A38" s="291"/>
      <c r="B38" s="292" t="s">
        <v>365</v>
      </c>
      <c r="C38" s="293"/>
      <c r="D38" s="309">
        <f>D37-D39</f>
        <v>234271.23</v>
      </c>
      <c r="E38" s="309">
        <f t="shared" ref="E38:G38" si="15">E37-E39</f>
        <v>0</v>
      </c>
      <c r="F38" s="309">
        <f t="shared" si="15"/>
        <v>0</v>
      </c>
      <c r="G38" s="309">
        <f t="shared" si="15"/>
        <v>234271.23</v>
      </c>
      <c r="H38" s="284">
        <f t="shared" si="1"/>
        <v>0</v>
      </c>
      <c r="I38" s="284">
        <f t="shared" si="2"/>
        <v>0</v>
      </c>
    </row>
    <row r="39" spans="1:10" x14ac:dyDescent="0.25">
      <c r="A39" s="291"/>
      <c r="B39" s="292" t="s">
        <v>366</v>
      </c>
      <c r="C39" s="293"/>
      <c r="D39" s="309"/>
      <c r="E39" s="309"/>
      <c r="F39" s="309"/>
      <c r="G39" s="309"/>
      <c r="H39" s="284">
        <f t="shared" si="1"/>
        <v>0</v>
      </c>
      <c r="I39" s="284">
        <f t="shared" si="2"/>
        <v>0</v>
      </c>
    </row>
    <row r="40" spans="1:10" x14ac:dyDescent="0.25">
      <c r="A40" s="269"/>
      <c r="B40" s="260" t="s">
        <v>342</v>
      </c>
      <c r="C40" s="270" t="s">
        <v>1021</v>
      </c>
      <c r="D40" s="294">
        <v>633400</v>
      </c>
      <c r="E40" s="320">
        <f>'Проверочная  таблица'!RH39</f>
        <v>0</v>
      </c>
      <c r="F40" s="320">
        <f>'Проверочная  таблица'!RM39</f>
        <v>0</v>
      </c>
      <c r="G40" s="320">
        <f t="shared" si="14"/>
        <v>633400</v>
      </c>
      <c r="H40" s="284">
        <f t="shared" si="1"/>
        <v>0</v>
      </c>
      <c r="I40" s="284">
        <f t="shared" si="2"/>
        <v>0</v>
      </c>
    </row>
    <row r="41" spans="1:10" x14ac:dyDescent="0.25">
      <c r="A41" s="269"/>
      <c r="B41" s="295" t="s">
        <v>365</v>
      </c>
      <c r="C41" s="296"/>
      <c r="D41" s="320">
        <f>D40-D42</f>
        <v>633400</v>
      </c>
      <c r="E41" s="320">
        <f t="shared" ref="E41:G41" si="16">E40-E42</f>
        <v>0</v>
      </c>
      <c r="F41" s="320">
        <f t="shared" si="16"/>
        <v>0</v>
      </c>
      <c r="G41" s="320">
        <f t="shared" si="16"/>
        <v>633400</v>
      </c>
      <c r="H41" s="284">
        <f t="shared" si="1"/>
        <v>0</v>
      </c>
      <c r="I41" s="284">
        <f t="shared" si="2"/>
        <v>0</v>
      </c>
    </row>
    <row r="42" spans="1:10" x14ac:dyDescent="0.25">
      <c r="A42" s="269"/>
      <c r="B42" s="295" t="s">
        <v>366</v>
      </c>
      <c r="C42" s="296"/>
      <c r="D42" s="320"/>
      <c r="E42" s="320"/>
      <c r="F42" s="320"/>
      <c r="G42" s="320"/>
      <c r="H42" s="284">
        <f t="shared" si="1"/>
        <v>0</v>
      </c>
      <c r="I42" s="284">
        <f t="shared" si="2"/>
        <v>0</v>
      </c>
    </row>
    <row r="43" spans="1:10" ht="165.75" x14ac:dyDescent="0.25">
      <c r="A43" s="823"/>
      <c r="B43" s="268" t="s">
        <v>1218</v>
      </c>
      <c r="C43" s="252" t="s">
        <v>1217</v>
      </c>
      <c r="D43" s="267">
        <v>51928.77</v>
      </c>
      <c r="E43" s="257">
        <f>'Проверочная  таблица'!RI39</f>
        <v>0</v>
      </c>
      <c r="F43" s="257">
        <f>'Проверочная  таблица'!RN39</f>
        <v>0</v>
      </c>
      <c r="G43" s="267">
        <f t="shared" ref="G43" si="17">D43-E43</f>
        <v>51928.77</v>
      </c>
      <c r="H43" s="284"/>
      <c r="I43" s="284"/>
      <c r="J43" s="282">
        <f>D43+D46</f>
        <v>192328.77</v>
      </c>
    </row>
    <row r="44" spans="1:10" x14ac:dyDescent="0.25">
      <c r="A44" s="291"/>
      <c r="B44" s="292" t="s">
        <v>365</v>
      </c>
      <c r="C44" s="293"/>
      <c r="D44" s="309">
        <f>D43-D45</f>
        <v>51928.77</v>
      </c>
      <c r="E44" s="309">
        <f t="shared" ref="E44:G44" si="18">E43-E45</f>
        <v>0</v>
      </c>
      <c r="F44" s="309">
        <f t="shared" si="18"/>
        <v>0</v>
      </c>
      <c r="G44" s="309">
        <f t="shared" si="18"/>
        <v>51928.77</v>
      </c>
      <c r="H44" s="284"/>
      <c r="I44" s="284"/>
    </row>
    <row r="45" spans="1:10" x14ac:dyDescent="0.25">
      <c r="A45" s="291"/>
      <c r="B45" s="292" t="s">
        <v>366</v>
      </c>
      <c r="C45" s="293"/>
      <c r="D45" s="309"/>
      <c r="E45" s="309"/>
      <c r="F45" s="309"/>
      <c r="G45" s="309"/>
      <c r="H45" s="284"/>
      <c r="I45" s="284"/>
    </row>
    <row r="46" spans="1:10" x14ac:dyDescent="0.25">
      <c r="A46" s="269"/>
      <c r="B46" s="260" t="s">
        <v>342</v>
      </c>
      <c r="C46" s="270" t="s">
        <v>1217</v>
      </c>
      <c r="D46" s="294">
        <v>140400</v>
      </c>
      <c r="E46" s="320">
        <f>'Проверочная  таблица'!RJ39</f>
        <v>0</v>
      </c>
      <c r="F46" s="320">
        <f>'Проверочная  таблица'!RO38</f>
        <v>0</v>
      </c>
      <c r="G46" s="320">
        <f t="shared" ref="G46" si="19">D46-E46</f>
        <v>140400</v>
      </c>
      <c r="H46" s="284"/>
      <c r="I46" s="284"/>
    </row>
    <row r="47" spans="1:10" x14ac:dyDescent="0.25">
      <c r="A47" s="269"/>
      <c r="B47" s="295" t="s">
        <v>365</v>
      </c>
      <c r="C47" s="296"/>
      <c r="D47" s="320">
        <f>D46-D48</f>
        <v>140400</v>
      </c>
      <c r="E47" s="320">
        <f t="shared" ref="E47:G47" si="20">E46-E48</f>
        <v>0</v>
      </c>
      <c r="F47" s="320">
        <f t="shared" si="20"/>
        <v>0</v>
      </c>
      <c r="G47" s="320">
        <f t="shared" si="20"/>
        <v>140400</v>
      </c>
      <c r="H47" s="284"/>
      <c r="I47" s="284"/>
    </row>
    <row r="48" spans="1:10" x14ac:dyDescent="0.25">
      <c r="A48" s="269"/>
      <c r="B48" s="295" t="s">
        <v>366</v>
      </c>
      <c r="C48" s="296"/>
      <c r="D48" s="320"/>
      <c r="E48" s="320"/>
      <c r="F48" s="320"/>
      <c r="G48" s="320"/>
      <c r="H48" s="284"/>
      <c r="I48" s="284"/>
    </row>
    <row r="49" spans="1:9" x14ac:dyDescent="0.25">
      <c r="A49" s="1044"/>
      <c r="B49" s="268"/>
      <c r="C49" s="266"/>
      <c r="D49" s="267"/>
      <c r="E49" s="257"/>
      <c r="F49" s="257"/>
      <c r="G49" s="267"/>
      <c r="H49" s="284"/>
      <c r="I49" s="284"/>
    </row>
    <row r="50" spans="1:9" x14ac:dyDescent="0.25">
      <c r="A50" s="245" t="s">
        <v>330</v>
      </c>
      <c r="B50" s="246" t="s">
        <v>331</v>
      </c>
      <c r="C50" s="265"/>
      <c r="D50" s="1405">
        <f>D54+D58</f>
        <v>759446537.65999997</v>
      </c>
      <c r="E50" s="1405">
        <f t="shared" ref="E50:G50" si="21">E54+E58</f>
        <v>759446537.65999997</v>
      </c>
      <c r="F50" s="1405">
        <f t="shared" si="21"/>
        <v>189861634.41999999</v>
      </c>
      <c r="G50" s="1405">
        <f t="shared" si="21"/>
        <v>0</v>
      </c>
      <c r="H50" s="284">
        <f t="shared" si="1"/>
        <v>0</v>
      </c>
      <c r="I50" s="284">
        <f t="shared" ref="I50:I61" si="22">IF(G50&lt;0,1,0)</f>
        <v>0</v>
      </c>
    </row>
    <row r="51" spans="1:9" x14ac:dyDescent="0.25">
      <c r="A51" s="286"/>
      <c r="B51" s="287" t="s">
        <v>365</v>
      </c>
      <c r="C51" s="288"/>
      <c r="D51" s="1406">
        <f>D55+D59</f>
        <v>0</v>
      </c>
      <c r="E51" s="1406">
        <f t="shared" ref="E51:G51" si="23">E55+E59</f>
        <v>0</v>
      </c>
      <c r="F51" s="1406">
        <f t="shared" si="23"/>
        <v>0</v>
      </c>
      <c r="G51" s="1406">
        <f t="shared" si="23"/>
        <v>0</v>
      </c>
      <c r="H51" s="284">
        <f t="shared" si="1"/>
        <v>0</v>
      </c>
      <c r="I51" s="284">
        <f t="shared" si="22"/>
        <v>0</v>
      </c>
    </row>
    <row r="52" spans="1:9" x14ac:dyDescent="0.25">
      <c r="A52" s="286"/>
      <c r="B52" s="287" t="s">
        <v>366</v>
      </c>
      <c r="C52" s="288"/>
      <c r="D52" s="1406">
        <f>D56+D60</f>
        <v>0</v>
      </c>
      <c r="E52" s="1406">
        <f t="shared" ref="E52:G52" si="24">E56+E60</f>
        <v>0</v>
      </c>
      <c r="F52" s="1406">
        <f t="shared" si="24"/>
        <v>0</v>
      </c>
      <c r="G52" s="1406">
        <f t="shared" si="24"/>
        <v>0</v>
      </c>
      <c r="H52" s="284">
        <f t="shared" si="1"/>
        <v>0</v>
      </c>
      <c r="I52" s="284">
        <f t="shared" si="22"/>
        <v>0</v>
      </c>
    </row>
    <row r="53" spans="1:9" x14ac:dyDescent="0.25">
      <c r="A53" s="286"/>
      <c r="B53" s="287" t="s">
        <v>381</v>
      </c>
      <c r="C53" s="288"/>
      <c r="D53" s="1406">
        <f>D50-D51-D52</f>
        <v>759446537.65999997</v>
      </c>
      <c r="E53" s="1406">
        <f t="shared" ref="E53:G53" si="25">E50-E51-E52</f>
        <v>759446537.65999997</v>
      </c>
      <c r="F53" s="1406">
        <f t="shared" si="25"/>
        <v>189861634.41999999</v>
      </c>
      <c r="G53" s="1406">
        <f t="shared" si="25"/>
        <v>0</v>
      </c>
      <c r="H53" s="284">
        <f t="shared" si="1"/>
        <v>0</v>
      </c>
      <c r="I53" s="284">
        <f t="shared" si="22"/>
        <v>0</v>
      </c>
    </row>
    <row r="54" spans="1:9" ht="191.25" x14ac:dyDescent="0.25">
      <c r="A54" s="1044"/>
      <c r="B54" s="268" t="s">
        <v>382</v>
      </c>
      <c r="C54" s="252" t="s">
        <v>1073</v>
      </c>
      <c r="D54" s="267">
        <v>45566862.119999997</v>
      </c>
      <c r="E54" s="257">
        <f>'Проверочная  таблица'!GK38</f>
        <v>45566862.120000005</v>
      </c>
      <c r="F54" s="257">
        <f>'Проверочная  таблица'!GN38</f>
        <v>11391715.529999999</v>
      </c>
      <c r="G54" s="267">
        <f t="shared" ref="G54:G61" si="26">D54-E54</f>
        <v>0</v>
      </c>
      <c r="H54" s="284">
        <f t="shared" si="1"/>
        <v>0</v>
      </c>
      <c r="I54" s="284">
        <f t="shared" si="22"/>
        <v>0</v>
      </c>
    </row>
    <row r="55" spans="1:9" x14ac:dyDescent="0.25">
      <c r="A55" s="291"/>
      <c r="B55" s="292" t="s">
        <v>365</v>
      </c>
      <c r="C55" s="293"/>
      <c r="D55" s="309"/>
      <c r="E55" s="309"/>
      <c r="F55" s="309"/>
      <c r="G55" s="309">
        <f t="shared" si="26"/>
        <v>0</v>
      </c>
      <c r="H55" s="284">
        <f t="shared" si="1"/>
        <v>0</v>
      </c>
      <c r="I55" s="284">
        <f t="shared" si="22"/>
        <v>0</v>
      </c>
    </row>
    <row r="56" spans="1:9" x14ac:dyDescent="0.25">
      <c r="A56" s="291"/>
      <c r="B56" s="292" t="s">
        <v>366</v>
      </c>
      <c r="C56" s="293"/>
      <c r="D56" s="309"/>
      <c r="E56" s="309"/>
      <c r="F56" s="309"/>
      <c r="G56" s="309">
        <f t="shared" si="26"/>
        <v>0</v>
      </c>
      <c r="H56" s="284">
        <f t="shared" si="1"/>
        <v>0</v>
      </c>
      <c r="I56" s="284">
        <f t="shared" si="22"/>
        <v>0</v>
      </c>
    </row>
    <row r="57" spans="1:9" x14ac:dyDescent="0.25">
      <c r="A57" s="291"/>
      <c r="B57" s="292" t="s">
        <v>381</v>
      </c>
      <c r="C57" s="293"/>
      <c r="D57" s="309">
        <f>D54</f>
        <v>45566862.119999997</v>
      </c>
      <c r="E57" s="309">
        <f t="shared" ref="E57:F57" si="27">E54</f>
        <v>45566862.120000005</v>
      </c>
      <c r="F57" s="309">
        <f t="shared" si="27"/>
        <v>11391715.529999999</v>
      </c>
      <c r="G57" s="309">
        <f t="shared" si="26"/>
        <v>0</v>
      </c>
      <c r="H57" s="284">
        <f t="shared" si="1"/>
        <v>0</v>
      </c>
      <c r="I57" s="284">
        <f t="shared" si="22"/>
        <v>0</v>
      </c>
    </row>
    <row r="58" spans="1:9" x14ac:dyDescent="0.25">
      <c r="A58" s="269"/>
      <c r="B58" s="260" t="s">
        <v>342</v>
      </c>
      <c r="C58" s="270" t="s">
        <v>1073</v>
      </c>
      <c r="D58" s="294">
        <v>713879675.53999996</v>
      </c>
      <c r="E58" s="320">
        <f>'Проверочная  таблица'!GL38</f>
        <v>713879675.53999996</v>
      </c>
      <c r="F58" s="320">
        <f>'Проверочная  таблица'!GO38</f>
        <v>178469918.88999999</v>
      </c>
      <c r="G58" s="320">
        <f t="shared" si="26"/>
        <v>0</v>
      </c>
      <c r="H58" s="284">
        <f t="shared" si="1"/>
        <v>0</v>
      </c>
      <c r="I58" s="284">
        <f t="shared" si="22"/>
        <v>0</v>
      </c>
    </row>
    <row r="59" spans="1:9" x14ac:dyDescent="0.25">
      <c r="A59" s="269"/>
      <c r="B59" s="295" t="s">
        <v>365</v>
      </c>
      <c r="C59" s="296"/>
      <c r="D59" s="320"/>
      <c r="E59" s="320"/>
      <c r="F59" s="320"/>
      <c r="G59" s="320">
        <f t="shared" si="26"/>
        <v>0</v>
      </c>
      <c r="H59" s="284">
        <f t="shared" si="1"/>
        <v>0</v>
      </c>
      <c r="I59" s="284">
        <f t="shared" si="22"/>
        <v>0</v>
      </c>
    </row>
    <row r="60" spans="1:9" x14ac:dyDescent="0.25">
      <c r="A60" s="269"/>
      <c r="B60" s="295" t="s">
        <v>366</v>
      </c>
      <c r="C60" s="296"/>
      <c r="D60" s="320"/>
      <c r="E60" s="320"/>
      <c r="F60" s="320"/>
      <c r="G60" s="320">
        <f t="shared" si="26"/>
        <v>0</v>
      </c>
      <c r="H60" s="284">
        <f t="shared" si="1"/>
        <v>0</v>
      </c>
      <c r="I60" s="284">
        <f t="shared" si="22"/>
        <v>0</v>
      </c>
    </row>
    <row r="61" spans="1:9" x14ac:dyDescent="0.25">
      <c r="A61" s="269"/>
      <c r="B61" s="295" t="s">
        <v>381</v>
      </c>
      <c r="C61" s="296"/>
      <c r="D61" s="320">
        <f>D58</f>
        <v>713879675.53999996</v>
      </c>
      <c r="E61" s="320">
        <f t="shared" ref="E61:F61" si="28">E58</f>
        <v>713879675.53999996</v>
      </c>
      <c r="F61" s="320">
        <f t="shared" si="28"/>
        <v>178469918.88999999</v>
      </c>
      <c r="G61" s="320">
        <f t="shared" si="26"/>
        <v>0</v>
      </c>
      <c r="H61" s="284">
        <f t="shared" si="1"/>
        <v>0</v>
      </c>
      <c r="I61" s="284">
        <f t="shared" si="22"/>
        <v>0</v>
      </c>
    </row>
    <row r="62" spans="1:9" x14ac:dyDescent="0.25">
      <c r="A62" s="1044"/>
      <c r="B62" s="268"/>
      <c r="C62" s="266"/>
      <c r="D62" s="267"/>
      <c r="E62" s="257"/>
      <c r="F62" s="257"/>
      <c r="G62" s="267"/>
      <c r="H62" s="284"/>
      <c r="I62" s="284"/>
    </row>
    <row r="63" spans="1:9" x14ac:dyDescent="0.25">
      <c r="A63" s="245" t="s">
        <v>383</v>
      </c>
      <c r="B63" s="246" t="s">
        <v>384</v>
      </c>
      <c r="C63" s="265"/>
      <c r="D63" s="1405">
        <f t="shared" ref="D63:G65" si="29">D84+D87+D90+D81+D94+D97+D75+D78+D67+D71</f>
        <v>1814457611.5999999</v>
      </c>
      <c r="E63" s="1405">
        <f t="shared" si="29"/>
        <v>1640543510.1799998</v>
      </c>
      <c r="F63" s="1405">
        <f t="shared" si="29"/>
        <v>111243493.86</v>
      </c>
      <c r="G63" s="1405">
        <f t="shared" si="29"/>
        <v>173914101.42000008</v>
      </c>
      <c r="H63" s="284">
        <f t="shared" ref="H63:H117" si="30">IF(F63&gt;E63,1,0)</f>
        <v>0</v>
      </c>
      <c r="I63" s="284">
        <f t="shared" si="2"/>
        <v>0</v>
      </c>
    </row>
    <row r="64" spans="1:9" x14ac:dyDescent="0.25">
      <c r="A64" s="286"/>
      <c r="B64" s="287" t="s">
        <v>365</v>
      </c>
      <c r="C64" s="288"/>
      <c r="D64" s="1407">
        <f t="shared" si="29"/>
        <v>1280402974.9799998</v>
      </c>
      <c r="E64" s="1407">
        <f t="shared" si="29"/>
        <v>1196488873.5599997</v>
      </c>
      <c r="F64" s="1407">
        <f t="shared" si="29"/>
        <v>47579376.960000001</v>
      </c>
      <c r="G64" s="1407">
        <f t="shared" si="29"/>
        <v>83914101.420000076</v>
      </c>
      <c r="H64" s="284">
        <f t="shared" si="30"/>
        <v>0</v>
      </c>
      <c r="I64" s="284">
        <f t="shared" si="2"/>
        <v>0</v>
      </c>
    </row>
    <row r="65" spans="1:11" x14ac:dyDescent="0.25">
      <c r="A65" s="286"/>
      <c r="B65" s="287" t="s">
        <v>366</v>
      </c>
      <c r="C65" s="288"/>
      <c r="D65" s="1407">
        <f t="shared" si="29"/>
        <v>225089317.45999998</v>
      </c>
      <c r="E65" s="1407">
        <f t="shared" si="29"/>
        <v>135089317.45999998</v>
      </c>
      <c r="F65" s="1407">
        <f t="shared" si="29"/>
        <v>25335048.32</v>
      </c>
      <c r="G65" s="1407">
        <f t="shared" si="29"/>
        <v>89999999.999999985</v>
      </c>
      <c r="H65" s="284">
        <f t="shared" si="30"/>
        <v>0</v>
      </c>
      <c r="I65" s="284">
        <f t="shared" si="2"/>
        <v>0</v>
      </c>
    </row>
    <row r="66" spans="1:11" x14ac:dyDescent="0.25">
      <c r="A66" s="286"/>
      <c r="B66" s="287" t="s">
        <v>381</v>
      </c>
      <c r="C66" s="288"/>
      <c r="D66" s="1407">
        <f>D63-D64-D65</f>
        <v>308965319.16000015</v>
      </c>
      <c r="E66" s="1407">
        <f t="shared" ref="E66:G66" si="31">E63-E64-E65</f>
        <v>308965319.16000015</v>
      </c>
      <c r="F66" s="1407">
        <f t="shared" si="31"/>
        <v>38329068.579999998</v>
      </c>
      <c r="G66" s="1407">
        <f t="shared" si="31"/>
        <v>0</v>
      </c>
      <c r="H66" s="284"/>
      <c r="I66" s="284"/>
    </row>
    <row r="67" spans="1:11" ht="140.25" x14ac:dyDescent="0.25">
      <c r="A67" s="823"/>
      <c r="B67" s="268" t="s">
        <v>385</v>
      </c>
      <c r="C67" s="252" t="s">
        <v>386</v>
      </c>
      <c r="D67" s="267">
        <v>8937919.1600000001</v>
      </c>
      <c r="E67" s="257">
        <f>'Проверочная  таблица'!FU39</f>
        <v>8937919.1600000039</v>
      </c>
      <c r="F67" s="257">
        <f>'Проверочная  таблица'!FX39</f>
        <v>0</v>
      </c>
      <c r="G67" s="267">
        <f t="shared" ref="G67:G84" si="32">D67-E67</f>
        <v>0</v>
      </c>
      <c r="H67" s="284">
        <f t="shared" ref="H67:H86" si="33">IF(F67&gt;E67,1,0)</f>
        <v>0</v>
      </c>
      <c r="I67" s="284">
        <f t="shared" ref="I67:I92" si="34">IF(G67&lt;0,1,0)</f>
        <v>0</v>
      </c>
    </row>
    <row r="68" spans="1:11" x14ac:dyDescent="0.25">
      <c r="A68" s="291"/>
      <c r="B68" s="292" t="s">
        <v>365</v>
      </c>
      <c r="C68" s="293"/>
      <c r="D68" s="309"/>
      <c r="E68" s="309"/>
      <c r="F68" s="309"/>
      <c r="G68" s="309">
        <f t="shared" si="32"/>
        <v>0</v>
      </c>
      <c r="H68" s="284">
        <f t="shared" si="33"/>
        <v>0</v>
      </c>
      <c r="I68" s="284">
        <f t="shared" si="34"/>
        <v>0</v>
      </c>
    </row>
    <row r="69" spans="1:11" x14ac:dyDescent="0.25">
      <c r="A69" s="291"/>
      <c r="B69" s="292" t="s">
        <v>366</v>
      </c>
      <c r="C69" s="293"/>
      <c r="D69" s="309"/>
      <c r="E69" s="309"/>
      <c r="F69" s="309"/>
      <c r="G69" s="309">
        <f t="shared" si="32"/>
        <v>0</v>
      </c>
      <c r="H69" s="284">
        <f t="shared" si="33"/>
        <v>0</v>
      </c>
      <c r="I69" s="284">
        <f t="shared" si="34"/>
        <v>0</v>
      </c>
    </row>
    <row r="70" spans="1:11" x14ac:dyDescent="0.25">
      <c r="A70" s="291"/>
      <c r="B70" s="292" t="s">
        <v>381</v>
      </c>
      <c r="C70" s="293"/>
      <c r="D70" s="309">
        <f>D67</f>
        <v>8937919.1600000001</v>
      </c>
      <c r="E70" s="309">
        <f t="shared" ref="E70:F70" si="35">E67</f>
        <v>8937919.1600000039</v>
      </c>
      <c r="F70" s="309">
        <f t="shared" si="35"/>
        <v>0</v>
      </c>
      <c r="G70" s="309">
        <f t="shared" si="32"/>
        <v>0</v>
      </c>
      <c r="H70" s="284">
        <f t="shared" si="33"/>
        <v>0</v>
      </c>
      <c r="I70" s="284">
        <f t="shared" si="34"/>
        <v>0</v>
      </c>
      <c r="K70" s="297"/>
    </row>
    <row r="71" spans="1:11" x14ac:dyDescent="0.25">
      <c r="A71" s="269"/>
      <c r="B71" s="260" t="s">
        <v>342</v>
      </c>
      <c r="C71" s="270" t="s">
        <v>386</v>
      </c>
      <c r="D71" s="294">
        <f>45181000+94846400</f>
        <v>140027400</v>
      </c>
      <c r="E71" s="320">
        <f>'Проверочная  таблица'!FV39</f>
        <v>140027400</v>
      </c>
      <c r="F71" s="320">
        <f>'Проверочная  таблица'!FY39</f>
        <v>0</v>
      </c>
      <c r="G71" s="320">
        <f t="shared" si="32"/>
        <v>0</v>
      </c>
      <c r="H71" s="284">
        <f t="shared" si="33"/>
        <v>0</v>
      </c>
      <c r="I71" s="284">
        <f t="shared" si="34"/>
        <v>0</v>
      </c>
      <c r="K71" s="297"/>
    </row>
    <row r="72" spans="1:11" x14ac:dyDescent="0.25">
      <c r="A72" s="269"/>
      <c r="B72" s="295" t="s">
        <v>365</v>
      </c>
      <c r="C72" s="296"/>
      <c r="D72" s="320"/>
      <c r="E72" s="320"/>
      <c r="F72" s="320"/>
      <c r="G72" s="320">
        <f t="shared" si="32"/>
        <v>0</v>
      </c>
      <c r="H72" s="284">
        <f t="shared" si="33"/>
        <v>0</v>
      </c>
      <c r="I72" s="284">
        <f t="shared" si="34"/>
        <v>0</v>
      </c>
    </row>
    <row r="73" spans="1:11" x14ac:dyDescent="0.25">
      <c r="A73" s="269"/>
      <c r="B73" s="295" t="s">
        <v>366</v>
      </c>
      <c r="C73" s="296"/>
      <c r="D73" s="320"/>
      <c r="E73" s="320"/>
      <c r="F73" s="320"/>
      <c r="G73" s="320">
        <f t="shared" si="32"/>
        <v>0</v>
      </c>
      <c r="H73" s="284">
        <f t="shared" si="33"/>
        <v>0</v>
      </c>
      <c r="I73" s="284">
        <f t="shared" si="34"/>
        <v>0</v>
      </c>
    </row>
    <row r="74" spans="1:11" x14ac:dyDescent="0.25">
      <c r="A74" s="269"/>
      <c r="B74" s="295" t="s">
        <v>381</v>
      </c>
      <c r="C74" s="296"/>
      <c r="D74" s="320">
        <f>D71</f>
        <v>140027400</v>
      </c>
      <c r="E74" s="320">
        <f t="shared" ref="E74:F74" si="36">E71</f>
        <v>140027400</v>
      </c>
      <c r="F74" s="320">
        <f t="shared" si="36"/>
        <v>0</v>
      </c>
      <c r="G74" s="320">
        <f t="shared" si="32"/>
        <v>0</v>
      </c>
      <c r="H74" s="284">
        <f t="shared" si="33"/>
        <v>0</v>
      </c>
      <c r="I74" s="284">
        <f t="shared" si="34"/>
        <v>0</v>
      </c>
    </row>
    <row r="75" spans="1:11" ht="140.25" x14ac:dyDescent="0.25">
      <c r="A75" s="1044"/>
      <c r="B75" s="268" t="s">
        <v>1130</v>
      </c>
      <c r="C75" s="252" t="s">
        <v>1129</v>
      </c>
      <c r="D75" s="267">
        <v>809172.32</v>
      </c>
      <c r="E75" s="257">
        <f>'Проверочная  таблица'!HO38</f>
        <v>809172.3200000003</v>
      </c>
      <c r="F75" s="257">
        <f>'Проверочная  таблица'!HS38</f>
        <v>0</v>
      </c>
      <c r="G75" s="267">
        <f t="shared" si="32"/>
        <v>0</v>
      </c>
      <c r="H75" s="284">
        <f t="shared" si="33"/>
        <v>0</v>
      </c>
      <c r="I75" s="284">
        <f t="shared" si="34"/>
        <v>0</v>
      </c>
      <c r="J75" s="276"/>
    </row>
    <row r="76" spans="1:11" x14ac:dyDescent="0.25">
      <c r="A76" s="291"/>
      <c r="B76" s="298" t="s">
        <v>365</v>
      </c>
      <c r="C76" s="293"/>
      <c r="D76" s="299">
        <f>D75-D77</f>
        <v>809172.32</v>
      </c>
      <c r="E76" s="299">
        <f t="shared" ref="E76:F76" si="37">E75-E77</f>
        <v>809172.3200000003</v>
      </c>
      <c r="F76" s="299">
        <f t="shared" si="37"/>
        <v>0</v>
      </c>
      <c r="G76" s="299">
        <f t="shared" si="32"/>
        <v>0</v>
      </c>
      <c r="H76" s="284">
        <f t="shared" si="33"/>
        <v>0</v>
      </c>
      <c r="I76" s="284">
        <f t="shared" si="34"/>
        <v>0</v>
      </c>
      <c r="J76" s="276"/>
    </row>
    <row r="77" spans="1:11" x14ac:dyDescent="0.25">
      <c r="A77" s="291"/>
      <c r="B77" s="298" t="s">
        <v>366</v>
      </c>
      <c r="C77" s="293"/>
      <c r="D77" s="299"/>
      <c r="E77" s="299"/>
      <c r="F77" s="299"/>
      <c r="G77" s="299">
        <f t="shared" si="32"/>
        <v>0</v>
      </c>
      <c r="H77" s="284">
        <f t="shared" si="33"/>
        <v>0</v>
      </c>
      <c r="I77" s="284">
        <f t="shared" si="34"/>
        <v>0</v>
      </c>
      <c r="J77" s="276" t="s">
        <v>316</v>
      </c>
    </row>
    <row r="78" spans="1:11" x14ac:dyDescent="0.25">
      <c r="A78" s="269"/>
      <c r="B78" s="300" t="s">
        <v>342</v>
      </c>
      <c r="C78" s="270" t="s">
        <v>1071</v>
      </c>
      <c r="D78" s="301">
        <v>12677033.060000001</v>
      </c>
      <c r="E78" s="271">
        <f>'Проверочная  таблица'!HP38</f>
        <v>12677033.060000001</v>
      </c>
      <c r="F78" s="271">
        <f>'Проверочная  таблица'!HT38</f>
        <v>0</v>
      </c>
      <c r="G78" s="271">
        <f t="shared" si="32"/>
        <v>0</v>
      </c>
      <c r="H78" s="284">
        <f t="shared" si="33"/>
        <v>0</v>
      </c>
      <c r="I78" s="284">
        <f t="shared" si="34"/>
        <v>0</v>
      </c>
      <c r="J78" s="276"/>
    </row>
    <row r="79" spans="1:11" x14ac:dyDescent="0.25">
      <c r="A79" s="269"/>
      <c r="B79" s="302" t="s">
        <v>365</v>
      </c>
      <c r="C79" s="296"/>
      <c r="D79" s="271">
        <f>D78-D80</f>
        <v>12677033.060000001</v>
      </c>
      <c r="E79" s="271">
        <f t="shared" ref="E79:F79" si="38">E78-E80</f>
        <v>12677033.060000001</v>
      </c>
      <c r="F79" s="271">
        <f t="shared" si="38"/>
        <v>0</v>
      </c>
      <c r="G79" s="271">
        <f t="shared" si="32"/>
        <v>0</v>
      </c>
      <c r="H79" s="284">
        <f t="shared" si="33"/>
        <v>0</v>
      </c>
      <c r="I79" s="284">
        <f t="shared" si="34"/>
        <v>0</v>
      </c>
      <c r="J79" s="276"/>
    </row>
    <row r="80" spans="1:11" x14ac:dyDescent="0.25">
      <c r="A80" s="269"/>
      <c r="B80" s="302" t="s">
        <v>366</v>
      </c>
      <c r="C80" s="296"/>
      <c r="D80" s="271"/>
      <c r="E80" s="271"/>
      <c r="F80" s="271"/>
      <c r="G80" s="271">
        <f t="shared" si="32"/>
        <v>0</v>
      </c>
      <c r="H80" s="284">
        <f t="shared" si="33"/>
        <v>0</v>
      </c>
      <c r="I80" s="284">
        <f t="shared" si="34"/>
        <v>0</v>
      </c>
      <c r="J80" s="276" t="s">
        <v>316</v>
      </c>
    </row>
    <row r="81" spans="1:11" ht="191.25" x14ac:dyDescent="0.25">
      <c r="A81" s="303"/>
      <c r="B81" s="229" t="s">
        <v>1072</v>
      </c>
      <c r="C81" s="252" t="s">
        <v>1124</v>
      </c>
      <c r="D81" s="304">
        <f>656256168.18+66400531.49+8930332.33</f>
        <v>731587032</v>
      </c>
      <c r="E81" s="257">
        <f>'Проверочная  таблица'!HQ39</f>
        <v>731587032</v>
      </c>
      <c r="F81" s="257">
        <f>'Проверочная  таблица'!HU39</f>
        <v>72914425.280000001</v>
      </c>
      <c r="G81" s="267">
        <f t="shared" si="32"/>
        <v>0</v>
      </c>
      <c r="H81" s="284">
        <f t="shared" si="33"/>
        <v>0</v>
      </c>
      <c r="I81" s="284">
        <f t="shared" si="34"/>
        <v>0</v>
      </c>
    </row>
    <row r="82" spans="1:11" x14ac:dyDescent="0.25">
      <c r="A82" s="291"/>
      <c r="B82" s="292" t="s">
        <v>365</v>
      </c>
      <c r="C82" s="293"/>
      <c r="D82" s="309">
        <f>D81-D83</f>
        <v>656256168.18000007</v>
      </c>
      <c r="E82" s="309">
        <f t="shared" ref="E82:F82" si="39">E81-E83</f>
        <v>656256168.18000007</v>
      </c>
      <c r="F82" s="309">
        <f t="shared" si="39"/>
        <v>47579376.960000001</v>
      </c>
      <c r="G82" s="309">
        <f t="shared" si="32"/>
        <v>0</v>
      </c>
      <c r="H82" s="284">
        <f t="shared" si="33"/>
        <v>0</v>
      </c>
      <c r="I82" s="284">
        <f t="shared" si="34"/>
        <v>0</v>
      </c>
    </row>
    <row r="83" spans="1:11" x14ac:dyDescent="0.25">
      <c r="A83" s="291"/>
      <c r="B83" s="292" t="s">
        <v>366</v>
      </c>
      <c r="C83" s="293"/>
      <c r="D83" s="305">
        <v>75330863.819999993</v>
      </c>
      <c r="E83" s="309">
        <f>D83</f>
        <v>75330863.819999993</v>
      </c>
      <c r="F83" s="305">
        <v>25335048.32</v>
      </c>
      <c r="G83" s="309">
        <f t="shared" si="32"/>
        <v>0</v>
      </c>
      <c r="H83" s="284">
        <f t="shared" si="33"/>
        <v>0</v>
      </c>
      <c r="I83" s="284">
        <f t="shared" si="34"/>
        <v>0</v>
      </c>
      <c r="J83" s="282" t="s">
        <v>316</v>
      </c>
    </row>
    <row r="84" spans="1:11" ht="229.5" x14ac:dyDescent="0.25">
      <c r="A84" s="929"/>
      <c r="B84" s="229" t="s">
        <v>387</v>
      </c>
      <c r="C84" s="252" t="s">
        <v>1065</v>
      </c>
      <c r="D84" s="304">
        <f>59758453.64+90000000</f>
        <v>149758453.63999999</v>
      </c>
      <c r="E84" s="257">
        <f>'Прочая  субсидия_МР  и  ГО'!AB38</f>
        <v>59758453.640000001</v>
      </c>
      <c r="F84" s="257">
        <f>'Прочая  субсидия_МР  и  ГО'!AC38</f>
        <v>0</v>
      </c>
      <c r="G84" s="267">
        <f t="shared" si="32"/>
        <v>89999999.999999985</v>
      </c>
      <c r="H84" s="284">
        <f t="shared" si="33"/>
        <v>0</v>
      </c>
      <c r="I84" s="284">
        <f t="shared" si="34"/>
        <v>0</v>
      </c>
    </row>
    <row r="85" spans="1:11" x14ac:dyDescent="0.25">
      <c r="A85" s="291"/>
      <c r="B85" s="292" t="s">
        <v>365</v>
      </c>
      <c r="C85" s="293"/>
      <c r="D85" s="309"/>
      <c r="E85" s="309"/>
      <c r="F85" s="309"/>
      <c r="G85" s="309">
        <v>0</v>
      </c>
      <c r="H85" s="284">
        <f t="shared" si="33"/>
        <v>0</v>
      </c>
      <c r="I85" s="284">
        <f t="shared" si="34"/>
        <v>0</v>
      </c>
    </row>
    <row r="86" spans="1:11" x14ac:dyDescent="0.25">
      <c r="A86" s="291"/>
      <c r="B86" s="292" t="s">
        <v>366</v>
      </c>
      <c r="C86" s="293"/>
      <c r="D86" s="309">
        <f>D84-D85</f>
        <v>149758453.63999999</v>
      </c>
      <c r="E86" s="309">
        <f>E84-E85</f>
        <v>59758453.640000001</v>
      </c>
      <c r="F86" s="309">
        <f>F84-F85</f>
        <v>0</v>
      </c>
      <c r="G86" s="309">
        <f>G84-G85</f>
        <v>89999999.999999985</v>
      </c>
      <c r="H86" s="284">
        <f t="shared" si="33"/>
        <v>0</v>
      </c>
      <c r="I86" s="284">
        <f t="shared" si="34"/>
        <v>0</v>
      </c>
      <c r="K86" s="306"/>
    </row>
    <row r="87" spans="1:11" ht="178.5" x14ac:dyDescent="0.25">
      <c r="A87" s="303"/>
      <c r="B87" s="229" t="s">
        <v>388</v>
      </c>
      <c r="C87" s="252" t="s">
        <v>1069</v>
      </c>
      <c r="D87" s="304">
        <f>526746500+27723500+56190601.42</f>
        <v>610660601.41999996</v>
      </c>
      <c r="E87" s="257">
        <f>'Прочая  субсидия_МР  и  ГО'!AD38</f>
        <v>526746499.99999988</v>
      </c>
      <c r="F87" s="257">
        <f>'Прочая  субсидия_МР  и  ГО'!AE38</f>
        <v>0</v>
      </c>
      <c r="G87" s="267">
        <f t="shared" ref="G87:G99" si="40">D87-E87</f>
        <v>83914101.420000076</v>
      </c>
      <c r="H87" s="284">
        <f>IF(F87&gt;E87,1,0)</f>
        <v>0</v>
      </c>
      <c r="I87" s="284">
        <f t="shared" si="34"/>
        <v>0</v>
      </c>
      <c r="K87" s="306"/>
    </row>
    <row r="88" spans="1:11" x14ac:dyDescent="0.25">
      <c r="A88" s="291"/>
      <c r="B88" s="292" t="s">
        <v>365</v>
      </c>
      <c r="C88" s="293"/>
      <c r="D88" s="309">
        <f>D87</f>
        <v>610660601.41999996</v>
      </c>
      <c r="E88" s="309">
        <f>E87</f>
        <v>526746499.99999988</v>
      </c>
      <c r="F88" s="309">
        <f>F87</f>
        <v>0</v>
      </c>
      <c r="G88" s="309">
        <f t="shared" si="40"/>
        <v>83914101.420000076</v>
      </c>
      <c r="H88" s="284">
        <f>IF(F88&gt;E88,1,0)</f>
        <v>0</v>
      </c>
      <c r="I88" s="284">
        <f t="shared" si="34"/>
        <v>0</v>
      </c>
    </row>
    <row r="89" spans="1:11" x14ac:dyDescent="0.25">
      <c r="A89" s="291"/>
      <c r="B89" s="292" t="s">
        <v>366</v>
      </c>
      <c r="C89" s="293"/>
      <c r="D89" s="309"/>
      <c r="E89" s="309"/>
      <c r="F89" s="309"/>
      <c r="G89" s="309">
        <f t="shared" si="40"/>
        <v>0</v>
      </c>
      <c r="H89" s="284">
        <f>IF(F89&gt;E89,1,0)</f>
        <v>0</v>
      </c>
      <c r="I89" s="284">
        <f t="shared" si="34"/>
        <v>0</v>
      </c>
    </row>
    <row r="90" spans="1:11" ht="178.5" x14ac:dyDescent="0.25">
      <c r="A90" s="303"/>
      <c r="B90" s="229" t="s">
        <v>389</v>
      </c>
      <c r="C90" s="252" t="s">
        <v>1070</v>
      </c>
      <c r="D90" s="304">
        <v>160000000</v>
      </c>
      <c r="E90" s="257">
        <f>'Прочая  субсидия_МР  и  ГО'!AF38</f>
        <v>160000000</v>
      </c>
      <c r="F90" s="257">
        <f>'Прочая  субсидия_МР  и  ГО'!AG38</f>
        <v>38329068.579999998</v>
      </c>
      <c r="G90" s="267">
        <f t="shared" si="40"/>
        <v>0</v>
      </c>
      <c r="H90" s="284">
        <f t="shared" ref="H90:H92" si="41">IF(F90&gt;E90,1,0)</f>
        <v>0</v>
      </c>
      <c r="I90" s="284">
        <f t="shared" si="34"/>
        <v>0</v>
      </c>
    </row>
    <row r="91" spans="1:11" x14ac:dyDescent="0.25">
      <c r="A91" s="291"/>
      <c r="B91" s="292" t="s">
        <v>365</v>
      </c>
      <c r="C91" s="293"/>
      <c r="D91" s="309"/>
      <c r="E91" s="309"/>
      <c r="F91" s="309"/>
      <c r="G91" s="309">
        <f t="shared" si="40"/>
        <v>0</v>
      </c>
      <c r="H91" s="284">
        <f t="shared" si="41"/>
        <v>0</v>
      </c>
      <c r="I91" s="284">
        <f t="shared" si="34"/>
        <v>0</v>
      </c>
    </row>
    <row r="92" spans="1:11" x14ac:dyDescent="0.25">
      <c r="A92" s="291"/>
      <c r="B92" s="292" t="s">
        <v>366</v>
      </c>
      <c r="C92" s="293"/>
      <c r="D92" s="309"/>
      <c r="E92" s="309"/>
      <c r="F92" s="309"/>
      <c r="G92" s="309">
        <f t="shared" si="40"/>
        <v>0</v>
      </c>
      <c r="H92" s="284">
        <f t="shared" si="41"/>
        <v>0</v>
      </c>
      <c r="I92" s="284">
        <f t="shared" si="34"/>
        <v>0</v>
      </c>
    </row>
    <row r="93" spans="1:11" x14ac:dyDescent="0.25">
      <c r="A93" s="291"/>
      <c r="B93" s="292" t="s">
        <v>381</v>
      </c>
      <c r="C93" s="293"/>
      <c r="D93" s="309">
        <f>D90</f>
        <v>160000000</v>
      </c>
      <c r="E93" s="309">
        <f t="shared" ref="E93:F93" si="42">E90</f>
        <v>160000000</v>
      </c>
      <c r="F93" s="309">
        <f t="shared" si="42"/>
        <v>38329068.579999998</v>
      </c>
      <c r="G93" s="309">
        <f t="shared" si="40"/>
        <v>0</v>
      </c>
      <c r="H93" s="284"/>
      <c r="I93" s="284"/>
    </row>
    <row r="94" spans="1:11" ht="127.5" hidden="1" x14ac:dyDescent="0.25">
      <c r="A94" s="289"/>
      <c r="B94" s="268" t="s">
        <v>390</v>
      </c>
      <c r="C94" s="252" t="s">
        <v>1056</v>
      </c>
      <c r="D94" s="267"/>
      <c r="E94" s="257">
        <f>'Проверочная  таблица'!BW39</f>
        <v>0</v>
      </c>
      <c r="F94" s="257">
        <f>'Проверочная  таблица'!CD39</f>
        <v>0</v>
      </c>
      <c r="G94" s="267">
        <f t="shared" si="40"/>
        <v>0</v>
      </c>
      <c r="H94" s="284">
        <f t="shared" si="30"/>
        <v>0</v>
      </c>
      <c r="I94" s="284">
        <f t="shared" si="2"/>
        <v>0</v>
      </c>
      <c r="J94" s="282">
        <f>D94+D97</f>
        <v>0</v>
      </c>
    </row>
    <row r="95" spans="1:11" hidden="1" x14ac:dyDescent="0.25">
      <c r="A95" s="291"/>
      <c r="B95" s="292" t="s">
        <v>365</v>
      </c>
      <c r="C95" s="293"/>
      <c r="D95" s="309"/>
      <c r="E95" s="309"/>
      <c r="F95" s="309"/>
      <c r="G95" s="309">
        <f t="shared" si="40"/>
        <v>0</v>
      </c>
      <c r="H95" s="284">
        <f t="shared" si="30"/>
        <v>0</v>
      </c>
      <c r="I95" s="284">
        <f t="shared" si="2"/>
        <v>0</v>
      </c>
    </row>
    <row r="96" spans="1:11" hidden="1" x14ac:dyDescent="0.25">
      <c r="A96" s="291"/>
      <c r="B96" s="292" t="s">
        <v>366</v>
      </c>
      <c r="C96" s="293"/>
      <c r="D96" s="309">
        <f>D94-D95</f>
        <v>0</v>
      </c>
      <c r="E96" s="309">
        <f>E94-E95</f>
        <v>0</v>
      </c>
      <c r="F96" s="309">
        <f>F94-F95</f>
        <v>0</v>
      </c>
      <c r="G96" s="309">
        <f t="shared" si="40"/>
        <v>0</v>
      </c>
      <c r="H96" s="284">
        <f t="shared" si="30"/>
        <v>0</v>
      </c>
      <c r="I96" s="284">
        <f t="shared" si="2"/>
        <v>0</v>
      </c>
      <c r="J96" s="1408"/>
    </row>
    <row r="97" spans="1:10" hidden="1" x14ac:dyDescent="0.25">
      <c r="A97" s="269"/>
      <c r="B97" s="260" t="s">
        <v>342</v>
      </c>
      <c r="C97" s="270" t="s">
        <v>1056</v>
      </c>
      <c r="D97" s="294"/>
      <c r="E97" s="320">
        <f>'Проверочная  таблица'!BX39</f>
        <v>0</v>
      </c>
      <c r="F97" s="320">
        <f>'Проверочная  таблица'!CE39</f>
        <v>0</v>
      </c>
      <c r="G97" s="320">
        <f t="shared" si="40"/>
        <v>0</v>
      </c>
      <c r="H97" s="284">
        <f t="shared" si="30"/>
        <v>0</v>
      </c>
      <c r="I97" s="284">
        <f t="shared" si="2"/>
        <v>0</v>
      </c>
      <c r="J97" s="1408"/>
    </row>
    <row r="98" spans="1:10" hidden="1" x14ac:dyDescent="0.25">
      <c r="A98" s="269"/>
      <c r="B98" s="295" t="s">
        <v>365</v>
      </c>
      <c r="C98" s="296"/>
      <c r="D98" s="320"/>
      <c r="E98" s="320"/>
      <c r="F98" s="320"/>
      <c r="G98" s="320">
        <f t="shared" si="40"/>
        <v>0</v>
      </c>
      <c r="H98" s="284">
        <f t="shared" si="30"/>
        <v>0</v>
      </c>
      <c r="I98" s="284">
        <f t="shared" si="2"/>
        <v>0</v>
      </c>
    </row>
    <row r="99" spans="1:10" hidden="1" x14ac:dyDescent="0.25">
      <c r="A99" s="269"/>
      <c r="B99" s="295" t="s">
        <v>366</v>
      </c>
      <c r="C99" s="296"/>
      <c r="D99" s="320">
        <f>D97-D98</f>
        <v>0</v>
      </c>
      <c r="E99" s="320">
        <f>E97-E98</f>
        <v>0</v>
      </c>
      <c r="F99" s="320">
        <f>F97-F98</f>
        <v>0</v>
      </c>
      <c r="G99" s="320">
        <f t="shared" si="40"/>
        <v>0</v>
      </c>
      <c r="H99" s="284">
        <f t="shared" si="30"/>
        <v>0</v>
      </c>
      <c r="I99" s="284">
        <f t="shared" si="2"/>
        <v>0</v>
      </c>
    </row>
    <row r="100" spans="1:10" x14ac:dyDescent="0.25">
      <c r="A100" s="1044"/>
      <c r="B100" s="268"/>
      <c r="C100" s="266"/>
      <c r="D100" s="267"/>
      <c r="E100" s="257"/>
      <c r="F100" s="257"/>
      <c r="G100" s="267"/>
      <c r="H100" s="284">
        <f t="shared" si="30"/>
        <v>0</v>
      </c>
      <c r="I100" s="284">
        <f t="shared" ref="I100:I164" si="43">IF(G100&lt;0,1,0)</f>
        <v>0</v>
      </c>
    </row>
    <row r="101" spans="1:10" ht="25.5" x14ac:dyDescent="0.25">
      <c r="A101" s="245" t="s">
        <v>391</v>
      </c>
      <c r="B101" s="246" t="s">
        <v>392</v>
      </c>
      <c r="C101" s="265"/>
      <c r="D101" s="1405">
        <f>D110+D106</f>
        <v>19680600</v>
      </c>
      <c r="E101" s="1405">
        <f t="shared" ref="E101:G101" si="44">E110+E106</f>
        <v>19680600.000000004</v>
      </c>
      <c r="F101" s="1405">
        <f t="shared" si="44"/>
        <v>0</v>
      </c>
      <c r="G101" s="1405">
        <f t="shared" si="44"/>
        <v>0</v>
      </c>
      <c r="H101" s="284">
        <f t="shared" si="30"/>
        <v>0</v>
      </c>
      <c r="I101" s="284">
        <f t="shared" si="43"/>
        <v>0</v>
      </c>
    </row>
    <row r="102" spans="1:10" x14ac:dyDescent="0.25">
      <c r="A102" s="286"/>
      <c r="B102" s="287" t="s">
        <v>365</v>
      </c>
      <c r="C102" s="288"/>
      <c r="D102" s="1406">
        <f>D111+D107</f>
        <v>19680600</v>
      </c>
      <c r="E102" s="1406">
        <f t="shared" ref="E102:G102" si="45">E111+E107</f>
        <v>19680600.000000004</v>
      </c>
      <c r="F102" s="1406">
        <f t="shared" si="45"/>
        <v>0</v>
      </c>
      <c r="G102" s="1406">
        <f t="shared" si="45"/>
        <v>0</v>
      </c>
      <c r="H102" s="284">
        <f t="shared" si="30"/>
        <v>0</v>
      </c>
      <c r="I102" s="284">
        <f t="shared" si="43"/>
        <v>0</v>
      </c>
    </row>
    <row r="103" spans="1:10" x14ac:dyDescent="0.25">
      <c r="A103" s="286"/>
      <c r="B103" s="287" t="s">
        <v>366</v>
      </c>
      <c r="C103" s="288"/>
      <c r="D103" s="1406">
        <f>D112+D108</f>
        <v>0</v>
      </c>
      <c r="E103" s="1406">
        <f t="shared" ref="E103:G103" si="46">E112+E108</f>
        <v>0</v>
      </c>
      <c r="F103" s="1406">
        <f t="shared" si="46"/>
        <v>0</v>
      </c>
      <c r="G103" s="1406">
        <f t="shared" si="46"/>
        <v>0</v>
      </c>
      <c r="H103" s="284">
        <f t="shared" si="30"/>
        <v>0</v>
      </c>
      <c r="I103" s="284">
        <f t="shared" si="43"/>
        <v>0</v>
      </c>
    </row>
    <row r="104" spans="1:10" x14ac:dyDescent="0.25">
      <c r="A104" s="286"/>
      <c r="B104" s="287" t="s">
        <v>381</v>
      </c>
      <c r="C104" s="288"/>
      <c r="D104" s="1406">
        <f>D101-D102-D103</f>
        <v>0</v>
      </c>
      <c r="E104" s="1406">
        <f t="shared" ref="E104:G104" si="47">E101-E102-E103</f>
        <v>0</v>
      </c>
      <c r="F104" s="1406">
        <f t="shared" si="47"/>
        <v>0</v>
      </c>
      <c r="G104" s="1406">
        <f t="shared" si="47"/>
        <v>0</v>
      </c>
      <c r="H104" s="284">
        <f t="shared" si="30"/>
        <v>0</v>
      </c>
      <c r="I104" s="284">
        <f t="shared" si="43"/>
        <v>0</v>
      </c>
    </row>
    <row r="105" spans="1:10" x14ac:dyDescent="0.25">
      <c r="A105" s="1044"/>
      <c r="B105" s="238" t="s">
        <v>324</v>
      </c>
      <c r="C105" s="266"/>
      <c r="D105" s="267"/>
      <c r="E105" s="257"/>
      <c r="F105" s="257"/>
      <c r="G105" s="267"/>
      <c r="H105" s="284">
        <f t="shared" si="30"/>
        <v>0</v>
      </c>
      <c r="I105" s="284">
        <f t="shared" si="43"/>
        <v>0</v>
      </c>
    </row>
    <row r="106" spans="1:10" ht="216.75" hidden="1" x14ac:dyDescent="0.25">
      <c r="A106" s="307"/>
      <c r="B106" s="229" t="s">
        <v>393</v>
      </c>
      <c r="C106" s="252" t="s">
        <v>394</v>
      </c>
      <c r="D106" s="267"/>
      <c r="E106" s="257">
        <f>'Прочая  субсидия_МР  и  ГО'!AH38</f>
        <v>0</v>
      </c>
      <c r="F106" s="257">
        <f>'Прочая  субсидия_МР  и  ГО'!AI38</f>
        <v>0</v>
      </c>
      <c r="G106" s="267">
        <f t="shared" ref="G106:G112" si="48">D106-E106</f>
        <v>0</v>
      </c>
      <c r="H106" s="284">
        <f t="shared" si="30"/>
        <v>0</v>
      </c>
      <c r="I106" s="284">
        <f t="shared" si="43"/>
        <v>0</v>
      </c>
    </row>
    <row r="107" spans="1:10" hidden="1" x14ac:dyDescent="0.25">
      <c r="A107" s="291"/>
      <c r="B107" s="292" t="s">
        <v>365</v>
      </c>
      <c r="C107" s="293"/>
      <c r="D107" s="309"/>
      <c r="E107" s="309"/>
      <c r="F107" s="309"/>
      <c r="G107" s="309">
        <f t="shared" si="48"/>
        <v>0</v>
      </c>
      <c r="H107" s="284">
        <f t="shared" si="30"/>
        <v>0</v>
      </c>
      <c r="I107" s="284">
        <f t="shared" si="43"/>
        <v>0</v>
      </c>
    </row>
    <row r="108" spans="1:10" hidden="1" x14ac:dyDescent="0.25">
      <c r="A108" s="291"/>
      <c r="B108" s="292" t="s">
        <v>366</v>
      </c>
      <c r="C108" s="293"/>
      <c r="D108" s="309">
        <f>D106-D109</f>
        <v>0</v>
      </c>
      <c r="E108" s="309">
        <f t="shared" ref="E108:F108" si="49">E106-E109</f>
        <v>0</v>
      </c>
      <c r="F108" s="309">
        <f t="shared" si="49"/>
        <v>0</v>
      </c>
      <c r="G108" s="309">
        <f t="shared" si="48"/>
        <v>0</v>
      </c>
      <c r="H108" s="284">
        <f t="shared" si="30"/>
        <v>0</v>
      </c>
      <c r="I108" s="284">
        <f t="shared" si="43"/>
        <v>0</v>
      </c>
    </row>
    <row r="109" spans="1:10" hidden="1" x14ac:dyDescent="0.25">
      <c r="A109" s="308"/>
      <c r="B109" s="292" t="s">
        <v>381</v>
      </c>
      <c r="C109" s="293"/>
      <c r="D109" s="305"/>
      <c r="E109" s="1409">
        <f>D109</f>
        <v>0</v>
      </c>
      <c r="F109" s="305"/>
      <c r="G109" s="309">
        <f t="shared" si="48"/>
        <v>0</v>
      </c>
      <c r="H109" s="284">
        <f t="shared" si="30"/>
        <v>0</v>
      </c>
      <c r="I109" s="284">
        <f t="shared" si="43"/>
        <v>0</v>
      </c>
      <c r="J109" s="282" t="s">
        <v>316</v>
      </c>
    </row>
    <row r="110" spans="1:10" ht="165.75" x14ac:dyDescent="0.25">
      <c r="A110" s="1044"/>
      <c r="B110" s="268" t="s">
        <v>395</v>
      </c>
      <c r="C110" s="252" t="s">
        <v>396</v>
      </c>
      <c r="D110" s="267">
        <v>19680600</v>
      </c>
      <c r="E110" s="257">
        <f>'Прочая  субсидия_МР  и  ГО'!AV38</f>
        <v>19680600.000000004</v>
      </c>
      <c r="F110" s="257">
        <f>'Прочая  субсидия_МР  и  ГО'!AW38</f>
        <v>0</v>
      </c>
      <c r="G110" s="267">
        <f t="shared" si="48"/>
        <v>0</v>
      </c>
      <c r="H110" s="284">
        <f t="shared" si="30"/>
        <v>0</v>
      </c>
      <c r="I110" s="284">
        <f t="shared" si="43"/>
        <v>0</v>
      </c>
    </row>
    <row r="111" spans="1:10" x14ac:dyDescent="0.25">
      <c r="A111" s="291"/>
      <c r="B111" s="292" t="s">
        <v>365</v>
      </c>
      <c r="C111" s="293"/>
      <c r="D111" s="309">
        <f>D110</f>
        <v>19680600</v>
      </c>
      <c r="E111" s="309">
        <f>E110</f>
        <v>19680600.000000004</v>
      </c>
      <c r="F111" s="309">
        <f>F110</f>
        <v>0</v>
      </c>
      <c r="G111" s="309">
        <f t="shared" si="48"/>
        <v>0</v>
      </c>
      <c r="H111" s="284">
        <f t="shared" si="30"/>
        <v>0</v>
      </c>
      <c r="I111" s="284">
        <f t="shared" si="43"/>
        <v>0</v>
      </c>
    </row>
    <row r="112" spans="1:10" x14ac:dyDescent="0.25">
      <c r="A112" s="291"/>
      <c r="B112" s="292" t="s">
        <v>366</v>
      </c>
      <c r="C112" s="293"/>
      <c r="D112" s="309"/>
      <c r="E112" s="309"/>
      <c r="F112" s="309"/>
      <c r="G112" s="309">
        <f t="shared" si="48"/>
        <v>0</v>
      </c>
      <c r="H112" s="284">
        <f t="shared" si="30"/>
        <v>0</v>
      </c>
      <c r="I112" s="284">
        <f t="shared" si="43"/>
        <v>0</v>
      </c>
    </row>
    <row r="113" spans="1:10" x14ac:dyDescent="0.25">
      <c r="A113" s="1044"/>
      <c r="B113" s="268"/>
      <c r="C113" s="266"/>
      <c r="D113" s="267"/>
      <c r="E113" s="257"/>
      <c r="F113" s="257"/>
      <c r="G113" s="267"/>
      <c r="H113" s="284">
        <f t="shared" si="30"/>
        <v>0</v>
      </c>
      <c r="I113" s="284">
        <f t="shared" si="43"/>
        <v>0</v>
      </c>
    </row>
    <row r="114" spans="1:10" x14ac:dyDescent="0.25">
      <c r="A114" s="245" t="s">
        <v>397</v>
      </c>
      <c r="B114" s="246" t="s">
        <v>398</v>
      </c>
      <c r="C114" s="265"/>
      <c r="D114" s="1405">
        <f>D118+D121+D124+D127</f>
        <v>207759893.62</v>
      </c>
      <c r="E114" s="1405">
        <f t="shared" ref="E114:G114" si="50">E118+E121+E124+E127</f>
        <v>207759893.62</v>
      </c>
      <c r="F114" s="1405">
        <f t="shared" si="50"/>
        <v>0</v>
      </c>
      <c r="G114" s="1405">
        <f t="shared" si="50"/>
        <v>0</v>
      </c>
      <c r="H114" s="284">
        <f t="shared" si="30"/>
        <v>0</v>
      </c>
      <c r="I114" s="284">
        <f t="shared" si="43"/>
        <v>0</v>
      </c>
    </row>
    <row r="115" spans="1:10" x14ac:dyDescent="0.25">
      <c r="A115" s="286"/>
      <c r="B115" s="287" t="s">
        <v>365</v>
      </c>
      <c r="C115" s="288"/>
      <c r="D115" s="1406">
        <f>D119+D122+D125+D128</f>
        <v>0</v>
      </c>
      <c r="E115" s="1406">
        <f t="shared" ref="E115:G115" si="51">E119+E122+E125+E128</f>
        <v>0</v>
      </c>
      <c r="F115" s="1406">
        <f t="shared" si="51"/>
        <v>0</v>
      </c>
      <c r="G115" s="1406">
        <f t="shared" si="51"/>
        <v>0</v>
      </c>
      <c r="H115" s="284">
        <f t="shared" si="30"/>
        <v>0</v>
      </c>
      <c r="I115" s="284">
        <f t="shared" si="43"/>
        <v>0</v>
      </c>
    </row>
    <row r="116" spans="1:10" x14ac:dyDescent="0.25">
      <c r="A116" s="286"/>
      <c r="B116" s="287" t="s">
        <v>366</v>
      </c>
      <c r="C116" s="288"/>
      <c r="D116" s="1406">
        <f>D120+D123+D126+D129</f>
        <v>207759893.62</v>
      </c>
      <c r="E116" s="1406">
        <f t="shared" ref="E116:G116" si="52">E120+E123+E126+E129</f>
        <v>207759893.62</v>
      </c>
      <c r="F116" s="1406">
        <f t="shared" si="52"/>
        <v>0</v>
      </c>
      <c r="G116" s="1406">
        <f t="shared" si="52"/>
        <v>0</v>
      </c>
      <c r="H116" s="284">
        <f t="shared" si="30"/>
        <v>0</v>
      </c>
      <c r="I116" s="284">
        <f t="shared" si="43"/>
        <v>0</v>
      </c>
    </row>
    <row r="117" spans="1:10" x14ac:dyDescent="0.25">
      <c r="A117" s="1044"/>
      <c r="B117" s="238" t="s">
        <v>324</v>
      </c>
      <c r="C117" s="266"/>
      <c r="D117" s="267"/>
      <c r="E117" s="257"/>
      <c r="F117" s="257"/>
      <c r="G117" s="267"/>
      <c r="H117" s="284">
        <f t="shared" si="30"/>
        <v>0</v>
      </c>
      <c r="I117" s="284">
        <f t="shared" si="43"/>
        <v>0</v>
      </c>
    </row>
    <row r="118" spans="1:10" ht="280.5" hidden="1" x14ac:dyDescent="0.25">
      <c r="A118" s="289"/>
      <c r="B118" s="268" t="s">
        <v>399</v>
      </c>
      <c r="C118" s="252" t="s">
        <v>400</v>
      </c>
      <c r="D118" s="267"/>
      <c r="E118" s="257">
        <f>'Проверочная  таблица'!SW39</f>
        <v>0</v>
      </c>
      <c r="F118" s="257">
        <f>'Проверочная  таблица'!TD39</f>
        <v>0</v>
      </c>
      <c r="G118" s="267">
        <f>D118-E118</f>
        <v>0</v>
      </c>
      <c r="H118" s="284">
        <f t="shared" ref="H118:H123" si="53">IF(F118&gt;E118,1,0)</f>
        <v>0</v>
      </c>
      <c r="I118" s="284">
        <f t="shared" si="43"/>
        <v>0</v>
      </c>
      <c r="J118" s="282">
        <f>D118+D121</f>
        <v>0</v>
      </c>
    </row>
    <row r="119" spans="1:10" hidden="1" x14ac:dyDescent="0.25">
      <c r="A119" s="291"/>
      <c r="B119" s="292" t="s">
        <v>365</v>
      </c>
      <c r="C119" s="293"/>
      <c r="D119" s="309"/>
      <c r="E119" s="309"/>
      <c r="F119" s="309"/>
      <c r="G119" s="309">
        <f>D119-E119</f>
        <v>0</v>
      </c>
      <c r="H119" s="284">
        <f t="shared" si="53"/>
        <v>0</v>
      </c>
      <c r="I119" s="284">
        <f t="shared" si="43"/>
        <v>0</v>
      </c>
    </row>
    <row r="120" spans="1:10" hidden="1" x14ac:dyDescent="0.25">
      <c r="A120" s="291"/>
      <c r="B120" s="292" t="s">
        <v>366</v>
      </c>
      <c r="C120" s="293"/>
      <c r="D120" s="309">
        <f>D118</f>
        <v>0</v>
      </c>
      <c r="E120" s="309">
        <f t="shared" ref="E120:F120" si="54">E118</f>
        <v>0</v>
      </c>
      <c r="F120" s="309">
        <f t="shared" si="54"/>
        <v>0</v>
      </c>
      <c r="G120" s="309">
        <f>D120-E120</f>
        <v>0</v>
      </c>
      <c r="H120" s="284">
        <f t="shared" si="53"/>
        <v>0</v>
      </c>
      <c r="I120" s="284">
        <f t="shared" si="43"/>
        <v>0</v>
      </c>
    </row>
    <row r="121" spans="1:10" hidden="1" x14ac:dyDescent="0.25">
      <c r="A121" s="269"/>
      <c r="B121" s="260" t="s">
        <v>342</v>
      </c>
      <c r="C121" s="270" t="s">
        <v>400</v>
      </c>
      <c r="D121" s="294"/>
      <c r="E121" s="320">
        <f>'Проверочная  таблица'!SX39</f>
        <v>0</v>
      </c>
      <c r="F121" s="320">
        <f>'Проверочная  таблица'!TE39</f>
        <v>0</v>
      </c>
      <c r="G121" s="320">
        <f>D121-E121</f>
        <v>0</v>
      </c>
      <c r="H121" s="284">
        <f t="shared" si="53"/>
        <v>0</v>
      </c>
      <c r="I121" s="284">
        <f t="shared" si="43"/>
        <v>0</v>
      </c>
    </row>
    <row r="122" spans="1:10" hidden="1" x14ac:dyDescent="0.25">
      <c r="A122" s="269"/>
      <c r="B122" s="295" t="s">
        <v>365</v>
      </c>
      <c r="C122" s="296"/>
      <c r="D122" s="320"/>
      <c r="E122" s="320"/>
      <c r="F122" s="320"/>
      <c r="G122" s="320">
        <f>D122-E122</f>
        <v>0</v>
      </c>
      <c r="H122" s="284">
        <f t="shared" si="53"/>
        <v>0</v>
      </c>
      <c r="I122" s="284">
        <f t="shared" si="43"/>
        <v>0</v>
      </c>
    </row>
    <row r="123" spans="1:10" hidden="1" x14ac:dyDescent="0.25">
      <c r="A123" s="269"/>
      <c r="B123" s="295" t="s">
        <v>366</v>
      </c>
      <c r="C123" s="296"/>
      <c r="D123" s="320">
        <f>D121</f>
        <v>0</v>
      </c>
      <c r="E123" s="320">
        <f t="shared" ref="E123:G123" si="55">E121</f>
        <v>0</v>
      </c>
      <c r="F123" s="320">
        <f t="shared" si="55"/>
        <v>0</v>
      </c>
      <c r="G123" s="320">
        <f t="shared" si="55"/>
        <v>0</v>
      </c>
      <c r="H123" s="284">
        <f t="shared" si="53"/>
        <v>0</v>
      </c>
      <c r="I123" s="284">
        <f t="shared" si="43"/>
        <v>0</v>
      </c>
    </row>
    <row r="124" spans="1:10" ht="204" x14ac:dyDescent="0.25">
      <c r="A124" s="823"/>
      <c r="B124" s="268" t="s">
        <v>1016</v>
      </c>
      <c r="C124" s="891" t="s">
        <v>1015</v>
      </c>
      <c r="D124" s="304">
        <v>12465593.619999999</v>
      </c>
      <c r="E124" s="257">
        <f>'Проверочная  таблица'!SY39</f>
        <v>12465593.620000005</v>
      </c>
      <c r="F124" s="257">
        <f>'Проверочная  таблица'!TF39</f>
        <v>0</v>
      </c>
      <c r="G124" s="267">
        <f t="shared" ref="G124" si="56">D124-E124</f>
        <v>0</v>
      </c>
      <c r="H124" s="284">
        <f t="shared" ref="H124:H129" si="57">IF(F124&gt;E124,1,0)</f>
        <v>0</v>
      </c>
      <c r="I124" s="284">
        <f t="shared" ref="I124:I129" si="58">IF(G124&lt;0,1,0)</f>
        <v>0</v>
      </c>
      <c r="J124" s="282">
        <f>D124+D127</f>
        <v>207759893.62</v>
      </c>
    </row>
    <row r="125" spans="1:10" x14ac:dyDescent="0.25">
      <c r="A125" s="291"/>
      <c r="B125" s="292" t="s">
        <v>365</v>
      </c>
      <c r="C125" s="293"/>
      <c r="D125" s="309"/>
      <c r="E125" s="309"/>
      <c r="F125" s="309"/>
      <c r="G125" s="309"/>
      <c r="H125" s="284">
        <f t="shared" si="57"/>
        <v>0</v>
      </c>
      <c r="I125" s="284">
        <f t="shared" si="58"/>
        <v>0</v>
      </c>
    </row>
    <row r="126" spans="1:10" x14ac:dyDescent="0.25">
      <c r="A126" s="291"/>
      <c r="B126" s="292" t="s">
        <v>366</v>
      </c>
      <c r="C126" s="293"/>
      <c r="D126" s="309">
        <f>D124</f>
        <v>12465593.619999999</v>
      </c>
      <c r="E126" s="309">
        <f t="shared" ref="E126:G126" si="59">E124</f>
        <v>12465593.620000005</v>
      </c>
      <c r="F126" s="309">
        <f t="shared" si="59"/>
        <v>0</v>
      </c>
      <c r="G126" s="309">
        <f t="shared" si="59"/>
        <v>0</v>
      </c>
      <c r="H126" s="284">
        <f t="shared" si="57"/>
        <v>0</v>
      </c>
      <c r="I126" s="284">
        <f t="shared" si="58"/>
        <v>0</v>
      </c>
    </row>
    <row r="127" spans="1:10" x14ac:dyDescent="0.25">
      <c r="A127" s="269"/>
      <c r="B127" s="260" t="s">
        <v>342</v>
      </c>
      <c r="C127" s="319" t="s">
        <v>1015</v>
      </c>
      <c r="D127" s="294">
        <v>195294300</v>
      </c>
      <c r="E127" s="320">
        <f>'Проверочная  таблица'!SZ39</f>
        <v>195294300</v>
      </c>
      <c r="F127" s="320">
        <f>'Проверочная  таблица'!TG39</f>
        <v>0</v>
      </c>
      <c r="G127" s="320">
        <f t="shared" ref="G127" si="60">D127-E127</f>
        <v>0</v>
      </c>
      <c r="H127" s="284">
        <f t="shared" si="57"/>
        <v>0</v>
      </c>
      <c r="I127" s="284">
        <f t="shared" si="58"/>
        <v>0</v>
      </c>
    </row>
    <row r="128" spans="1:10" x14ac:dyDescent="0.25">
      <c r="A128" s="269"/>
      <c r="B128" s="295" t="s">
        <v>365</v>
      </c>
      <c r="C128" s="296"/>
      <c r="D128" s="320"/>
      <c r="E128" s="320"/>
      <c r="F128" s="320"/>
      <c r="G128" s="320"/>
      <c r="H128" s="284">
        <f t="shared" si="57"/>
        <v>0</v>
      </c>
      <c r="I128" s="284">
        <f t="shared" si="58"/>
        <v>0</v>
      </c>
    </row>
    <row r="129" spans="1:10" x14ac:dyDescent="0.25">
      <c r="A129" s="269"/>
      <c r="B129" s="295" t="s">
        <v>366</v>
      </c>
      <c r="C129" s="296"/>
      <c r="D129" s="320">
        <f>D127</f>
        <v>195294300</v>
      </c>
      <c r="E129" s="320">
        <f t="shared" ref="E129:G129" si="61">E127</f>
        <v>195294300</v>
      </c>
      <c r="F129" s="320">
        <f t="shared" si="61"/>
        <v>0</v>
      </c>
      <c r="G129" s="320">
        <f t="shared" si="61"/>
        <v>0</v>
      </c>
      <c r="H129" s="284">
        <f t="shared" si="57"/>
        <v>0</v>
      </c>
      <c r="I129" s="284">
        <f t="shared" si="58"/>
        <v>0</v>
      </c>
    </row>
    <row r="130" spans="1:10" x14ac:dyDescent="0.25">
      <c r="A130" s="1044"/>
      <c r="B130" s="310"/>
      <c r="C130" s="311"/>
      <c r="D130" s="1410"/>
      <c r="E130" s="1410"/>
      <c r="F130" s="1410"/>
      <c r="G130" s="1410"/>
      <c r="H130" s="284"/>
      <c r="I130" s="284">
        <f t="shared" si="43"/>
        <v>0</v>
      </c>
    </row>
    <row r="131" spans="1:10" x14ac:dyDescent="0.25">
      <c r="A131" s="245" t="s">
        <v>401</v>
      </c>
      <c r="B131" s="246" t="s">
        <v>402</v>
      </c>
      <c r="C131" s="265"/>
      <c r="D131" s="1405">
        <f>D177+D180+D162+D136+D139+D189+D193+D173+D158+D183+D186+D150+D154+D146+D169+D165+D142</f>
        <v>2361968138.8899999</v>
      </c>
      <c r="E131" s="1405">
        <f>E177+E180+E162+E136+E139+E189+E193+E173+E158+E183+E186+E150+E154+E146+E169+E165+E142</f>
        <v>2087642802.9400001</v>
      </c>
      <c r="F131" s="1405">
        <f>F177+F180+F162+F136+F139+F189+F193+F173+F158+F183+F186+F150+F154+F146+F169+F165+F142</f>
        <v>136032547.90000001</v>
      </c>
      <c r="G131" s="1405">
        <f>G177+G180+G162+G136+G139+G189+G193+G173+G158+G183+G186+G150+G154+G146+G169+G165+G142</f>
        <v>274325335.95000005</v>
      </c>
      <c r="H131" s="284">
        <f t="shared" ref="H131:H175" si="62">IF(F131&gt;E131,1,0)</f>
        <v>0</v>
      </c>
      <c r="I131" s="284">
        <f t="shared" si="43"/>
        <v>0</v>
      </c>
    </row>
    <row r="132" spans="1:10" x14ac:dyDescent="0.25">
      <c r="A132" s="286"/>
      <c r="B132" s="287" t="s">
        <v>365</v>
      </c>
      <c r="C132" s="288"/>
      <c r="D132" s="1406">
        <f t="shared" ref="D132:G133" si="63">D163+D194+D190+D137+D178+D181+D140+D174+D159+D184+D187+D151+D155+D147+D170+D166+D143</f>
        <v>0</v>
      </c>
      <c r="E132" s="1406">
        <f t="shared" si="63"/>
        <v>0</v>
      </c>
      <c r="F132" s="1406">
        <f t="shared" si="63"/>
        <v>0</v>
      </c>
      <c r="G132" s="1406">
        <f t="shared" si="63"/>
        <v>0</v>
      </c>
      <c r="H132" s="284">
        <f t="shared" si="62"/>
        <v>0</v>
      </c>
      <c r="I132" s="284">
        <f t="shared" si="43"/>
        <v>0</v>
      </c>
    </row>
    <row r="133" spans="1:10" x14ac:dyDescent="0.25">
      <c r="A133" s="286"/>
      <c r="B133" s="287" t="s">
        <v>366</v>
      </c>
      <c r="C133" s="288"/>
      <c r="D133" s="1406">
        <f t="shared" si="63"/>
        <v>1154140146.2</v>
      </c>
      <c r="E133" s="1406">
        <f t="shared" si="63"/>
        <v>903314810.25</v>
      </c>
      <c r="F133" s="1406">
        <f t="shared" si="63"/>
        <v>20866032.350000001</v>
      </c>
      <c r="G133" s="1406">
        <f t="shared" si="63"/>
        <v>250825335.95000005</v>
      </c>
      <c r="H133" s="284">
        <f t="shared" si="62"/>
        <v>0</v>
      </c>
      <c r="I133" s="284">
        <f t="shared" si="43"/>
        <v>0</v>
      </c>
    </row>
    <row r="134" spans="1:10" x14ac:dyDescent="0.25">
      <c r="A134" s="286"/>
      <c r="B134" s="312" t="s">
        <v>381</v>
      </c>
      <c r="C134" s="288"/>
      <c r="D134" s="1406">
        <f>D131-D132-D133</f>
        <v>1207827992.6899998</v>
      </c>
      <c r="E134" s="1406">
        <f t="shared" ref="E134:G134" si="64">E131-E132-E133</f>
        <v>1184327992.6900001</v>
      </c>
      <c r="F134" s="1406">
        <f t="shared" si="64"/>
        <v>115166515.55000001</v>
      </c>
      <c r="G134" s="1406">
        <f t="shared" si="64"/>
        <v>23500000</v>
      </c>
      <c r="H134" s="284">
        <f t="shared" si="62"/>
        <v>0</v>
      </c>
      <c r="I134" s="284">
        <f t="shared" si="43"/>
        <v>0</v>
      </c>
    </row>
    <row r="135" spans="1:10" x14ac:dyDescent="0.25">
      <c r="A135" s="1044"/>
      <c r="B135" s="238" t="s">
        <v>324</v>
      </c>
      <c r="C135" s="266"/>
      <c r="D135" s="267"/>
      <c r="E135" s="257"/>
      <c r="F135" s="257"/>
      <c r="G135" s="267"/>
      <c r="H135" s="284">
        <f t="shared" si="62"/>
        <v>0</v>
      </c>
      <c r="I135" s="284">
        <f t="shared" si="43"/>
        <v>0</v>
      </c>
    </row>
    <row r="136" spans="1:10" ht="102" hidden="1" x14ac:dyDescent="0.25">
      <c r="A136" s="289"/>
      <c r="B136" s="268" t="s">
        <v>1107</v>
      </c>
      <c r="C136" s="252" t="s">
        <v>1106</v>
      </c>
      <c r="D136" s="267"/>
      <c r="E136" s="257">
        <f>'Проверочная  таблица'!DK38</f>
        <v>0</v>
      </c>
      <c r="F136" s="257">
        <f>'Проверочная  таблица'!DN38</f>
        <v>0</v>
      </c>
      <c r="G136" s="267">
        <f t="shared" ref="G136:G146" si="65">D136-E136</f>
        <v>0</v>
      </c>
      <c r="H136" s="284">
        <f t="shared" si="62"/>
        <v>0</v>
      </c>
      <c r="I136" s="284">
        <f t="shared" si="43"/>
        <v>0</v>
      </c>
      <c r="J136" s="282">
        <f>D136+D139</f>
        <v>0</v>
      </c>
    </row>
    <row r="137" spans="1:10" hidden="1" x14ac:dyDescent="0.25">
      <c r="A137" s="291"/>
      <c r="B137" s="292" t="s">
        <v>365</v>
      </c>
      <c r="C137" s="293"/>
      <c r="D137" s="309"/>
      <c r="E137" s="309"/>
      <c r="F137" s="309"/>
      <c r="G137" s="309">
        <f t="shared" si="65"/>
        <v>0</v>
      </c>
      <c r="H137" s="284">
        <f t="shared" si="62"/>
        <v>0</v>
      </c>
      <c r="I137" s="284">
        <f t="shared" si="43"/>
        <v>0</v>
      </c>
    </row>
    <row r="138" spans="1:10" hidden="1" x14ac:dyDescent="0.25">
      <c r="A138" s="291"/>
      <c r="B138" s="292" t="s">
        <v>366</v>
      </c>
      <c r="C138" s="293"/>
      <c r="D138" s="309">
        <f>D136-D137</f>
        <v>0</v>
      </c>
      <c r="E138" s="309">
        <f>E136-E137</f>
        <v>0</v>
      </c>
      <c r="F138" s="309">
        <f>F136-F137</f>
        <v>0</v>
      </c>
      <c r="G138" s="309">
        <f t="shared" si="65"/>
        <v>0</v>
      </c>
      <c r="H138" s="284">
        <f t="shared" si="62"/>
        <v>0</v>
      </c>
      <c r="I138" s="284">
        <f t="shared" si="43"/>
        <v>0</v>
      </c>
    </row>
    <row r="139" spans="1:10" hidden="1" x14ac:dyDescent="0.25">
      <c r="A139" s="269"/>
      <c r="B139" s="260" t="s">
        <v>342</v>
      </c>
      <c r="C139" s="270" t="s">
        <v>1106</v>
      </c>
      <c r="D139" s="294"/>
      <c r="E139" s="320">
        <f>'Проверочная  таблица'!DL38</f>
        <v>0</v>
      </c>
      <c r="F139" s="320">
        <f>'Проверочная  таблица'!DO38</f>
        <v>0</v>
      </c>
      <c r="G139" s="320">
        <f t="shared" si="65"/>
        <v>0</v>
      </c>
      <c r="H139" s="284">
        <f t="shared" si="62"/>
        <v>0</v>
      </c>
      <c r="I139" s="284">
        <f t="shared" si="43"/>
        <v>0</v>
      </c>
    </row>
    <row r="140" spans="1:10" hidden="1" x14ac:dyDescent="0.25">
      <c r="A140" s="269"/>
      <c r="B140" s="295" t="s">
        <v>365</v>
      </c>
      <c r="C140" s="296"/>
      <c r="D140" s="320"/>
      <c r="E140" s="320"/>
      <c r="F140" s="320"/>
      <c r="G140" s="320">
        <f t="shared" si="65"/>
        <v>0</v>
      </c>
      <c r="H140" s="284">
        <f t="shared" si="62"/>
        <v>0</v>
      </c>
      <c r="I140" s="284">
        <f t="shared" si="43"/>
        <v>0</v>
      </c>
    </row>
    <row r="141" spans="1:10" hidden="1" x14ac:dyDescent="0.25">
      <c r="A141" s="269"/>
      <c r="B141" s="295" t="s">
        <v>366</v>
      </c>
      <c r="C141" s="296"/>
      <c r="D141" s="320">
        <f>D139-D140</f>
        <v>0</v>
      </c>
      <c r="E141" s="320">
        <f>E139-E140</f>
        <v>0</v>
      </c>
      <c r="F141" s="320">
        <f>F139-F140</f>
        <v>0</v>
      </c>
      <c r="G141" s="320">
        <f t="shared" si="65"/>
        <v>0</v>
      </c>
      <c r="H141" s="284">
        <f t="shared" si="62"/>
        <v>0</v>
      </c>
      <c r="I141" s="284">
        <f t="shared" si="43"/>
        <v>0</v>
      </c>
    </row>
    <row r="142" spans="1:10" ht="178.5" hidden="1" x14ac:dyDescent="0.25">
      <c r="A142" s="289"/>
      <c r="B142" s="859" t="s">
        <v>979</v>
      </c>
      <c r="C142" s="252" t="s">
        <v>977</v>
      </c>
      <c r="D142" s="267"/>
      <c r="E142" s="257">
        <f>'Проверочная  таблица'!BI38</f>
        <v>0</v>
      </c>
      <c r="F142" s="257">
        <f>'Проверочная  таблица'!BL38</f>
        <v>0</v>
      </c>
      <c r="G142" s="267">
        <f t="shared" ref="G142" si="66">D142-E142</f>
        <v>0</v>
      </c>
      <c r="H142" s="284">
        <f t="shared" ref="H142:H145" si="67">IF(F142&gt;E142,1,0)</f>
        <v>0</v>
      </c>
      <c r="I142" s="284">
        <f t="shared" ref="I142:I145" si="68">IF(G142&lt;0,1,0)</f>
        <v>0</v>
      </c>
      <c r="J142" s="283"/>
    </row>
    <row r="143" spans="1:10" hidden="1" x14ac:dyDescent="0.25">
      <c r="A143" s="291"/>
      <c r="B143" s="292" t="s">
        <v>365</v>
      </c>
      <c r="C143" s="293"/>
      <c r="D143" s="309"/>
      <c r="E143" s="309"/>
      <c r="F143" s="309"/>
      <c r="G143" s="309"/>
      <c r="H143" s="284">
        <f t="shared" si="67"/>
        <v>0</v>
      </c>
      <c r="I143" s="284">
        <f t="shared" si="68"/>
        <v>0</v>
      </c>
      <c r="J143" s="283"/>
    </row>
    <row r="144" spans="1:10" hidden="1" x14ac:dyDescent="0.25">
      <c r="A144" s="291"/>
      <c r="B144" s="292" t="s">
        <v>366</v>
      </c>
      <c r="C144" s="293"/>
      <c r="D144" s="309"/>
      <c r="E144" s="309"/>
      <c r="F144" s="309"/>
      <c r="G144" s="309"/>
      <c r="H144" s="284">
        <f t="shared" si="67"/>
        <v>0</v>
      </c>
      <c r="I144" s="284">
        <f t="shared" si="68"/>
        <v>0</v>
      </c>
      <c r="J144" s="283"/>
    </row>
    <row r="145" spans="1:10" hidden="1" x14ac:dyDescent="0.25">
      <c r="A145" s="291"/>
      <c r="B145" s="292" t="s">
        <v>381</v>
      </c>
      <c r="C145" s="293"/>
      <c r="D145" s="309">
        <f>D142</f>
        <v>0</v>
      </c>
      <c r="E145" s="309">
        <f t="shared" ref="E145:G145" si="69">E142</f>
        <v>0</v>
      </c>
      <c r="F145" s="309">
        <f t="shared" si="69"/>
        <v>0</v>
      </c>
      <c r="G145" s="309">
        <f t="shared" si="69"/>
        <v>0</v>
      </c>
      <c r="H145" s="284">
        <f t="shared" si="67"/>
        <v>0</v>
      </c>
      <c r="I145" s="284">
        <f t="shared" si="68"/>
        <v>0</v>
      </c>
      <c r="J145" s="283"/>
    </row>
    <row r="146" spans="1:10" ht="178.5" hidden="1" x14ac:dyDescent="0.25">
      <c r="A146" s="289"/>
      <c r="B146" s="268" t="s">
        <v>403</v>
      </c>
      <c r="C146" s="252" t="s">
        <v>404</v>
      </c>
      <c r="D146" s="267"/>
      <c r="E146" s="257">
        <f>'Проверочная  таблица'!BJ38</f>
        <v>0</v>
      </c>
      <c r="F146" s="257">
        <f>'Проверочная  таблица'!BM38</f>
        <v>0</v>
      </c>
      <c r="G146" s="267">
        <f t="shared" si="65"/>
        <v>0</v>
      </c>
      <c r="H146" s="284">
        <f t="shared" si="62"/>
        <v>0</v>
      </c>
      <c r="I146" s="284">
        <f t="shared" si="43"/>
        <v>0</v>
      </c>
      <c r="J146" s="283"/>
    </row>
    <row r="147" spans="1:10" hidden="1" x14ac:dyDescent="0.25">
      <c r="A147" s="291"/>
      <c r="B147" s="292" t="s">
        <v>365</v>
      </c>
      <c r="C147" s="293"/>
      <c r="D147" s="309"/>
      <c r="E147" s="309"/>
      <c r="F147" s="309"/>
      <c r="G147" s="309"/>
      <c r="H147" s="284">
        <f t="shared" si="62"/>
        <v>0</v>
      </c>
      <c r="I147" s="284">
        <f t="shared" si="43"/>
        <v>0</v>
      </c>
      <c r="J147" s="283"/>
    </row>
    <row r="148" spans="1:10" hidden="1" x14ac:dyDescent="0.25">
      <c r="A148" s="291"/>
      <c r="B148" s="292" t="s">
        <v>366</v>
      </c>
      <c r="C148" s="293"/>
      <c r="D148" s="309"/>
      <c r="E148" s="309"/>
      <c r="F148" s="309"/>
      <c r="G148" s="309"/>
      <c r="H148" s="284">
        <f t="shared" si="62"/>
        <v>0</v>
      </c>
      <c r="I148" s="284">
        <f t="shared" si="43"/>
        <v>0</v>
      </c>
      <c r="J148" s="283"/>
    </row>
    <row r="149" spans="1:10" hidden="1" x14ac:dyDescent="0.25">
      <c r="A149" s="291"/>
      <c r="B149" s="292" t="s">
        <v>381</v>
      </c>
      <c r="C149" s="293"/>
      <c r="D149" s="309">
        <f>D146</f>
        <v>0</v>
      </c>
      <c r="E149" s="309">
        <f t="shared" ref="E149:G149" si="70">E146</f>
        <v>0</v>
      </c>
      <c r="F149" s="309">
        <f t="shared" si="70"/>
        <v>0</v>
      </c>
      <c r="G149" s="309">
        <f t="shared" si="70"/>
        <v>0</v>
      </c>
      <c r="H149" s="284">
        <f t="shared" si="62"/>
        <v>0</v>
      </c>
      <c r="I149" s="284">
        <f t="shared" si="43"/>
        <v>0</v>
      </c>
      <c r="J149" s="283"/>
    </row>
    <row r="150" spans="1:10" ht="153" hidden="1" x14ac:dyDescent="0.25">
      <c r="A150" s="307"/>
      <c r="B150" s="229" t="s">
        <v>405</v>
      </c>
      <c r="C150" s="252" t="s">
        <v>406</v>
      </c>
      <c r="D150" s="267"/>
      <c r="E150" s="257">
        <f>'Проверочная  таблица'!BO38</f>
        <v>0</v>
      </c>
      <c r="F150" s="257">
        <f>'Проверочная  таблица'!BR38</f>
        <v>0</v>
      </c>
      <c r="G150" s="267">
        <f t="shared" ref="G150" si="71">D150-E150</f>
        <v>0</v>
      </c>
      <c r="H150" s="284">
        <f t="shared" si="62"/>
        <v>0</v>
      </c>
      <c r="I150" s="284">
        <f t="shared" si="43"/>
        <v>0</v>
      </c>
      <c r="J150" s="276"/>
    </row>
    <row r="151" spans="1:10" hidden="1" x14ac:dyDescent="0.25">
      <c r="A151" s="291"/>
      <c r="B151" s="298" t="s">
        <v>365</v>
      </c>
      <c r="C151" s="293"/>
      <c r="D151" s="299"/>
      <c r="E151" s="299"/>
      <c r="F151" s="299"/>
      <c r="G151" s="299">
        <f>D151-E151</f>
        <v>0</v>
      </c>
      <c r="H151" s="284">
        <f t="shared" si="62"/>
        <v>0</v>
      </c>
      <c r="I151" s="284">
        <f t="shared" si="43"/>
        <v>0</v>
      </c>
      <c r="J151" s="276"/>
    </row>
    <row r="152" spans="1:10" hidden="1" x14ac:dyDescent="0.25">
      <c r="A152" s="291"/>
      <c r="B152" s="298" t="s">
        <v>366</v>
      </c>
      <c r="C152" s="293"/>
      <c r="D152" s="299"/>
      <c r="E152" s="299"/>
      <c r="F152" s="299"/>
      <c r="G152" s="299">
        <f>D152-E152</f>
        <v>0</v>
      </c>
      <c r="H152" s="284">
        <f t="shared" si="62"/>
        <v>0</v>
      </c>
      <c r="I152" s="284">
        <f t="shared" si="43"/>
        <v>0</v>
      </c>
      <c r="J152" s="276"/>
    </row>
    <row r="153" spans="1:10" hidden="1" x14ac:dyDescent="0.25">
      <c r="A153" s="291"/>
      <c r="B153" s="298" t="s">
        <v>381</v>
      </c>
      <c r="C153" s="293"/>
      <c r="D153" s="299">
        <f>D150</f>
        <v>0</v>
      </c>
      <c r="E153" s="299">
        <f t="shared" ref="E153:F153" si="72">E150</f>
        <v>0</v>
      </c>
      <c r="F153" s="299">
        <f t="shared" si="72"/>
        <v>0</v>
      </c>
      <c r="G153" s="299">
        <f>D153-E153</f>
        <v>0</v>
      </c>
      <c r="H153" s="284">
        <f t="shared" si="62"/>
        <v>0</v>
      </c>
      <c r="I153" s="284">
        <f t="shared" si="43"/>
        <v>0</v>
      </c>
      <c r="J153" s="276"/>
    </row>
    <row r="154" spans="1:10" ht="153" hidden="1" x14ac:dyDescent="0.25">
      <c r="A154" s="307"/>
      <c r="B154" s="229" t="s">
        <v>407</v>
      </c>
      <c r="C154" s="252" t="s">
        <v>408</v>
      </c>
      <c r="D154" s="267"/>
      <c r="E154" s="257">
        <f>'Проверочная  таблица'!BP38</f>
        <v>0</v>
      </c>
      <c r="F154" s="257">
        <f>'Проверочная  таблица'!BS38</f>
        <v>0</v>
      </c>
      <c r="G154" s="267">
        <f t="shared" ref="G154:G169" si="73">D154-E154</f>
        <v>0</v>
      </c>
      <c r="H154" s="284">
        <f t="shared" si="62"/>
        <v>0</v>
      </c>
      <c r="I154" s="284">
        <f t="shared" si="43"/>
        <v>0</v>
      </c>
      <c r="J154" s="276"/>
    </row>
    <row r="155" spans="1:10" hidden="1" x14ac:dyDescent="0.25">
      <c r="A155" s="291"/>
      <c r="B155" s="298" t="s">
        <v>365</v>
      </c>
      <c r="C155" s="293"/>
      <c r="D155" s="299"/>
      <c r="E155" s="299"/>
      <c r="F155" s="299"/>
      <c r="G155" s="299">
        <f t="shared" si="73"/>
        <v>0</v>
      </c>
      <c r="H155" s="284">
        <f t="shared" si="62"/>
        <v>0</v>
      </c>
      <c r="I155" s="284">
        <f t="shared" si="43"/>
        <v>0</v>
      </c>
      <c r="J155" s="276"/>
    </row>
    <row r="156" spans="1:10" hidden="1" x14ac:dyDescent="0.25">
      <c r="A156" s="291"/>
      <c r="B156" s="298" t="s">
        <v>366</v>
      </c>
      <c r="C156" s="293"/>
      <c r="D156" s="299"/>
      <c r="E156" s="299"/>
      <c r="F156" s="299"/>
      <c r="G156" s="299">
        <f t="shared" si="73"/>
        <v>0</v>
      </c>
      <c r="H156" s="284">
        <f t="shared" si="62"/>
        <v>0</v>
      </c>
      <c r="I156" s="284">
        <f t="shared" si="43"/>
        <v>0</v>
      </c>
      <c r="J156" s="276"/>
    </row>
    <row r="157" spans="1:10" hidden="1" x14ac:dyDescent="0.25">
      <c r="A157" s="308"/>
      <c r="B157" s="298" t="s">
        <v>381</v>
      </c>
      <c r="C157" s="293"/>
      <c r="D157" s="299">
        <f>D154</f>
        <v>0</v>
      </c>
      <c r="E157" s="299">
        <f t="shared" ref="E157:F157" si="74">E154</f>
        <v>0</v>
      </c>
      <c r="F157" s="299">
        <f t="shared" si="74"/>
        <v>0</v>
      </c>
      <c r="G157" s="299">
        <f t="shared" si="73"/>
        <v>0</v>
      </c>
      <c r="H157" s="284">
        <f t="shared" si="62"/>
        <v>0</v>
      </c>
      <c r="I157" s="284">
        <f t="shared" si="43"/>
        <v>0</v>
      </c>
      <c r="J157" s="276"/>
    </row>
    <row r="158" spans="1:10" ht="153" x14ac:dyDescent="0.25">
      <c r="A158" s="303"/>
      <c r="B158" s="229" t="s">
        <v>409</v>
      </c>
      <c r="C158" s="252" t="s">
        <v>410</v>
      </c>
      <c r="D158" s="267">
        <f>61844692.01+1711234.89-3405784.15</f>
        <v>60150142.75</v>
      </c>
      <c r="E158" s="257">
        <f>'Прочая  субсидия_МР  и  ГО'!T38</f>
        <v>60150142.75</v>
      </c>
      <c r="F158" s="257">
        <f>'Прочая  субсидия_МР  и  ГО'!U38</f>
        <v>16343265.41</v>
      </c>
      <c r="G158" s="267">
        <f t="shared" si="73"/>
        <v>0</v>
      </c>
      <c r="H158" s="284">
        <f t="shared" si="62"/>
        <v>0</v>
      </c>
      <c r="I158" s="284">
        <f t="shared" si="43"/>
        <v>0</v>
      </c>
      <c r="J158" s="276"/>
    </row>
    <row r="159" spans="1:10" x14ac:dyDescent="0.25">
      <c r="A159" s="291"/>
      <c r="B159" s="298" t="s">
        <v>365</v>
      </c>
      <c r="C159" s="293"/>
      <c r="D159" s="299"/>
      <c r="E159" s="299"/>
      <c r="F159" s="299"/>
      <c r="G159" s="299">
        <f t="shared" si="73"/>
        <v>0</v>
      </c>
      <c r="H159" s="284">
        <f t="shared" si="62"/>
        <v>0</v>
      </c>
      <c r="I159" s="284">
        <f t="shared" si="43"/>
        <v>0</v>
      </c>
      <c r="J159" s="276"/>
    </row>
    <row r="160" spans="1:10" x14ac:dyDescent="0.25">
      <c r="A160" s="291"/>
      <c r="B160" s="298" t="s">
        <v>366</v>
      </c>
      <c r="C160" s="293"/>
      <c r="D160" s="299"/>
      <c r="E160" s="299"/>
      <c r="F160" s="299"/>
      <c r="G160" s="299">
        <f t="shared" si="73"/>
        <v>0</v>
      </c>
      <c r="H160" s="284">
        <f t="shared" si="62"/>
        <v>0</v>
      </c>
      <c r="I160" s="284">
        <f t="shared" si="43"/>
        <v>0</v>
      </c>
      <c r="J160" s="276"/>
    </row>
    <row r="161" spans="1:10" x14ac:dyDescent="0.25">
      <c r="A161" s="291"/>
      <c r="B161" s="298" t="s">
        <v>381</v>
      </c>
      <c r="C161" s="293"/>
      <c r="D161" s="299">
        <f>D158</f>
        <v>60150142.75</v>
      </c>
      <c r="E161" s="299">
        <f t="shared" ref="E161:F161" si="75">E158</f>
        <v>60150142.75</v>
      </c>
      <c r="F161" s="299">
        <f t="shared" si="75"/>
        <v>16343265.41</v>
      </c>
      <c r="G161" s="299">
        <f t="shared" si="73"/>
        <v>0</v>
      </c>
      <c r="H161" s="284">
        <f t="shared" si="62"/>
        <v>0</v>
      </c>
      <c r="I161" s="284">
        <f t="shared" si="43"/>
        <v>0</v>
      </c>
      <c r="J161" s="276"/>
    </row>
    <row r="162" spans="1:10" ht="178.5" x14ac:dyDescent="0.25">
      <c r="A162" s="1044"/>
      <c r="B162" s="268" t="s">
        <v>411</v>
      </c>
      <c r="C162" s="252" t="s">
        <v>412</v>
      </c>
      <c r="D162" s="267">
        <f>806470675.45+197944134.8+149725335.95</f>
        <v>1154140146.2</v>
      </c>
      <c r="E162" s="257">
        <f>'Проверочная  таблица'!AQ38</f>
        <v>903314810.25</v>
      </c>
      <c r="F162" s="257">
        <f>'Проверочная  таблица'!AT38</f>
        <v>20866032.350000001</v>
      </c>
      <c r="G162" s="267">
        <f t="shared" si="73"/>
        <v>250825335.95000005</v>
      </c>
      <c r="H162" s="284">
        <f t="shared" si="62"/>
        <v>0</v>
      </c>
      <c r="I162" s="284">
        <f t="shared" si="43"/>
        <v>0</v>
      </c>
    </row>
    <row r="163" spans="1:10" x14ac:dyDescent="0.25">
      <c r="A163" s="291"/>
      <c r="B163" s="292" t="s">
        <v>365</v>
      </c>
      <c r="C163" s="293"/>
      <c r="D163" s="309"/>
      <c r="E163" s="309"/>
      <c r="F163" s="309"/>
      <c r="G163" s="309">
        <f t="shared" si="73"/>
        <v>0</v>
      </c>
      <c r="H163" s="284">
        <f t="shared" si="62"/>
        <v>0</v>
      </c>
      <c r="I163" s="284">
        <f t="shared" si="43"/>
        <v>0</v>
      </c>
    </row>
    <row r="164" spans="1:10" x14ac:dyDescent="0.25">
      <c r="A164" s="291"/>
      <c r="B164" s="292" t="s">
        <v>366</v>
      </c>
      <c r="C164" s="293"/>
      <c r="D164" s="309">
        <f>D162-D163</f>
        <v>1154140146.2</v>
      </c>
      <c r="E164" s="309">
        <f>E162-E163</f>
        <v>903314810.25</v>
      </c>
      <c r="F164" s="309">
        <f>F162-F163</f>
        <v>20866032.350000001</v>
      </c>
      <c r="G164" s="309">
        <f t="shared" si="73"/>
        <v>250825335.95000005</v>
      </c>
      <c r="H164" s="284">
        <f t="shared" si="62"/>
        <v>0</v>
      </c>
      <c r="I164" s="284">
        <f t="shared" si="43"/>
        <v>0</v>
      </c>
    </row>
    <row r="165" spans="1:10" ht="178.5" x14ac:dyDescent="0.25">
      <c r="A165" s="823"/>
      <c r="B165" s="313" t="s">
        <v>963</v>
      </c>
      <c r="C165" s="252" t="s">
        <v>962</v>
      </c>
      <c r="D165" s="267">
        <v>53922755.640000001</v>
      </c>
      <c r="E165" s="931">
        <f>'Прочая  субсидия_МР  и  ГО'!V28</f>
        <v>53922755.640000001</v>
      </c>
      <c r="F165" s="931">
        <f>'Прочая  субсидия_МР  и  ГО'!W28</f>
        <v>0</v>
      </c>
      <c r="G165" s="267">
        <f t="shared" ref="G165" si="76">D165-E165</f>
        <v>0</v>
      </c>
      <c r="H165" s="284">
        <f t="shared" ref="H165:H167" si="77">IF(F165&gt;E165,1,0)</f>
        <v>0</v>
      </c>
      <c r="I165" s="284">
        <f t="shared" ref="I165:I167" si="78">IF(G165&lt;0,1,0)</f>
        <v>0</v>
      </c>
    </row>
    <row r="166" spans="1:10" x14ac:dyDescent="0.25">
      <c r="A166" s="291"/>
      <c r="B166" s="292" t="s">
        <v>365</v>
      </c>
      <c r="C166" s="293"/>
      <c r="D166" s="309"/>
      <c r="E166" s="309"/>
      <c r="F166" s="309"/>
      <c r="G166" s="309"/>
      <c r="H166" s="284">
        <f t="shared" si="77"/>
        <v>0</v>
      </c>
      <c r="I166" s="284">
        <f t="shared" si="78"/>
        <v>0</v>
      </c>
    </row>
    <row r="167" spans="1:10" x14ac:dyDescent="0.25">
      <c r="A167" s="291"/>
      <c r="B167" s="292" t="s">
        <v>366</v>
      </c>
      <c r="C167" s="293"/>
      <c r="D167" s="309"/>
      <c r="E167" s="309"/>
      <c r="F167" s="309"/>
      <c r="G167" s="309"/>
      <c r="H167" s="284">
        <f t="shared" si="77"/>
        <v>0</v>
      </c>
      <c r="I167" s="284">
        <f t="shared" si="78"/>
        <v>0</v>
      </c>
    </row>
    <row r="168" spans="1:10" x14ac:dyDescent="0.25">
      <c r="A168" s="308"/>
      <c r="B168" s="292" t="s">
        <v>381</v>
      </c>
      <c r="C168" s="293"/>
      <c r="D168" s="309">
        <f>D165</f>
        <v>53922755.640000001</v>
      </c>
      <c r="E168" s="309">
        <f t="shared" ref="E168:G168" si="79">E165</f>
        <v>53922755.640000001</v>
      </c>
      <c r="F168" s="309">
        <f t="shared" si="79"/>
        <v>0</v>
      </c>
      <c r="G168" s="309">
        <f t="shared" si="79"/>
        <v>0</v>
      </c>
      <c r="H168" s="284"/>
      <c r="I168" s="284"/>
    </row>
    <row r="169" spans="1:10" ht="191.25" x14ac:dyDescent="0.25">
      <c r="A169" s="823"/>
      <c r="B169" s="313" t="s">
        <v>413</v>
      </c>
      <c r="C169" s="252" t="s">
        <v>414</v>
      </c>
      <c r="D169" s="267">
        <v>208317375.31</v>
      </c>
      <c r="E169" s="257">
        <f>'Прочая  субсидия_МР  и  ГО'!X38</f>
        <v>208317375.31</v>
      </c>
      <c r="F169" s="257">
        <f>'Прочая  субсидия_МР  и  ГО'!Y38</f>
        <v>0</v>
      </c>
      <c r="G169" s="267">
        <f t="shared" si="73"/>
        <v>0</v>
      </c>
      <c r="H169" s="284">
        <f t="shared" si="62"/>
        <v>0</v>
      </c>
      <c r="I169" s="284">
        <f t="shared" ref="I169:I171" si="80">IF(G169&lt;0,1,0)</f>
        <v>0</v>
      </c>
    </row>
    <row r="170" spans="1:10" x14ac:dyDescent="0.25">
      <c r="A170" s="291"/>
      <c r="B170" s="292" t="s">
        <v>365</v>
      </c>
      <c r="C170" s="293"/>
      <c r="D170" s="309"/>
      <c r="E170" s="309"/>
      <c r="F170" s="309"/>
      <c r="G170" s="309"/>
      <c r="H170" s="284">
        <f t="shared" si="62"/>
        <v>0</v>
      </c>
      <c r="I170" s="284">
        <f t="shared" si="80"/>
        <v>0</v>
      </c>
    </row>
    <row r="171" spans="1:10" x14ac:dyDescent="0.25">
      <c r="A171" s="291"/>
      <c r="B171" s="292" t="s">
        <v>366</v>
      </c>
      <c r="C171" s="293"/>
      <c r="D171" s="309"/>
      <c r="E171" s="309"/>
      <c r="F171" s="309"/>
      <c r="G171" s="309"/>
      <c r="H171" s="284">
        <f t="shared" si="62"/>
        <v>0</v>
      </c>
      <c r="I171" s="284">
        <f t="shared" si="80"/>
        <v>0</v>
      </c>
    </row>
    <row r="172" spans="1:10" x14ac:dyDescent="0.25">
      <c r="A172" s="308"/>
      <c r="B172" s="292" t="s">
        <v>381</v>
      </c>
      <c r="C172" s="293"/>
      <c r="D172" s="309">
        <f>D169</f>
        <v>208317375.31</v>
      </c>
      <c r="E172" s="309">
        <f t="shared" ref="E172:G172" si="81">E169</f>
        <v>208317375.31</v>
      </c>
      <c r="F172" s="309">
        <f t="shared" si="81"/>
        <v>0</v>
      </c>
      <c r="G172" s="309">
        <f t="shared" si="81"/>
        <v>0</v>
      </c>
      <c r="H172" s="284"/>
      <c r="I172" s="284"/>
    </row>
    <row r="173" spans="1:10" ht="191.25" x14ac:dyDescent="0.25">
      <c r="A173" s="1044"/>
      <c r="B173" s="268" t="s">
        <v>415</v>
      </c>
      <c r="C173" s="252" t="s">
        <v>416</v>
      </c>
      <c r="D173" s="267">
        <f>966932718.99-114995000</f>
        <v>851937718.99000001</v>
      </c>
      <c r="E173" s="257">
        <f>'Прочая  субсидия_МР  и  ГО'!Z38</f>
        <v>851937718.99000001</v>
      </c>
      <c r="F173" s="257">
        <f>'Прочая  субсидия_МР  и  ГО'!AA38</f>
        <v>98823250.140000015</v>
      </c>
      <c r="G173" s="267">
        <f t="shared" ref="G173" si="82">D173-E173</f>
        <v>0</v>
      </c>
      <c r="H173" s="284">
        <f t="shared" si="62"/>
        <v>0</v>
      </c>
      <c r="I173" s="284">
        <f t="shared" ref="I173:I175" si="83">IF(G173&lt;0,1,0)</f>
        <v>0</v>
      </c>
    </row>
    <row r="174" spans="1:10" x14ac:dyDescent="0.25">
      <c r="A174" s="291"/>
      <c r="B174" s="292" t="s">
        <v>365</v>
      </c>
      <c r="C174" s="293"/>
      <c r="D174" s="309"/>
      <c r="E174" s="309"/>
      <c r="F174" s="309"/>
      <c r="G174" s="309"/>
      <c r="H174" s="284">
        <f t="shared" si="62"/>
        <v>0</v>
      </c>
      <c r="I174" s="284">
        <f t="shared" si="83"/>
        <v>0</v>
      </c>
    </row>
    <row r="175" spans="1:10" x14ac:dyDescent="0.25">
      <c r="A175" s="291"/>
      <c r="B175" s="292" t="s">
        <v>366</v>
      </c>
      <c r="C175" s="293"/>
      <c r="D175" s="309"/>
      <c r="E175" s="309"/>
      <c r="F175" s="309"/>
      <c r="G175" s="309"/>
      <c r="H175" s="284">
        <f t="shared" si="62"/>
        <v>0</v>
      </c>
      <c r="I175" s="284">
        <f t="shared" si="83"/>
        <v>0</v>
      </c>
    </row>
    <row r="176" spans="1:10" x14ac:dyDescent="0.25">
      <c r="A176" s="308"/>
      <c r="B176" s="292" t="s">
        <v>381</v>
      </c>
      <c r="C176" s="293"/>
      <c r="D176" s="309">
        <f>D173</f>
        <v>851937718.99000001</v>
      </c>
      <c r="E176" s="309">
        <f t="shared" ref="E176:G176" si="84">E173</f>
        <v>851937718.99000001</v>
      </c>
      <c r="F176" s="309">
        <f t="shared" si="84"/>
        <v>98823250.140000015</v>
      </c>
      <c r="G176" s="309">
        <f t="shared" si="84"/>
        <v>0</v>
      </c>
      <c r="H176" s="284"/>
      <c r="I176" s="284"/>
    </row>
    <row r="177" spans="1:11" ht="165.75" hidden="1" x14ac:dyDescent="0.25">
      <c r="A177" s="289"/>
      <c r="B177" s="268" t="s">
        <v>417</v>
      </c>
      <c r="C177" s="252" t="s">
        <v>1054</v>
      </c>
      <c r="D177" s="267"/>
      <c r="E177" s="257">
        <f>'Проверочная  таблица'!BU38</f>
        <v>0</v>
      </c>
      <c r="F177" s="257">
        <f>'Проверочная  таблица'!CB38</f>
        <v>0</v>
      </c>
      <c r="G177" s="267">
        <f t="shared" ref="G177:G196" si="85">D177-E177</f>
        <v>0</v>
      </c>
      <c r="H177" s="284">
        <f t="shared" ref="H177:H196" si="86">IF(F177&gt;E177,1,0)</f>
        <v>0</v>
      </c>
      <c r="I177" s="284">
        <f t="shared" ref="I177:I202" si="87">IF(G177&lt;0,1,0)</f>
        <v>0</v>
      </c>
      <c r="J177" s="282">
        <f>D177+D180</f>
        <v>0</v>
      </c>
    </row>
    <row r="178" spans="1:11" hidden="1" x14ac:dyDescent="0.25">
      <c r="A178" s="291"/>
      <c r="B178" s="292" t="s">
        <v>365</v>
      </c>
      <c r="C178" s="293"/>
      <c r="D178" s="309"/>
      <c r="E178" s="309"/>
      <c r="F178" s="309"/>
      <c r="G178" s="309">
        <f t="shared" si="85"/>
        <v>0</v>
      </c>
      <c r="H178" s="284">
        <f t="shared" si="86"/>
        <v>0</v>
      </c>
      <c r="I178" s="284">
        <f t="shared" si="87"/>
        <v>0</v>
      </c>
    </row>
    <row r="179" spans="1:11" hidden="1" x14ac:dyDescent="0.25">
      <c r="A179" s="291"/>
      <c r="B179" s="292" t="s">
        <v>366</v>
      </c>
      <c r="C179" s="293"/>
      <c r="D179" s="309">
        <f>D177-D178</f>
        <v>0</v>
      </c>
      <c r="E179" s="309">
        <f>E177-E178</f>
        <v>0</v>
      </c>
      <c r="F179" s="309">
        <f>F177-F178</f>
        <v>0</v>
      </c>
      <c r="G179" s="309">
        <f t="shared" si="85"/>
        <v>0</v>
      </c>
      <c r="H179" s="284">
        <f t="shared" si="86"/>
        <v>0</v>
      </c>
      <c r="I179" s="284">
        <f t="shared" si="87"/>
        <v>0</v>
      </c>
      <c r="K179" s="306"/>
    </row>
    <row r="180" spans="1:11" hidden="1" x14ac:dyDescent="0.25">
      <c r="A180" s="269"/>
      <c r="B180" s="260" t="s">
        <v>342</v>
      </c>
      <c r="C180" s="270" t="s">
        <v>1055</v>
      </c>
      <c r="D180" s="294"/>
      <c r="E180" s="320">
        <f>'Проверочная  таблица'!BV38</f>
        <v>0</v>
      </c>
      <c r="F180" s="320">
        <f>'Проверочная  таблица'!CC38</f>
        <v>0</v>
      </c>
      <c r="G180" s="320">
        <f t="shared" si="85"/>
        <v>0</v>
      </c>
      <c r="H180" s="284">
        <f t="shared" si="86"/>
        <v>0</v>
      </c>
      <c r="I180" s="284">
        <f t="shared" si="87"/>
        <v>0</v>
      </c>
      <c r="K180" s="306"/>
    </row>
    <row r="181" spans="1:11" hidden="1" x14ac:dyDescent="0.25">
      <c r="A181" s="269"/>
      <c r="B181" s="295" t="s">
        <v>365</v>
      </c>
      <c r="C181" s="296"/>
      <c r="D181" s="320"/>
      <c r="E181" s="320"/>
      <c r="F181" s="320"/>
      <c r="G181" s="320">
        <f t="shared" si="85"/>
        <v>0</v>
      </c>
      <c r="H181" s="284">
        <f t="shared" si="86"/>
        <v>0</v>
      </c>
      <c r="I181" s="284">
        <f t="shared" si="87"/>
        <v>0</v>
      </c>
    </row>
    <row r="182" spans="1:11" hidden="1" x14ac:dyDescent="0.25">
      <c r="A182" s="269"/>
      <c r="B182" s="295" t="s">
        <v>366</v>
      </c>
      <c r="C182" s="296"/>
      <c r="D182" s="320">
        <f>D180-D181</f>
        <v>0</v>
      </c>
      <c r="E182" s="320">
        <f>E180-E181</f>
        <v>0</v>
      </c>
      <c r="F182" s="320">
        <f>F180-F181</f>
        <v>0</v>
      </c>
      <c r="G182" s="320">
        <f t="shared" si="85"/>
        <v>0</v>
      </c>
      <c r="H182" s="284">
        <f t="shared" si="86"/>
        <v>0</v>
      </c>
      <c r="I182" s="284">
        <f t="shared" si="87"/>
        <v>0</v>
      </c>
    </row>
    <row r="183" spans="1:11" ht="114.75" hidden="1" x14ac:dyDescent="0.25">
      <c r="A183" s="289"/>
      <c r="B183" s="268" t="s">
        <v>418</v>
      </c>
      <c r="C183" s="252" t="s">
        <v>1053</v>
      </c>
      <c r="D183" s="267"/>
      <c r="E183" s="257">
        <f>'Проверочная  таблица'!BY38</f>
        <v>0</v>
      </c>
      <c r="F183" s="257">
        <f>'Проверочная  таблица'!CF38</f>
        <v>0</v>
      </c>
      <c r="G183" s="267">
        <f t="shared" si="85"/>
        <v>0</v>
      </c>
      <c r="H183" s="284">
        <f t="shared" si="86"/>
        <v>0</v>
      </c>
      <c r="I183" s="284">
        <f t="shared" si="87"/>
        <v>0</v>
      </c>
      <c r="J183" s="282">
        <f>D183+D186</f>
        <v>0</v>
      </c>
    </row>
    <row r="184" spans="1:11" hidden="1" x14ac:dyDescent="0.25">
      <c r="A184" s="291"/>
      <c r="B184" s="292" t="s">
        <v>365</v>
      </c>
      <c r="C184" s="293"/>
      <c r="D184" s="309"/>
      <c r="E184" s="309"/>
      <c r="F184" s="309"/>
      <c r="G184" s="309">
        <f t="shared" si="85"/>
        <v>0</v>
      </c>
      <c r="H184" s="284">
        <f t="shared" si="86"/>
        <v>0</v>
      </c>
      <c r="I184" s="284">
        <f t="shared" si="87"/>
        <v>0</v>
      </c>
    </row>
    <row r="185" spans="1:11" hidden="1" x14ac:dyDescent="0.25">
      <c r="A185" s="291"/>
      <c r="B185" s="292" t="s">
        <v>366</v>
      </c>
      <c r="C185" s="293"/>
      <c r="D185" s="309">
        <f>D183-D184</f>
        <v>0</v>
      </c>
      <c r="E185" s="309">
        <f>E183-E184</f>
        <v>0</v>
      </c>
      <c r="F185" s="309">
        <f>F183-F184</f>
        <v>0</v>
      </c>
      <c r="G185" s="309">
        <f t="shared" si="85"/>
        <v>0</v>
      </c>
      <c r="H185" s="284">
        <f t="shared" si="86"/>
        <v>0</v>
      </c>
      <c r="I185" s="284">
        <f t="shared" si="87"/>
        <v>0</v>
      </c>
    </row>
    <row r="186" spans="1:11" hidden="1" x14ac:dyDescent="0.25">
      <c r="A186" s="269"/>
      <c r="B186" s="260" t="s">
        <v>342</v>
      </c>
      <c r="C186" s="270" t="s">
        <v>1053</v>
      </c>
      <c r="D186" s="294"/>
      <c r="E186" s="320">
        <f>'Проверочная  таблица'!BZ38</f>
        <v>0</v>
      </c>
      <c r="F186" s="320">
        <f>'Проверочная  таблица'!CG38</f>
        <v>0</v>
      </c>
      <c r="G186" s="320">
        <f t="shared" si="85"/>
        <v>0</v>
      </c>
      <c r="H186" s="284">
        <f t="shared" si="86"/>
        <v>0</v>
      </c>
      <c r="I186" s="284">
        <f t="shared" si="87"/>
        <v>0</v>
      </c>
      <c r="K186" s="306"/>
    </row>
    <row r="187" spans="1:11" hidden="1" x14ac:dyDescent="0.25">
      <c r="A187" s="269"/>
      <c r="B187" s="295" t="s">
        <v>365</v>
      </c>
      <c r="C187" s="296"/>
      <c r="D187" s="320"/>
      <c r="E187" s="320"/>
      <c r="F187" s="320"/>
      <c r="G187" s="320">
        <f t="shared" si="85"/>
        <v>0</v>
      </c>
      <c r="H187" s="284">
        <f t="shared" si="86"/>
        <v>0</v>
      </c>
      <c r="I187" s="284">
        <f t="shared" si="87"/>
        <v>0</v>
      </c>
    </row>
    <row r="188" spans="1:11" hidden="1" x14ac:dyDescent="0.25">
      <c r="A188" s="269"/>
      <c r="B188" s="295" t="s">
        <v>366</v>
      </c>
      <c r="C188" s="296"/>
      <c r="D188" s="320">
        <f>D186-D187</f>
        <v>0</v>
      </c>
      <c r="E188" s="320">
        <f>E186-E187</f>
        <v>0</v>
      </c>
      <c r="F188" s="320">
        <f>F186-F187</f>
        <v>0</v>
      </c>
      <c r="G188" s="320">
        <f t="shared" si="85"/>
        <v>0</v>
      </c>
      <c r="H188" s="284">
        <f t="shared" si="86"/>
        <v>0</v>
      </c>
      <c r="I188" s="284">
        <f t="shared" si="87"/>
        <v>0</v>
      </c>
    </row>
    <row r="189" spans="1:11" ht="178.5" x14ac:dyDescent="0.25">
      <c r="A189" s="303"/>
      <c r="B189" s="229" t="s">
        <v>419</v>
      </c>
      <c r="C189" s="252" t="s">
        <v>420</v>
      </c>
      <c r="D189" s="267">
        <v>20000000</v>
      </c>
      <c r="E189" s="257">
        <f>'Прочая  субсидия_МР  и  ГО'!AN38</f>
        <v>0</v>
      </c>
      <c r="F189" s="257">
        <f>'Прочая  субсидия_МР  и  ГО'!AO38</f>
        <v>0</v>
      </c>
      <c r="G189" s="267">
        <f t="shared" si="85"/>
        <v>20000000</v>
      </c>
      <c r="H189" s="284">
        <f t="shared" si="86"/>
        <v>0</v>
      </c>
      <c r="I189" s="284">
        <f t="shared" si="87"/>
        <v>0</v>
      </c>
    </row>
    <row r="190" spans="1:11" x14ac:dyDescent="0.25">
      <c r="A190" s="291"/>
      <c r="B190" s="292" t="s">
        <v>365</v>
      </c>
      <c r="C190" s="293"/>
      <c r="D190" s="309"/>
      <c r="E190" s="309"/>
      <c r="F190" s="309"/>
      <c r="G190" s="309">
        <f>D190-E190</f>
        <v>0</v>
      </c>
      <c r="H190" s="284">
        <f t="shared" si="86"/>
        <v>0</v>
      </c>
      <c r="I190" s="284">
        <f t="shared" si="87"/>
        <v>0</v>
      </c>
    </row>
    <row r="191" spans="1:11" x14ac:dyDescent="0.25">
      <c r="A191" s="291"/>
      <c r="B191" s="292" t="s">
        <v>366</v>
      </c>
      <c r="C191" s="293"/>
      <c r="D191" s="309">
        <f>D189-D192</f>
        <v>0</v>
      </c>
      <c r="E191" s="309"/>
      <c r="F191" s="309">
        <f>F189-F192</f>
        <v>0</v>
      </c>
      <c r="G191" s="309">
        <f t="shared" ref="G191:G192" si="88">D191-E191</f>
        <v>0</v>
      </c>
      <c r="H191" s="284">
        <f t="shared" si="86"/>
        <v>0</v>
      </c>
      <c r="I191" s="284">
        <f t="shared" si="87"/>
        <v>0</v>
      </c>
    </row>
    <row r="192" spans="1:11" x14ac:dyDescent="0.25">
      <c r="A192" s="291"/>
      <c r="B192" s="292" t="s">
        <v>381</v>
      </c>
      <c r="C192" s="293"/>
      <c r="D192" s="868">
        <v>20000000</v>
      </c>
      <c r="E192" s="309"/>
      <c r="F192" s="868"/>
      <c r="G192" s="309">
        <f t="shared" si="88"/>
        <v>20000000</v>
      </c>
      <c r="H192" s="284">
        <f t="shared" si="86"/>
        <v>0</v>
      </c>
      <c r="I192" s="284">
        <f t="shared" si="87"/>
        <v>0</v>
      </c>
      <c r="K192" s="323" t="s">
        <v>316</v>
      </c>
    </row>
    <row r="193" spans="1:10" ht="178.5" x14ac:dyDescent="0.25">
      <c r="A193" s="1044"/>
      <c r="B193" s="314" t="s">
        <v>421</v>
      </c>
      <c r="C193" s="252" t="s">
        <v>422</v>
      </c>
      <c r="D193" s="315">
        <f>10000000+3500000</f>
        <v>13500000</v>
      </c>
      <c r="E193" s="257">
        <f>'Прочая  субсидия_МР  и  ГО'!AR38</f>
        <v>10000000</v>
      </c>
      <c r="F193" s="257">
        <f>'Прочая  субсидия_МР  и  ГО'!AS38</f>
        <v>0</v>
      </c>
      <c r="G193" s="267">
        <f t="shared" si="85"/>
        <v>3500000</v>
      </c>
      <c r="H193" s="284">
        <f t="shared" si="86"/>
        <v>0</v>
      </c>
      <c r="I193" s="284">
        <f t="shared" si="87"/>
        <v>0</v>
      </c>
    </row>
    <row r="194" spans="1:10" x14ac:dyDescent="0.25">
      <c r="A194" s="291"/>
      <c r="B194" s="292" t="s">
        <v>365</v>
      </c>
      <c r="C194" s="316"/>
      <c r="D194" s="309"/>
      <c r="E194" s="309"/>
      <c r="F194" s="309"/>
      <c r="G194" s="309">
        <f t="shared" si="85"/>
        <v>0</v>
      </c>
      <c r="H194" s="284">
        <f t="shared" si="86"/>
        <v>0</v>
      </c>
      <c r="I194" s="284">
        <f t="shared" si="87"/>
        <v>0</v>
      </c>
    </row>
    <row r="195" spans="1:10" x14ac:dyDescent="0.25">
      <c r="A195" s="291"/>
      <c r="B195" s="292" t="s">
        <v>366</v>
      </c>
      <c r="C195" s="293"/>
      <c r="D195" s="309"/>
      <c r="E195" s="309"/>
      <c r="F195" s="309"/>
      <c r="G195" s="309">
        <f t="shared" si="85"/>
        <v>0</v>
      </c>
      <c r="H195" s="284">
        <f t="shared" si="86"/>
        <v>0</v>
      </c>
      <c r="I195" s="284">
        <f t="shared" si="87"/>
        <v>0</v>
      </c>
    </row>
    <row r="196" spans="1:10" x14ac:dyDescent="0.25">
      <c r="A196" s="291"/>
      <c r="B196" s="292" t="s">
        <v>381</v>
      </c>
      <c r="C196" s="293"/>
      <c r="D196" s="309">
        <f>D193</f>
        <v>13500000</v>
      </c>
      <c r="E196" s="309">
        <f t="shared" ref="E196:F196" si="89">E193</f>
        <v>10000000</v>
      </c>
      <c r="F196" s="309">
        <f t="shared" si="89"/>
        <v>0</v>
      </c>
      <c r="G196" s="309">
        <f t="shared" si="85"/>
        <v>3500000</v>
      </c>
      <c r="H196" s="284">
        <f t="shared" si="86"/>
        <v>0</v>
      </c>
      <c r="I196" s="284">
        <f t="shared" si="87"/>
        <v>0</v>
      </c>
    </row>
    <row r="197" spans="1:10" x14ac:dyDescent="0.25">
      <c r="A197" s="1044"/>
      <c r="B197" s="310"/>
      <c r="C197" s="311"/>
      <c r="D197" s="1410"/>
      <c r="E197" s="1410"/>
      <c r="F197" s="1410"/>
      <c r="G197" s="1410"/>
      <c r="H197" s="284"/>
      <c r="I197" s="284">
        <f t="shared" si="87"/>
        <v>0</v>
      </c>
    </row>
    <row r="198" spans="1:10" x14ac:dyDescent="0.25">
      <c r="A198" s="245" t="s">
        <v>10</v>
      </c>
      <c r="B198" s="246" t="s">
        <v>336</v>
      </c>
      <c r="C198" s="265"/>
      <c r="D198" s="1405">
        <f>D211+D215+D219+D223+D226+D229+D235+D238+D203+D207+D232</f>
        <v>959892564.29999995</v>
      </c>
      <c r="E198" s="1405">
        <f t="shared" ref="E198:G198" si="90">E211+E215+E219+E223+E226+E229+E235+E238+E203+E207+E232</f>
        <v>865876954.64999986</v>
      </c>
      <c r="F198" s="1405">
        <f t="shared" si="90"/>
        <v>2554030.31</v>
      </c>
      <c r="G198" s="1405">
        <f t="shared" si="90"/>
        <v>94015609.650000021</v>
      </c>
      <c r="H198" s="284">
        <f t="shared" ref="H198:H206" si="91">IF(F198&gt;E198,1,0)</f>
        <v>0</v>
      </c>
      <c r="I198" s="284">
        <f t="shared" si="87"/>
        <v>0</v>
      </c>
    </row>
    <row r="199" spans="1:10" x14ac:dyDescent="0.25">
      <c r="A199" s="286"/>
      <c r="B199" s="287" t="s">
        <v>365</v>
      </c>
      <c r="C199" s="288"/>
      <c r="D199" s="1406">
        <f>D212+D216+D220+D224+D227+D230+D236+D239+D204+D208+D233</f>
        <v>35176195.409999996</v>
      </c>
      <c r="E199" s="1406">
        <f t="shared" ref="E199:G199" si="92">E212+E216+E220+E224+E227+E230+E236+E239+E204+E208+E233</f>
        <v>11455851.060000001</v>
      </c>
      <c r="F199" s="1406">
        <f t="shared" si="92"/>
        <v>0</v>
      </c>
      <c r="G199" s="1406">
        <f t="shared" si="92"/>
        <v>23720344.350000001</v>
      </c>
      <c r="H199" s="284">
        <f t="shared" si="91"/>
        <v>0</v>
      </c>
      <c r="I199" s="284">
        <f t="shared" si="87"/>
        <v>0</v>
      </c>
    </row>
    <row r="200" spans="1:10" x14ac:dyDescent="0.25">
      <c r="A200" s="286"/>
      <c r="B200" s="287" t="s">
        <v>366</v>
      </c>
      <c r="C200" s="288"/>
      <c r="D200" s="1406">
        <f>D213+D217+D221+D225+D228+D231+D237+D240+D205+D209+D234</f>
        <v>0</v>
      </c>
      <c r="E200" s="1406">
        <f t="shared" ref="E200:G200" si="93">E213+E217+E221+E225+E228+E231+E237+E240+E205+E209+E234</f>
        <v>0</v>
      </c>
      <c r="F200" s="1406">
        <f t="shared" si="93"/>
        <v>0</v>
      </c>
      <c r="G200" s="1406">
        <f t="shared" si="93"/>
        <v>0</v>
      </c>
      <c r="H200" s="284">
        <f t="shared" si="91"/>
        <v>0</v>
      </c>
      <c r="I200" s="284">
        <f t="shared" si="87"/>
        <v>0</v>
      </c>
    </row>
    <row r="201" spans="1:10" x14ac:dyDescent="0.25">
      <c r="A201" s="286"/>
      <c r="B201" s="312" t="s">
        <v>381</v>
      </c>
      <c r="C201" s="288"/>
      <c r="D201" s="1406">
        <f>D198-D199-D200</f>
        <v>924716368.88999999</v>
      </c>
      <c r="E201" s="1406">
        <f t="shared" ref="E201:G201" si="94">E198-E199-E200</f>
        <v>854421103.58999991</v>
      </c>
      <c r="F201" s="1406">
        <f t="shared" si="94"/>
        <v>2554030.31</v>
      </c>
      <c r="G201" s="1406">
        <f t="shared" si="94"/>
        <v>70295265.300000012</v>
      </c>
      <c r="H201" s="284">
        <f t="shared" si="91"/>
        <v>0</v>
      </c>
      <c r="I201" s="284">
        <f t="shared" si="87"/>
        <v>0</v>
      </c>
    </row>
    <row r="202" spans="1:10" x14ac:dyDescent="0.25">
      <c r="A202" s="1044"/>
      <c r="B202" s="238" t="s">
        <v>324</v>
      </c>
      <c r="C202" s="266"/>
      <c r="D202" s="267"/>
      <c r="E202" s="257"/>
      <c r="F202" s="257"/>
      <c r="G202" s="267"/>
      <c r="H202" s="284">
        <f t="shared" si="91"/>
        <v>0</v>
      </c>
      <c r="I202" s="284">
        <f t="shared" si="87"/>
        <v>0</v>
      </c>
    </row>
    <row r="203" spans="1:10" ht="127.5" x14ac:dyDescent="0.25">
      <c r="A203" s="1044"/>
      <c r="B203" s="314" t="s">
        <v>423</v>
      </c>
      <c r="C203" s="252" t="s">
        <v>1030</v>
      </c>
      <c r="D203" s="315">
        <v>2083352.53</v>
      </c>
      <c r="E203" s="257">
        <f>'Проверочная  таблица'!GQ39</f>
        <v>2083352.5300000012</v>
      </c>
      <c r="F203" s="257">
        <f>'Проверочная  таблица'!GT39</f>
        <v>0</v>
      </c>
      <c r="G203" s="267">
        <f t="shared" ref="G203:G207" si="95">D203-E203</f>
        <v>0</v>
      </c>
      <c r="H203" s="284">
        <f t="shared" si="91"/>
        <v>0</v>
      </c>
      <c r="I203" s="284">
        <f>IF(G203&lt;0,1,0)</f>
        <v>0</v>
      </c>
      <c r="J203" s="282">
        <f>D203+D207</f>
        <v>208335252.53</v>
      </c>
    </row>
    <row r="204" spans="1:10" x14ac:dyDescent="0.25">
      <c r="A204" s="291"/>
      <c r="B204" s="292" t="s">
        <v>365</v>
      </c>
      <c r="C204" s="316"/>
      <c r="D204" s="309"/>
      <c r="E204" s="309"/>
      <c r="F204" s="309"/>
      <c r="G204" s="309">
        <f t="shared" si="95"/>
        <v>0</v>
      </c>
      <c r="H204" s="284">
        <f t="shared" si="91"/>
        <v>0</v>
      </c>
      <c r="I204" s="284">
        <f>IF(G204&lt;0,1,0)</f>
        <v>0</v>
      </c>
    </row>
    <row r="205" spans="1:10" x14ac:dyDescent="0.25">
      <c r="A205" s="291"/>
      <c r="B205" s="292" t="s">
        <v>366</v>
      </c>
      <c r="C205" s="293"/>
      <c r="D205" s="309"/>
      <c r="E205" s="309"/>
      <c r="F205" s="309"/>
      <c r="G205" s="309">
        <f t="shared" si="95"/>
        <v>0</v>
      </c>
      <c r="H205" s="284">
        <f t="shared" si="91"/>
        <v>0</v>
      </c>
      <c r="I205" s="284">
        <f>IF(G205&lt;0,1,0)</f>
        <v>0</v>
      </c>
    </row>
    <row r="206" spans="1:10" x14ac:dyDescent="0.25">
      <c r="A206" s="291"/>
      <c r="B206" s="317" t="s">
        <v>381</v>
      </c>
      <c r="C206" s="293"/>
      <c r="D206" s="309">
        <f>D203</f>
        <v>2083352.53</v>
      </c>
      <c r="E206" s="309">
        <f t="shared" ref="E206:F206" si="96">E203</f>
        <v>2083352.5300000012</v>
      </c>
      <c r="F206" s="309">
        <f t="shared" si="96"/>
        <v>0</v>
      </c>
      <c r="G206" s="309">
        <f t="shared" si="95"/>
        <v>0</v>
      </c>
      <c r="H206" s="284">
        <f t="shared" si="91"/>
        <v>0</v>
      </c>
      <c r="I206" s="284">
        <f t="shared" ref="I206:I214" si="97">IF(G206&lt;0,1,0)</f>
        <v>0</v>
      </c>
    </row>
    <row r="207" spans="1:10" x14ac:dyDescent="0.25">
      <c r="A207" s="269"/>
      <c r="B207" s="260" t="s">
        <v>342</v>
      </c>
      <c r="C207" s="270" t="s">
        <v>1030</v>
      </c>
      <c r="D207" s="294">
        <v>206251900</v>
      </c>
      <c r="E207" s="320">
        <f>'Проверочная  таблица'!GR39</f>
        <v>206251900</v>
      </c>
      <c r="F207" s="320">
        <f>'Проверочная  таблица'!GU39</f>
        <v>0</v>
      </c>
      <c r="G207" s="320">
        <f t="shared" si="95"/>
        <v>0</v>
      </c>
      <c r="H207" s="284">
        <f>IF(F207&gt;E207,1,0)</f>
        <v>0</v>
      </c>
      <c r="I207" s="284">
        <f t="shared" si="97"/>
        <v>0</v>
      </c>
    </row>
    <row r="208" spans="1:10" x14ac:dyDescent="0.25">
      <c r="A208" s="269"/>
      <c r="B208" s="295" t="s">
        <v>365</v>
      </c>
      <c r="C208" s="296"/>
      <c r="D208" s="320"/>
      <c r="E208" s="320"/>
      <c r="F208" s="320"/>
      <c r="G208" s="320">
        <f>D208-E208</f>
        <v>0</v>
      </c>
      <c r="H208" s="284">
        <f>IF(F208&gt;E208,1,0)</f>
        <v>0</v>
      </c>
      <c r="I208" s="284">
        <f t="shared" si="97"/>
        <v>0</v>
      </c>
    </row>
    <row r="209" spans="1:10" x14ac:dyDescent="0.25">
      <c r="A209" s="269"/>
      <c r="B209" s="295" t="s">
        <v>366</v>
      </c>
      <c r="C209" s="296"/>
      <c r="D209" s="320"/>
      <c r="E209" s="320"/>
      <c r="F209" s="320"/>
      <c r="G209" s="320">
        <f>D209-E209</f>
        <v>0</v>
      </c>
      <c r="H209" s="284">
        <f>IF(F209&gt;E209,1,0)</f>
        <v>0</v>
      </c>
      <c r="I209" s="284">
        <f t="shared" si="97"/>
        <v>0</v>
      </c>
    </row>
    <row r="210" spans="1:10" x14ac:dyDescent="0.25">
      <c r="A210" s="269"/>
      <c r="B210" s="295" t="s">
        <v>381</v>
      </c>
      <c r="C210" s="296"/>
      <c r="D210" s="320">
        <f>D207</f>
        <v>206251900</v>
      </c>
      <c r="E210" s="320">
        <f t="shared" ref="E210:F210" si="98">E207</f>
        <v>206251900</v>
      </c>
      <c r="F210" s="320">
        <f t="shared" si="98"/>
        <v>0</v>
      </c>
      <c r="G210" s="320">
        <f>D210-E210</f>
        <v>0</v>
      </c>
      <c r="H210" s="284">
        <f>IF(F210&gt;E210,1,0)</f>
        <v>0</v>
      </c>
      <c r="I210" s="284">
        <f t="shared" si="97"/>
        <v>0</v>
      </c>
    </row>
    <row r="211" spans="1:10" ht="102" x14ac:dyDescent="0.25">
      <c r="A211" s="1044"/>
      <c r="B211" s="314" t="s">
        <v>424</v>
      </c>
      <c r="C211" s="252" t="s">
        <v>1031</v>
      </c>
      <c r="D211" s="315">
        <v>18965151.059999999</v>
      </c>
      <c r="E211" s="257">
        <f>'Проверочная  таблица'!NI39</f>
        <v>18965151.059999999</v>
      </c>
      <c r="F211" s="257">
        <f>'Проверочная  таблица'!NM39</f>
        <v>87389.54</v>
      </c>
      <c r="G211" s="267">
        <f t="shared" ref="G211:G215" si="99">D211-E211</f>
        <v>0</v>
      </c>
      <c r="H211" s="284">
        <f t="shared" ref="H211:H214" si="100">IF(F211&gt;E211,1,0)</f>
        <v>0</v>
      </c>
      <c r="I211" s="284">
        <f t="shared" si="97"/>
        <v>0</v>
      </c>
      <c r="J211" s="282">
        <f>D211+D215</f>
        <v>316085851.06</v>
      </c>
    </row>
    <row r="212" spans="1:10" x14ac:dyDescent="0.25">
      <c r="A212" s="291"/>
      <c r="B212" s="292" t="s">
        <v>365</v>
      </c>
      <c r="C212" s="316"/>
      <c r="D212" s="309"/>
      <c r="E212" s="309"/>
      <c r="F212" s="309"/>
      <c r="G212" s="309">
        <f t="shared" si="99"/>
        <v>0</v>
      </c>
      <c r="H212" s="284">
        <f t="shared" si="100"/>
        <v>0</v>
      </c>
      <c r="I212" s="284">
        <f t="shared" si="97"/>
        <v>0</v>
      </c>
    </row>
    <row r="213" spans="1:10" x14ac:dyDescent="0.25">
      <c r="A213" s="291"/>
      <c r="B213" s="292" t="s">
        <v>366</v>
      </c>
      <c r="C213" s="293"/>
      <c r="D213" s="309"/>
      <c r="E213" s="309"/>
      <c r="F213" s="309"/>
      <c r="G213" s="309">
        <f t="shared" si="99"/>
        <v>0</v>
      </c>
      <c r="H213" s="284">
        <f t="shared" si="100"/>
        <v>0</v>
      </c>
      <c r="I213" s="284">
        <f t="shared" si="97"/>
        <v>0</v>
      </c>
    </row>
    <row r="214" spans="1:10" x14ac:dyDescent="0.25">
      <c r="A214" s="291"/>
      <c r="B214" s="317" t="s">
        <v>381</v>
      </c>
      <c r="C214" s="293"/>
      <c r="D214" s="309">
        <f>D211</f>
        <v>18965151.059999999</v>
      </c>
      <c r="E214" s="309">
        <f t="shared" ref="E214:F214" si="101">E211</f>
        <v>18965151.059999999</v>
      </c>
      <c r="F214" s="309">
        <f t="shared" si="101"/>
        <v>87389.54</v>
      </c>
      <c r="G214" s="309">
        <f t="shared" si="99"/>
        <v>0</v>
      </c>
      <c r="H214" s="284">
        <f t="shared" si="100"/>
        <v>0</v>
      </c>
      <c r="I214" s="284">
        <f t="shared" si="97"/>
        <v>0</v>
      </c>
    </row>
    <row r="215" spans="1:10" x14ac:dyDescent="0.25">
      <c r="A215" s="269"/>
      <c r="B215" s="260" t="s">
        <v>342</v>
      </c>
      <c r="C215" s="270" t="s">
        <v>1031</v>
      </c>
      <c r="D215" s="294">
        <v>297120700</v>
      </c>
      <c r="E215" s="320">
        <f>'Проверочная  таблица'!NJ39</f>
        <v>297120700</v>
      </c>
      <c r="F215" s="320">
        <f>'Проверочная  таблица'!NN39</f>
        <v>1369102.8</v>
      </c>
      <c r="G215" s="320">
        <f t="shared" si="99"/>
        <v>0</v>
      </c>
      <c r="H215" s="284">
        <f>IF(F215&gt;E215,1,0)</f>
        <v>0</v>
      </c>
      <c r="I215" s="284">
        <f>IF(G215&lt;0,1,0)</f>
        <v>0</v>
      </c>
    </row>
    <row r="216" spans="1:10" x14ac:dyDescent="0.25">
      <c r="A216" s="269"/>
      <c r="B216" s="295" t="s">
        <v>365</v>
      </c>
      <c r="C216" s="296"/>
      <c r="D216" s="320"/>
      <c r="E216" s="320"/>
      <c r="F216" s="320"/>
      <c r="G216" s="320">
        <f>D216-E216</f>
        <v>0</v>
      </c>
      <c r="H216" s="284">
        <f>IF(F216&gt;E216,1,0)</f>
        <v>0</v>
      </c>
      <c r="I216" s="284">
        <f>IF(G216&lt;0,1,0)</f>
        <v>0</v>
      </c>
    </row>
    <row r="217" spans="1:10" x14ac:dyDescent="0.25">
      <c r="A217" s="269"/>
      <c r="B217" s="295" t="s">
        <v>366</v>
      </c>
      <c r="C217" s="296"/>
      <c r="D217" s="320"/>
      <c r="E217" s="320"/>
      <c r="F217" s="320"/>
      <c r="G217" s="320">
        <f>D217-E217</f>
        <v>0</v>
      </c>
      <c r="H217" s="284">
        <f>IF(F217&gt;E217,1,0)</f>
        <v>0</v>
      </c>
      <c r="I217" s="284">
        <f>IF(G217&lt;0,1,0)</f>
        <v>0</v>
      </c>
    </row>
    <row r="218" spans="1:10" x14ac:dyDescent="0.25">
      <c r="A218" s="269"/>
      <c r="B218" s="295" t="s">
        <v>381</v>
      </c>
      <c r="C218" s="296"/>
      <c r="D218" s="320">
        <f>D215</f>
        <v>297120700</v>
      </c>
      <c r="E218" s="320">
        <f t="shared" ref="E218:F218" si="102">E215</f>
        <v>297120700</v>
      </c>
      <c r="F218" s="320">
        <f t="shared" si="102"/>
        <v>1369102.8</v>
      </c>
      <c r="G218" s="320">
        <f>D218-E218</f>
        <v>0</v>
      </c>
      <c r="H218" s="284">
        <f>IF(F218&gt;E218,1,0)</f>
        <v>0</v>
      </c>
      <c r="I218" s="284">
        <f>IF(G218&lt;0,1,0)</f>
        <v>0</v>
      </c>
    </row>
    <row r="219" spans="1:10" ht="191.25" x14ac:dyDescent="0.25">
      <c r="A219" s="1044"/>
      <c r="B219" s="268" t="s">
        <v>425</v>
      </c>
      <c r="C219" s="252" t="s">
        <v>1032</v>
      </c>
      <c r="D219" s="304">
        <f>330000000+70295265.3</f>
        <v>400295265.30000001</v>
      </c>
      <c r="E219" s="257">
        <f>'Проверочная  таблица'!NK39</f>
        <v>330000000</v>
      </c>
      <c r="F219" s="257">
        <f>'Проверочная  таблица'!NO39</f>
        <v>1097537.97</v>
      </c>
      <c r="G219" s="267">
        <f t="shared" ref="G219:G223" si="103">D219-E219</f>
        <v>70295265.300000012</v>
      </c>
      <c r="H219" s="284">
        <f t="shared" ref="H219:H240" si="104">IF(F219&gt;E219,1,0)</f>
        <v>0</v>
      </c>
      <c r="I219" s="284">
        <f t="shared" ref="I219:I225" si="105">IF(G219&lt;0,1,0)</f>
        <v>0</v>
      </c>
    </row>
    <row r="220" spans="1:10" x14ac:dyDescent="0.25">
      <c r="A220" s="291"/>
      <c r="B220" s="292" t="s">
        <v>365</v>
      </c>
      <c r="C220" s="293"/>
      <c r="D220" s="309"/>
      <c r="E220" s="309"/>
      <c r="F220" s="309"/>
      <c r="G220" s="309">
        <f t="shared" si="103"/>
        <v>0</v>
      </c>
      <c r="H220" s="284">
        <f t="shared" si="104"/>
        <v>0</v>
      </c>
      <c r="I220" s="284">
        <f t="shared" si="105"/>
        <v>0</v>
      </c>
    </row>
    <row r="221" spans="1:10" x14ac:dyDescent="0.25">
      <c r="A221" s="291"/>
      <c r="B221" s="292" t="s">
        <v>366</v>
      </c>
      <c r="C221" s="318"/>
      <c r="D221" s="309"/>
      <c r="E221" s="309"/>
      <c r="F221" s="309"/>
      <c r="G221" s="309">
        <f t="shared" si="103"/>
        <v>0</v>
      </c>
      <c r="H221" s="284">
        <f t="shared" si="104"/>
        <v>0</v>
      </c>
      <c r="I221" s="284">
        <f t="shared" si="105"/>
        <v>0</v>
      </c>
    </row>
    <row r="222" spans="1:10" x14ac:dyDescent="0.25">
      <c r="A222" s="291"/>
      <c r="B222" s="292" t="s">
        <v>381</v>
      </c>
      <c r="C222" s="318"/>
      <c r="D222" s="309">
        <f>D219</f>
        <v>400295265.30000001</v>
      </c>
      <c r="E222" s="309">
        <f t="shared" ref="E222:F222" si="106">E219</f>
        <v>330000000</v>
      </c>
      <c r="F222" s="309">
        <f t="shared" si="106"/>
        <v>1097537.97</v>
      </c>
      <c r="G222" s="309">
        <f t="shared" si="103"/>
        <v>70295265.300000012</v>
      </c>
      <c r="H222" s="284">
        <f t="shared" si="104"/>
        <v>0</v>
      </c>
      <c r="I222" s="284">
        <f t="shared" si="105"/>
        <v>0</v>
      </c>
    </row>
    <row r="223" spans="1:10" ht="140.25" x14ac:dyDescent="0.25">
      <c r="A223" s="823"/>
      <c r="B223" s="268" t="s">
        <v>426</v>
      </c>
      <c r="C223" s="266" t="s">
        <v>427</v>
      </c>
      <c r="D223" s="304">
        <v>687351.06</v>
      </c>
      <c r="E223" s="257">
        <f>'Проверочная  таблица'!OO39</f>
        <v>687351.06</v>
      </c>
      <c r="F223" s="257">
        <f>'Проверочная  таблица'!OT39</f>
        <v>0</v>
      </c>
      <c r="G223" s="267">
        <f t="shared" si="103"/>
        <v>0</v>
      </c>
      <c r="H223" s="284">
        <f t="shared" si="104"/>
        <v>0</v>
      </c>
      <c r="I223" s="284">
        <f t="shared" si="105"/>
        <v>0</v>
      </c>
      <c r="J223" s="282">
        <f>D223+D226</f>
        <v>11455851.060000001</v>
      </c>
    </row>
    <row r="224" spans="1:10" x14ac:dyDescent="0.25">
      <c r="A224" s="291"/>
      <c r="B224" s="292" t="s">
        <v>365</v>
      </c>
      <c r="C224" s="293"/>
      <c r="D224" s="309">
        <f>D223</f>
        <v>687351.06</v>
      </c>
      <c r="E224" s="309">
        <f>E223</f>
        <v>687351.06</v>
      </c>
      <c r="F224" s="309">
        <f>F223</f>
        <v>0</v>
      </c>
      <c r="G224" s="309">
        <f>G223</f>
        <v>0</v>
      </c>
      <c r="H224" s="284">
        <f t="shared" si="104"/>
        <v>0</v>
      </c>
      <c r="I224" s="284">
        <f t="shared" si="105"/>
        <v>0</v>
      </c>
    </row>
    <row r="225" spans="1:10" x14ac:dyDescent="0.25">
      <c r="A225" s="291"/>
      <c r="B225" s="292" t="s">
        <v>366</v>
      </c>
      <c r="C225" s="293"/>
      <c r="D225" s="309"/>
      <c r="E225" s="309"/>
      <c r="F225" s="309"/>
      <c r="G225" s="309"/>
      <c r="H225" s="284">
        <f t="shared" si="104"/>
        <v>0</v>
      </c>
      <c r="I225" s="284">
        <f t="shared" si="105"/>
        <v>0</v>
      </c>
    </row>
    <row r="226" spans="1:10" x14ac:dyDescent="0.25">
      <c r="A226" s="269"/>
      <c r="B226" s="260" t="s">
        <v>342</v>
      </c>
      <c r="C226" s="319" t="s">
        <v>427</v>
      </c>
      <c r="D226" s="294">
        <v>10768500</v>
      </c>
      <c r="E226" s="320">
        <f>'Проверочная  таблица'!OP39</f>
        <v>10768500</v>
      </c>
      <c r="F226" s="320">
        <f>'Проверочная  таблица'!OU39</f>
        <v>0</v>
      </c>
      <c r="G226" s="320">
        <f t="shared" ref="G226" si="107">D226-E226</f>
        <v>0</v>
      </c>
      <c r="H226" s="284">
        <f t="shared" si="104"/>
        <v>0</v>
      </c>
      <c r="I226" s="284">
        <f>IF(G226&lt;0,1,0)</f>
        <v>0</v>
      </c>
    </row>
    <row r="227" spans="1:10" x14ac:dyDescent="0.25">
      <c r="A227" s="269"/>
      <c r="B227" s="295" t="s">
        <v>365</v>
      </c>
      <c r="C227" s="296"/>
      <c r="D227" s="320">
        <f>D226</f>
        <v>10768500</v>
      </c>
      <c r="E227" s="320">
        <f>E226</f>
        <v>10768500</v>
      </c>
      <c r="F227" s="320">
        <f>F226</f>
        <v>0</v>
      </c>
      <c r="G227" s="320">
        <f>G226</f>
        <v>0</v>
      </c>
      <c r="H227" s="284">
        <f t="shared" si="104"/>
        <v>0</v>
      </c>
      <c r="I227" s="284">
        <f>IF(G227&lt;0,1,0)</f>
        <v>0</v>
      </c>
    </row>
    <row r="228" spans="1:10" x14ac:dyDescent="0.25">
      <c r="A228" s="269"/>
      <c r="B228" s="295" t="s">
        <v>366</v>
      </c>
      <c r="C228" s="296"/>
      <c r="D228" s="320"/>
      <c r="E228" s="320"/>
      <c r="F228" s="320"/>
      <c r="G228" s="320"/>
      <c r="H228" s="284">
        <f t="shared" si="104"/>
        <v>0</v>
      </c>
      <c r="I228" s="284">
        <f>IF(G228&lt;0,1,0)</f>
        <v>0</v>
      </c>
    </row>
    <row r="229" spans="1:10" ht="127.5" x14ac:dyDescent="0.25">
      <c r="A229" s="823"/>
      <c r="B229" s="268" t="s">
        <v>428</v>
      </c>
      <c r="C229" s="252" t="s">
        <v>429</v>
      </c>
      <c r="D229" s="267">
        <v>9117437.7599999998</v>
      </c>
      <c r="E229" s="257">
        <f>'Прочая  субсидия_МР  и  ГО'!BD38</f>
        <v>0</v>
      </c>
      <c r="F229" s="257">
        <f>'Прочая  субсидия_МР  и  ГО'!BE38</f>
        <v>0</v>
      </c>
      <c r="G229" s="267">
        <f t="shared" ref="G229:G234" si="108">D229-E229</f>
        <v>9117437.7599999998</v>
      </c>
      <c r="H229" s="284">
        <f t="shared" si="104"/>
        <v>0</v>
      </c>
      <c r="I229" s="284">
        <f t="shared" ref="I229:I240" si="109">IF(G229&lt;0,1,0)</f>
        <v>0</v>
      </c>
    </row>
    <row r="230" spans="1:10" x14ac:dyDescent="0.25">
      <c r="A230" s="291"/>
      <c r="B230" s="292" t="s">
        <v>365</v>
      </c>
      <c r="C230" s="293"/>
      <c r="D230" s="309">
        <f>D229</f>
        <v>9117437.7599999998</v>
      </c>
      <c r="E230" s="309">
        <f>E229</f>
        <v>0</v>
      </c>
      <c r="F230" s="309">
        <f>F229</f>
        <v>0</v>
      </c>
      <c r="G230" s="309">
        <f t="shared" si="108"/>
        <v>9117437.7599999998</v>
      </c>
      <c r="H230" s="284">
        <f t="shared" si="104"/>
        <v>0</v>
      </c>
      <c r="I230" s="284">
        <f t="shared" si="109"/>
        <v>0</v>
      </c>
    </row>
    <row r="231" spans="1:10" x14ac:dyDescent="0.25">
      <c r="A231" s="291"/>
      <c r="B231" s="292" t="s">
        <v>366</v>
      </c>
      <c r="C231" s="293"/>
      <c r="D231" s="309"/>
      <c r="E231" s="309"/>
      <c r="F231" s="309"/>
      <c r="G231" s="309">
        <f t="shared" si="108"/>
        <v>0</v>
      </c>
      <c r="H231" s="284">
        <f t="shared" si="104"/>
        <v>0</v>
      </c>
      <c r="I231" s="284">
        <f t="shared" si="109"/>
        <v>0</v>
      </c>
    </row>
    <row r="232" spans="1:10" ht="178.5" x14ac:dyDescent="0.25">
      <c r="A232" s="823"/>
      <c r="B232" s="268" t="s">
        <v>1220</v>
      </c>
      <c r="C232" s="252" t="s">
        <v>1219</v>
      </c>
      <c r="D232" s="267">
        <v>14602906.59</v>
      </c>
      <c r="E232" s="931">
        <f>'Прочая  субсидия_МР  и  ГО'!BF38</f>
        <v>0</v>
      </c>
      <c r="F232" s="931">
        <f>'Прочая  субсидия_МР  и  ГО'!BG38</f>
        <v>0</v>
      </c>
      <c r="G232" s="267">
        <f t="shared" si="108"/>
        <v>14602906.59</v>
      </c>
      <c r="H232" s="284">
        <f t="shared" ref="H232:H234" si="110">IF(F232&gt;E232,1,0)</f>
        <v>0</v>
      </c>
      <c r="I232" s="284">
        <f t="shared" ref="I232:I234" si="111">IF(G232&lt;0,1,0)</f>
        <v>0</v>
      </c>
    </row>
    <row r="233" spans="1:10" x14ac:dyDescent="0.25">
      <c r="A233" s="291"/>
      <c r="B233" s="292" t="s">
        <v>365</v>
      </c>
      <c r="C233" s="293"/>
      <c r="D233" s="309">
        <f>D232</f>
        <v>14602906.59</v>
      </c>
      <c r="E233" s="309">
        <f>E232</f>
        <v>0</v>
      </c>
      <c r="F233" s="309">
        <f>F232</f>
        <v>0</v>
      </c>
      <c r="G233" s="309">
        <f t="shared" si="108"/>
        <v>14602906.59</v>
      </c>
      <c r="H233" s="284">
        <f t="shared" si="110"/>
        <v>0</v>
      </c>
      <c r="I233" s="284">
        <f t="shared" si="111"/>
        <v>0</v>
      </c>
    </row>
    <row r="234" spans="1:10" x14ac:dyDescent="0.25">
      <c r="A234" s="291"/>
      <c r="B234" s="292" t="s">
        <v>366</v>
      </c>
      <c r="C234" s="293"/>
      <c r="D234" s="309"/>
      <c r="E234" s="309"/>
      <c r="F234" s="309"/>
      <c r="G234" s="309">
        <f t="shared" si="108"/>
        <v>0</v>
      </c>
      <c r="H234" s="284">
        <f t="shared" si="110"/>
        <v>0</v>
      </c>
      <c r="I234" s="284">
        <f t="shared" si="111"/>
        <v>0</v>
      </c>
    </row>
    <row r="235" spans="1:10" ht="178.5" hidden="1" x14ac:dyDescent="0.25">
      <c r="A235" s="289"/>
      <c r="B235" s="268" t="s">
        <v>430</v>
      </c>
      <c r="C235" s="252" t="s">
        <v>431</v>
      </c>
      <c r="D235" s="267"/>
      <c r="E235" s="257">
        <f>'Проверочная  таблица'!EC39</f>
        <v>0</v>
      </c>
      <c r="F235" s="257">
        <f>'Проверочная  таблица'!EF39</f>
        <v>0</v>
      </c>
      <c r="G235" s="267">
        <f t="shared" ref="G235:G240" si="112">D235-E235</f>
        <v>0</v>
      </c>
      <c r="H235" s="284">
        <f t="shared" si="104"/>
        <v>0</v>
      </c>
      <c r="I235" s="284">
        <f t="shared" si="109"/>
        <v>0</v>
      </c>
      <c r="J235" s="282">
        <f>D235+D238</f>
        <v>0</v>
      </c>
    </row>
    <row r="236" spans="1:10" hidden="1" x14ac:dyDescent="0.25">
      <c r="A236" s="291"/>
      <c r="B236" s="292" t="s">
        <v>365</v>
      </c>
      <c r="C236" s="293"/>
      <c r="D236" s="309">
        <f>D235</f>
        <v>0</v>
      </c>
      <c r="E236" s="309">
        <f>E235</f>
        <v>0</v>
      </c>
      <c r="F236" s="309">
        <f>F235</f>
        <v>0</v>
      </c>
      <c r="G236" s="309">
        <f t="shared" si="112"/>
        <v>0</v>
      </c>
      <c r="H236" s="284">
        <f t="shared" si="104"/>
        <v>0</v>
      </c>
      <c r="I236" s="284">
        <f t="shared" si="109"/>
        <v>0</v>
      </c>
    </row>
    <row r="237" spans="1:10" hidden="1" x14ac:dyDescent="0.25">
      <c r="A237" s="291"/>
      <c r="B237" s="292" t="s">
        <v>366</v>
      </c>
      <c r="C237" s="293"/>
      <c r="D237" s="309"/>
      <c r="E237" s="309"/>
      <c r="F237" s="309"/>
      <c r="G237" s="309">
        <f t="shared" si="112"/>
        <v>0</v>
      </c>
      <c r="H237" s="284">
        <f t="shared" si="104"/>
        <v>0</v>
      </c>
      <c r="I237" s="284">
        <f t="shared" si="109"/>
        <v>0</v>
      </c>
    </row>
    <row r="238" spans="1:10" hidden="1" x14ac:dyDescent="0.25">
      <c r="A238" s="269"/>
      <c r="B238" s="260" t="s">
        <v>342</v>
      </c>
      <c r="C238" s="270" t="s">
        <v>431</v>
      </c>
      <c r="D238" s="271"/>
      <c r="E238" s="1411">
        <f>'Проверочная  таблица'!ED39</f>
        <v>0</v>
      </c>
      <c r="F238" s="1411">
        <f>'Проверочная  таблица'!EG39</f>
        <v>0</v>
      </c>
      <c r="G238" s="271">
        <f t="shared" si="112"/>
        <v>0</v>
      </c>
      <c r="H238" s="284">
        <f t="shared" si="104"/>
        <v>0</v>
      </c>
      <c r="I238" s="284">
        <f t="shared" si="109"/>
        <v>0</v>
      </c>
    </row>
    <row r="239" spans="1:10" hidden="1" x14ac:dyDescent="0.25">
      <c r="A239" s="269"/>
      <c r="B239" s="295" t="s">
        <v>365</v>
      </c>
      <c r="C239" s="296"/>
      <c r="D239" s="320">
        <f>D238</f>
        <v>0</v>
      </c>
      <c r="E239" s="320">
        <f>E238</f>
        <v>0</v>
      </c>
      <c r="F239" s="320">
        <f>F238</f>
        <v>0</v>
      </c>
      <c r="G239" s="320">
        <f t="shared" si="112"/>
        <v>0</v>
      </c>
      <c r="H239" s="284">
        <f t="shared" si="104"/>
        <v>0</v>
      </c>
      <c r="I239" s="284">
        <f t="shared" si="109"/>
        <v>0</v>
      </c>
    </row>
    <row r="240" spans="1:10" hidden="1" x14ac:dyDescent="0.25">
      <c r="A240" s="269"/>
      <c r="B240" s="295" t="s">
        <v>366</v>
      </c>
      <c r="C240" s="296"/>
      <c r="D240" s="320"/>
      <c r="E240" s="320"/>
      <c r="F240" s="320"/>
      <c r="G240" s="320">
        <f t="shared" si="112"/>
        <v>0</v>
      </c>
      <c r="H240" s="284">
        <f t="shared" si="104"/>
        <v>0</v>
      </c>
      <c r="I240" s="284">
        <f t="shared" si="109"/>
        <v>0</v>
      </c>
    </row>
    <row r="241" spans="1:9" x14ac:dyDescent="0.25">
      <c r="A241" s="1044"/>
      <c r="B241" s="268"/>
      <c r="C241" s="266"/>
      <c r="D241" s="267"/>
      <c r="E241" s="257"/>
      <c r="F241" s="257"/>
      <c r="G241" s="267"/>
      <c r="H241" s="284"/>
      <c r="I241" s="284"/>
    </row>
    <row r="242" spans="1:9" ht="25.5" x14ac:dyDescent="0.25">
      <c r="A242" s="245" t="s">
        <v>432</v>
      </c>
      <c r="B242" s="246" t="s">
        <v>433</v>
      </c>
      <c r="C242" s="265"/>
      <c r="D242" s="1405">
        <f>D247</f>
        <v>35714700</v>
      </c>
      <c r="E242" s="1405">
        <f t="shared" ref="E242:G244" si="113">E247</f>
        <v>35714700</v>
      </c>
      <c r="F242" s="1405">
        <f t="shared" si="113"/>
        <v>0</v>
      </c>
      <c r="G242" s="1405">
        <f t="shared" si="113"/>
        <v>0</v>
      </c>
      <c r="H242" s="284">
        <f t="shared" ref="H242:H250" si="114">IF(F242&gt;E242,1,0)</f>
        <v>0</v>
      </c>
      <c r="I242" s="284">
        <f t="shared" ref="I242:I421" si="115">IF(G242&lt;0,1,0)</f>
        <v>0</v>
      </c>
    </row>
    <row r="243" spans="1:9" x14ac:dyDescent="0.25">
      <c r="A243" s="286"/>
      <c r="B243" s="287" t="s">
        <v>365</v>
      </c>
      <c r="C243" s="288"/>
      <c r="D243" s="1406">
        <f>D248</f>
        <v>0</v>
      </c>
      <c r="E243" s="1406">
        <f t="shared" si="113"/>
        <v>0</v>
      </c>
      <c r="F243" s="1406">
        <f t="shared" si="113"/>
        <v>0</v>
      </c>
      <c r="G243" s="1406">
        <f t="shared" si="113"/>
        <v>0</v>
      </c>
      <c r="H243" s="284">
        <f t="shared" si="114"/>
        <v>0</v>
      </c>
      <c r="I243" s="284">
        <f t="shared" si="115"/>
        <v>0</v>
      </c>
    </row>
    <row r="244" spans="1:9" x14ac:dyDescent="0.25">
      <c r="A244" s="286"/>
      <c r="B244" s="287" t="s">
        <v>366</v>
      </c>
      <c r="C244" s="288"/>
      <c r="D244" s="1406">
        <f>D249</f>
        <v>0</v>
      </c>
      <c r="E244" s="1406">
        <f t="shared" si="113"/>
        <v>0</v>
      </c>
      <c r="F244" s="1406">
        <f t="shared" si="113"/>
        <v>0</v>
      </c>
      <c r="G244" s="1406">
        <f t="shared" si="113"/>
        <v>0</v>
      </c>
      <c r="H244" s="284">
        <f t="shared" si="114"/>
        <v>0</v>
      </c>
      <c r="I244" s="284">
        <f t="shared" si="115"/>
        <v>0</v>
      </c>
    </row>
    <row r="245" spans="1:9" x14ac:dyDescent="0.25">
      <c r="A245" s="286"/>
      <c r="B245" s="287" t="s">
        <v>381</v>
      </c>
      <c r="C245" s="288"/>
      <c r="D245" s="1406">
        <f>D242-D243-D244</f>
        <v>35714700</v>
      </c>
      <c r="E245" s="1406">
        <f t="shared" ref="E245:G245" si="116">E242-E243-E244</f>
        <v>35714700</v>
      </c>
      <c r="F245" s="1406">
        <f t="shared" si="116"/>
        <v>0</v>
      </c>
      <c r="G245" s="1406">
        <f t="shared" si="116"/>
        <v>0</v>
      </c>
      <c r="H245" s="284">
        <f t="shared" si="114"/>
        <v>0</v>
      </c>
      <c r="I245" s="284">
        <f t="shared" si="115"/>
        <v>0</v>
      </c>
    </row>
    <row r="246" spans="1:9" x14ac:dyDescent="0.25">
      <c r="A246" s="1044"/>
      <c r="B246" s="238" t="s">
        <v>324</v>
      </c>
      <c r="C246" s="266"/>
      <c r="D246" s="267"/>
      <c r="E246" s="257"/>
      <c r="F246" s="257"/>
      <c r="G246" s="267"/>
      <c r="H246" s="284">
        <f t="shared" si="114"/>
        <v>0</v>
      </c>
      <c r="I246" s="284">
        <f t="shared" si="115"/>
        <v>0</v>
      </c>
    </row>
    <row r="247" spans="1:9" ht="255" x14ac:dyDescent="0.25">
      <c r="A247" s="823"/>
      <c r="B247" s="268" t="s">
        <v>434</v>
      </c>
      <c r="C247" s="252" t="s">
        <v>435</v>
      </c>
      <c r="D247" s="304">
        <v>35714700</v>
      </c>
      <c r="E247" s="257">
        <f>'Прочая  субсидия_МР  и  ГО'!AP38</f>
        <v>35714700</v>
      </c>
      <c r="F247" s="257">
        <f>'Прочая  субсидия_МР  и  ГО'!AQ38</f>
        <v>0</v>
      </c>
      <c r="G247" s="267">
        <f t="shared" ref="G247" si="117">D247-E247</f>
        <v>0</v>
      </c>
      <c r="H247" s="284">
        <f t="shared" si="114"/>
        <v>0</v>
      </c>
      <c r="I247" s="284">
        <f t="shared" si="115"/>
        <v>0</v>
      </c>
    </row>
    <row r="248" spans="1:9" x14ac:dyDescent="0.25">
      <c r="A248" s="291"/>
      <c r="B248" s="292" t="s">
        <v>365</v>
      </c>
      <c r="C248" s="293"/>
      <c r="D248" s="309"/>
      <c r="E248" s="309"/>
      <c r="F248" s="309"/>
      <c r="G248" s="309"/>
      <c r="H248" s="284">
        <f t="shared" si="114"/>
        <v>0</v>
      </c>
      <c r="I248" s="284">
        <f t="shared" si="115"/>
        <v>0</v>
      </c>
    </row>
    <row r="249" spans="1:9" x14ac:dyDescent="0.25">
      <c r="A249" s="291"/>
      <c r="B249" s="292" t="s">
        <v>366</v>
      </c>
      <c r="C249" s="293"/>
      <c r="D249" s="309"/>
      <c r="E249" s="309"/>
      <c r="F249" s="309"/>
      <c r="G249" s="309"/>
      <c r="H249" s="284">
        <f t="shared" si="114"/>
        <v>0</v>
      </c>
      <c r="I249" s="284">
        <f t="shared" si="115"/>
        <v>0</v>
      </c>
    </row>
    <row r="250" spans="1:9" x14ac:dyDescent="0.25">
      <c r="A250" s="291"/>
      <c r="B250" s="292" t="s">
        <v>381</v>
      </c>
      <c r="C250" s="293"/>
      <c r="D250" s="309">
        <f>D247</f>
        <v>35714700</v>
      </c>
      <c r="E250" s="309">
        <f t="shared" ref="E250:G250" si="118">E247</f>
        <v>35714700</v>
      </c>
      <c r="F250" s="309">
        <f t="shared" si="118"/>
        <v>0</v>
      </c>
      <c r="G250" s="309">
        <f t="shared" si="118"/>
        <v>0</v>
      </c>
      <c r="H250" s="284">
        <f t="shared" si="114"/>
        <v>0</v>
      </c>
      <c r="I250" s="284">
        <f t="shared" si="115"/>
        <v>0</v>
      </c>
    </row>
    <row r="251" spans="1:9" x14ac:dyDescent="0.25">
      <c r="A251" s="1044"/>
      <c r="B251" s="268"/>
      <c r="C251" s="266"/>
      <c r="D251" s="267"/>
      <c r="E251" s="257"/>
      <c r="F251" s="257"/>
      <c r="G251" s="267"/>
      <c r="H251" s="284"/>
      <c r="I251" s="284"/>
    </row>
    <row r="252" spans="1:9" x14ac:dyDescent="0.25">
      <c r="A252" s="245" t="s">
        <v>436</v>
      </c>
      <c r="B252" s="246" t="s">
        <v>437</v>
      </c>
      <c r="C252" s="265"/>
      <c r="D252" s="1405">
        <f t="shared" ref="D252:G254" si="119">D266+D269+D257+D260+D263</f>
        <v>232302105.53</v>
      </c>
      <c r="E252" s="1405">
        <f t="shared" si="119"/>
        <v>232302105.53</v>
      </c>
      <c r="F252" s="1405">
        <f t="shared" si="119"/>
        <v>19200000</v>
      </c>
      <c r="G252" s="1405">
        <f t="shared" si="119"/>
        <v>0</v>
      </c>
      <c r="H252" s="284">
        <f t="shared" ref="H252:H256" si="120">IF(F252&gt;E252,1,0)</f>
        <v>0</v>
      </c>
      <c r="I252" s="284">
        <f t="shared" si="115"/>
        <v>0</v>
      </c>
    </row>
    <row r="253" spans="1:9" x14ac:dyDescent="0.25">
      <c r="A253" s="286"/>
      <c r="B253" s="287" t="s">
        <v>365</v>
      </c>
      <c r="C253" s="288"/>
      <c r="D253" s="1406">
        <f t="shared" si="119"/>
        <v>232302105.53</v>
      </c>
      <c r="E253" s="1406">
        <f t="shared" si="119"/>
        <v>232302105.53</v>
      </c>
      <c r="F253" s="1406">
        <f t="shared" si="119"/>
        <v>19200000</v>
      </c>
      <c r="G253" s="1406">
        <f t="shared" si="119"/>
        <v>0</v>
      </c>
      <c r="H253" s="284">
        <f t="shared" si="120"/>
        <v>0</v>
      </c>
      <c r="I253" s="284">
        <f t="shared" si="115"/>
        <v>0</v>
      </c>
    </row>
    <row r="254" spans="1:9" x14ac:dyDescent="0.25">
      <c r="A254" s="286"/>
      <c r="B254" s="287" t="s">
        <v>366</v>
      </c>
      <c r="C254" s="288"/>
      <c r="D254" s="1406">
        <f t="shared" si="119"/>
        <v>0</v>
      </c>
      <c r="E254" s="1406">
        <f t="shared" si="119"/>
        <v>0</v>
      </c>
      <c r="F254" s="1406">
        <f t="shared" si="119"/>
        <v>0</v>
      </c>
      <c r="G254" s="1406">
        <f t="shared" si="119"/>
        <v>0</v>
      </c>
      <c r="H254" s="284">
        <f t="shared" si="120"/>
        <v>0</v>
      </c>
      <c r="I254" s="284">
        <f t="shared" si="115"/>
        <v>0</v>
      </c>
    </row>
    <row r="255" spans="1:9" x14ac:dyDescent="0.25">
      <c r="A255" s="286"/>
      <c r="B255" s="287" t="s">
        <v>381</v>
      </c>
      <c r="C255" s="288"/>
      <c r="D255" s="1406">
        <f>D252-D253-D254</f>
        <v>0</v>
      </c>
      <c r="E255" s="1406">
        <f t="shared" ref="E255:G255" si="121">E252-E253-E254</f>
        <v>0</v>
      </c>
      <c r="F255" s="1406">
        <f t="shared" si="121"/>
        <v>0</v>
      </c>
      <c r="G255" s="1406">
        <f t="shared" si="121"/>
        <v>0</v>
      </c>
      <c r="H255" s="284">
        <f t="shared" si="120"/>
        <v>0</v>
      </c>
      <c r="I255" s="284">
        <f t="shared" si="115"/>
        <v>0</v>
      </c>
    </row>
    <row r="256" spans="1:9" x14ac:dyDescent="0.25">
      <c r="A256" s="1044"/>
      <c r="B256" s="238" t="s">
        <v>324</v>
      </c>
      <c r="C256" s="266"/>
      <c r="D256" s="267"/>
      <c r="E256" s="257"/>
      <c r="F256" s="257"/>
      <c r="G256" s="267"/>
      <c r="H256" s="284">
        <f t="shared" si="120"/>
        <v>0</v>
      </c>
      <c r="I256" s="284">
        <f t="shared" si="115"/>
        <v>0</v>
      </c>
    </row>
    <row r="257" spans="1:10" ht="127.5" x14ac:dyDescent="0.25">
      <c r="A257" s="1044"/>
      <c r="B257" s="268" t="s">
        <v>1245</v>
      </c>
      <c r="C257" s="252" t="s">
        <v>1243</v>
      </c>
      <c r="D257" s="257">
        <v>7710625.5300000003</v>
      </c>
      <c r="E257" s="931">
        <f>'Проверочная  таблица'!FB38</f>
        <v>7710625.5300000012</v>
      </c>
      <c r="F257" s="931">
        <f>'Проверочная  таблица'!FF38</f>
        <v>1152000</v>
      </c>
      <c r="G257" s="267">
        <f>D257-E257</f>
        <v>0</v>
      </c>
      <c r="H257" s="284">
        <f>IF(F257&gt;E257,1,0)</f>
        <v>0</v>
      </c>
      <c r="I257" s="284">
        <f>IF(G257&lt;0,1,0)</f>
        <v>0</v>
      </c>
      <c r="J257" s="282">
        <f>D257+D260</f>
        <v>128510425.53</v>
      </c>
    </row>
    <row r="258" spans="1:10" x14ac:dyDescent="0.25">
      <c r="A258" s="291"/>
      <c r="B258" s="292" t="s">
        <v>365</v>
      </c>
      <c r="C258" s="293"/>
      <c r="D258" s="309">
        <f>D257-D259</f>
        <v>7710625.5300000003</v>
      </c>
      <c r="E258" s="309">
        <f>E257-E259</f>
        <v>7710625.5300000012</v>
      </c>
      <c r="F258" s="309">
        <f>F257-F259</f>
        <v>1152000</v>
      </c>
      <c r="G258" s="309">
        <f>G257-G259</f>
        <v>0</v>
      </c>
      <c r="H258" s="284">
        <f>IF(F258&gt;E258,1,0)</f>
        <v>0</v>
      </c>
      <c r="I258" s="284">
        <f>IF(G258&lt;0,1,0)</f>
        <v>0</v>
      </c>
    </row>
    <row r="259" spans="1:10" x14ac:dyDescent="0.25">
      <c r="A259" s="291"/>
      <c r="B259" s="292" t="s">
        <v>366</v>
      </c>
      <c r="C259" s="293"/>
      <c r="D259" s="309"/>
      <c r="E259" s="309"/>
      <c r="F259" s="309">
        <v>0</v>
      </c>
      <c r="G259" s="309">
        <f>D259-E259</f>
        <v>0</v>
      </c>
      <c r="H259" s="284">
        <f>IF(F259&gt;E259,1,0)</f>
        <v>0</v>
      </c>
      <c r="I259" s="284">
        <f>IF(G259&lt;0,1,0)</f>
        <v>0</v>
      </c>
    </row>
    <row r="260" spans="1:10" x14ac:dyDescent="0.25">
      <c r="A260" s="269"/>
      <c r="B260" s="260" t="s">
        <v>342</v>
      </c>
      <c r="C260" s="270" t="s">
        <v>1243</v>
      </c>
      <c r="D260" s="294">
        <v>120799800</v>
      </c>
      <c r="E260" s="320">
        <f>'Проверочная  таблица'!FC38</f>
        <v>120799800</v>
      </c>
      <c r="F260" s="320">
        <f>'Проверочная  таблица'!FG38</f>
        <v>18048000</v>
      </c>
      <c r="G260" s="320">
        <f t="shared" ref="G260:G265" si="122">D260-E260</f>
        <v>0</v>
      </c>
      <c r="H260" s="284">
        <f t="shared" ref="H260:H263" si="123">IF(F260&gt;E260,1,0)</f>
        <v>0</v>
      </c>
      <c r="I260" s="284">
        <f t="shared" ref="I260:I263" si="124">IF(G260&lt;0,1,0)</f>
        <v>0</v>
      </c>
    </row>
    <row r="261" spans="1:10" x14ac:dyDescent="0.25">
      <c r="A261" s="269"/>
      <c r="B261" s="295" t="s">
        <v>365</v>
      </c>
      <c r="C261" s="296"/>
      <c r="D261" s="320">
        <f>D260</f>
        <v>120799800</v>
      </c>
      <c r="E261" s="320">
        <f t="shared" ref="E261:F261" si="125">E260</f>
        <v>120799800</v>
      </c>
      <c r="F261" s="320">
        <f t="shared" si="125"/>
        <v>18048000</v>
      </c>
      <c r="G261" s="320">
        <f t="shared" si="122"/>
        <v>0</v>
      </c>
      <c r="H261" s="284">
        <f t="shared" si="123"/>
        <v>0</v>
      </c>
      <c r="I261" s="284">
        <f t="shared" si="124"/>
        <v>0</v>
      </c>
    </row>
    <row r="262" spans="1:10" x14ac:dyDescent="0.25">
      <c r="A262" s="269"/>
      <c r="B262" s="295" t="s">
        <v>366</v>
      </c>
      <c r="C262" s="296"/>
      <c r="D262" s="320"/>
      <c r="E262" s="320"/>
      <c r="F262" s="320"/>
      <c r="G262" s="320">
        <f t="shared" si="122"/>
        <v>0</v>
      </c>
      <c r="H262" s="284">
        <f t="shared" si="123"/>
        <v>0</v>
      </c>
      <c r="I262" s="284">
        <f t="shared" si="124"/>
        <v>0</v>
      </c>
    </row>
    <row r="263" spans="1:10" ht="140.25" x14ac:dyDescent="0.25">
      <c r="A263" s="823"/>
      <c r="B263" s="268" t="s">
        <v>1246</v>
      </c>
      <c r="C263" s="252" t="s">
        <v>1244</v>
      </c>
      <c r="D263" s="267">
        <v>95791680</v>
      </c>
      <c r="E263" s="931">
        <f>'Проверочная  таблица'!FA38</f>
        <v>95791680</v>
      </c>
      <c r="F263" s="931">
        <f>'Проверочная  таблица'!FE38</f>
        <v>0</v>
      </c>
      <c r="G263" s="267">
        <f t="shared" si="122"/>
        <v>0</v>
      </c>
      <c r="H263" s="284">
        <f t="shared" si="123"/>
        <v>0</v>
      </c>
      <c r="I263" s="284">
        <f t="shared" si="124"/>
        <v>0</v>
      </c>
    </row>
    <row r="264" spans="1:10" x14ac:dyDescent="0.25">
      <c r="A264" s="291"/>
      <c r="B264" s="292" t="s">
        <v>365</v>
      </c>
      <c r="C264" s="293"/>
      <c r="D264" s="309">
        <f>D263</f>
        <v>95791680</v>
      </c>
      <c r="E264" s="309">
        <f t="shared" ref="E264:F264" si="126">E263</f>
        <v>95791680</v>
      </c>
      <c r="F264" s="309">
        <f t="shared" si="126"/>
        <v>0</v>
      </c>
      <c r="G264" s="309">
        <f t="shared" si="122"/>
        <v>0</v>
      </c>
      <c r="H264" s="284">
        <f t="shared" ref="H264:H265" si="127">IF(F264&gt;E264,1,0)</f>
        <v>0</v>
      </c>
      <c r="I264" s="284">
        <f t="shared" ref="I264:I265" si="128">IF(G264&lt;0,1,0)</f>
        <v>0</v>
      </c>
    </row>
    <row r="265" spans="1:10" x14ac:dyDescent="0.25">
      <c r="A265" s="291"/>
      <c r="B265" s="292" t="s">
        <v>366</v>
      </c>
      <c r="C265" s="293"/>
      <c r="D265" s="309"/>
      <c r="E265" s="309"/>
      <c r="F265" s="309"/>
      <c r="G265" s="309">
        <f t="shared" si="122"/>
        <v>0</v>
      </c>
      <c r="H265" s="284">
        <f t="shared" si="127"/>
        <v>0</v>
      </c>
      <c r="I265" s="284">
        <f t="shared" si="128"/>
        <v>0</v>
      </c>
    </row>
    <row r="266" spans="1:10" ht="140.25" x14ac:dyDescent="0.25">
      <c r="A266" s="1044"/>
      <c r="B266" s="268" t="s">
        <v>1250</v>
      </c>
      <c r="C266" s="252" t="s">
        <v>438</v>
      </c>
      <c r="D266" s="257">
        <v>8000000</v>
      </c>
      <c r="E266" s="257">
        <f>'Проверочная  таблица'!CT38</f>
        <v>8000000</v>
      </c>
      <c r="F266" s="257">
        <f>'Проверочная  таблица'!CW38</f>
        <v>0</v>
      </c>
      <c r="G266" s="267">
        <f>D266-E266</f>
        <v>0</v>
      </c>
      <c r="H266" s="284">
        <f t="shared" ref="H266:H268" si="129">IF(F266&gt;E266,1,0)</f>
        <v>0</v>
      </c>
      <c r="I266" s="284">
        <f t="shared" ref="I266:I268" si="130">IF(G266&lt;0,1,0)</f>
        <v>0</v>
      </c>
    </row>
    <row r="267" spans="1:10" x14ac:dyDescent="0.25">
      <c r="A267" s="291"/>
      <c r="B267" s="292" t="s">
        <v>365</v>
      </c>
      <c r="C267" s="293"/>
      <c r="D267" s="309">
        <f>D266-D268</f>
        <v>8000000</v>
      </c>
      <c r="E267" s="309">
        <f>E266-E268</f>
        <v>8000000</v>
      </c>
      <c r="F267" s="309">
        <f>F266-F268</f>
        <v>0</v>
      </c>
      <c r="G267" s="309">
        <f>G266-G268</f>
        <v>0</v>
      </c>
      <c r="H267" s="284">
        <f t="shared" si="129"/>
        <v>0</v>
      </c>
      <c r="I267" s="284">
        <f t="shared" si="130"/>
        <v>0</v>
      </c>
    </row>
    <row r="268" spans="1:10" x14ac:dyDescent="0.25">
      <c r="A268" s="291"/>
      <c r="B268" s="292" t="s">
        <v>366</v>
      </c>
      <c r="C268" s="293"/>
      <c r="D268" s="309"/>
      <c r="E268" s="309"/>
      <c r="F268" s="309">
        <v>0</v>
      </c>
      <c r="G268" s="309">
        <f>D268-E268</f>
        <v>0</v>
      </c>
      <c r="H268" s="284">
        <f t="shared" si="129"/>
        <v>0</v>
      </c>
      <c r="I268" s="284">
        <f t="shared" si="130"/>
        <v>0</v>
      </c>
    </row>
    <row r="269" spans="1:10" ht="140.25" hidden="1" x14ac:dyDescent="0.25">
      <c r="A269" s="289"/>
      <c r="B269" s="268" t="s">
        <v>367</v>
      </c>
      <c r="C269" s="252" t="s">
        <v>368</v>
      </c>
      <c r="D269" s="267"/>
      <c r="E269" s="257">
        <f>D269</f>
        <v>0</v>
      </c>
      <c r="F269" s="290"/>
      <c r="G269" s="267">
        <f t="shared" ref="G269:G271" si="131">D269-E269</f>
        <v>0</v>
      </c>
      <c r="H269" s="284">
        <f t="shared" ref="H269:H322" si="132">IF(F269&gt;E269,1,0)</f>
        <v>0</v>
      </c>
      <c r="I269" s="284">
        <f t="shared" si="115"/>
        <v>0</v>
      </c>
    </row>
    <row r="270" spans="1:10" hidden="1" x14ac:dyDescent="0.25">
      <c r="A270" s="291"/>
      <c r="B270" s="292" t="s">
        <v>365</v>
      </c>
      <c r="C270" s="293"/>
      <c r="D270" s="309">
        <f>D269-D271</f>
        <v>0</v>
      </c>
      <c r="E270" s="309">
        <f>E269-E271</f>
        <v>0</v>
      </c>
      <c r="F270" s="309">
        <f>F269-F271</f>
        <v>0</v>
      </c>
      <c r="G270" s="309">
        <f t="shared" si="131"/>
        <v>0</v>
      </c>
      <c r="H270" s="284">
        <f t="shared" si="132"/>
        <v>0</v>
      </c>
      <c r="I270" s="284">
        <f t="shared" si="115"/>
        <v>0</v>
      </c>
    </row>
    <row r="271" spans="1:10" hidden="1" x14ac:dyDescent="0.25">
      <c r="A271" s="291"/>
      <c r="B271" s="292" t="s">
        <v>366</v>
      </c>
      <c r="C271" s="293"/>
      <c r="D271" s="309"/>
      <c r="E271" s="309">
        <f>D271</f>
        <v>0</v>
      </c>
      <c r="F271" s="309"/>
      <c r="G271" s="309">
        <f t="shared" si="131"/>
        <v>0</v>
      </c>
      <c r="H271" s="284">
        <f t="shared" si="132"/>
        <v>0</v>
      </c>
      <c r="I271" s="284">
        <f t="shared" si="115"/>
        <v>0</v>
      </c>
    </row>
    <row r="272" spans="1:10" x14ac:dyDescent="0.25">
      <c r="A272" s="1044"/>
      <c r="B272" s="268"/>
      <c r="C272" s="266"/>
      <c r="D272" s="267"/>
      <c r="E272" s="257"/>
      <c r="F272" s="257"/>
      <c r="G272" s="267"/>
      <c r="H272" s="284">
        <f t="shared" si="132"/>
        <v>0</v>
      </c>
      <c r="I272" s="284">
        <f t="shared" si="115"/>
        <v>0</v>
      </c>
    </row>
    <row r="273" spans="1:10" x14ac:dyDescent="0.25">
      <c r="A273" s="245" t="s">
        <v>340</v>
      </c>
      <c r="B273" s="246" t="s">
        <v>341</v>
      </c>
      <c r="C273" s="265"/>
      <c r="D273" s="1405">
        <f>D278+D316+D281+D284+D302+D293+D296+D287+D290+D319+D308+D312+D299+D305</f>
        <v>1755368267.8999999</v>
      </c>
      <c r="E273" s="1405">
        <f t="shared" ref="E273:G273" si="133">E278+E316+E281+E284+E302+E293+E296+E287+E290+E319+E308+E312+E299+E305</f>
        <v>1299975992.5900002</v>
      </c>
      <c r="F273" s="1405">
        <f t="shared" si="133"/>
        <v>113686072.48999999</v>
      </c>
      <c r="G273" s="1405">
        <f t="shared" si="133"/>
        <v>455392275.30999994</v>
      </c>
      <c r="H273" s="284">
        <f t="shared" si="132"/>
        <v>0</v>
      </c>
      <c r="I273" s="284">
        <f t="shared" si="115"/>
        <v>0</v>
      </c>
    </row>
    <row r="274" spans="1:10" x14ac:dyDescent="0.25">
      <c r="A274" s="286"/>
      <c r="B274" s="287" t="s">
        <v>365</v>
      </c>
      <c r="C274" s="288"/>
      <c r="D274" s="1406">
        <f>D279+D317+D282+D285+D303+D294+D297+D288+D291+D320+D309+D313+D300+D306</f>
        <v>1736819089.8199999</v>
      </c>
      <c r="E274" s="1406">
        <f t="shared" ref="E274:G274" si="134">E279+E317+E282+E285+E303+E294+E297+E288+E291+E320+E309+E313+E300+E306</f>
        <v>1281426814.5100002</v>
      </c>
      <c r="F274" s="1406">
        <f t="shared" si="134"/>
        <v>95136915.620000005</v>
      </c>
      <c r="G274" s="1406">
        <f t="shared" si="134"/>
        <v>455392275.30999994</v>
      </c>
      <c r="H274" s="284">
        <f t="shared" si="132"/>
        <v>0</v>
      </c>
      <c r="I274" s="284">
        <f t="shared" si="115"/>
        <v>0</v>
      </c>
    </row>
    <row r="275" spans="1:10" x14ac:dyDescent="0.25">
      <c r="A275" s="286"/>
      <c r="B275" s="287" t="s">
        <v>366</v>
      </c>
      <c r="C275" s="288"/>
      <c r="D275" s="1406">
        <f>D280+D318+D283+D286+D304+D295+D298+D289+D292+D321+D310+D314+D301+D307</f>
        <v>0</v>
      </c>
      <c r="E275" s="1406">
        <f t="shared" ref="E275:G275" si="135">E280+E318+E283+E286+E304+E295+E298+E289+E292+E321+E310+E314+E301+E307</f>
        <v>0</v>
      </c>
      <c r="F275" s="1406">
        <f t="shared" si="135"/>
        <v>0</v>
      </c>
      <c r="G275" s="1406">
        <f t="shared" si="135"/>
        <v>0</v>
      </c>
      <c r="H275" s="284">
        <f t="shared" si="132"/>
        <v>0</v>
      </c>
      <c r="I275" s="284">
        <f t="shared" si="115"/>
        <v>0</v>
      </c>
    </row>
    <row r="276" spans="1:10" x14ac:dyDescent="0.25">
      <c r="A276" s="286"/>
      <c r="B276" s="287" t="s">
        <v>381</v>
      </c>
      <c r="C276" s="288"/>
      <c r="D276" s="1406">
        <f t="shared" ref="D276" si="136">D273-D274-D275</f>
        <v>18549178.079999924</v>
      </c>
      <c r="E276" s="1406">
        <f t="shared" ref="E276:G276" si="137">E273-E274-E275</f>
        <v>18549178.079999924</v>
      </c>
      <c r="F276" s="1406">
        <f t="shared" si="137"/>
        <v>18549156.86999999</v>
      </c>
      <c r="G276" s="1406">
        <f t="shared" si="137"/>
        <v>0</v>
      </c>
      <c r="H276" s="284">
        <f t="shared" si="132"/>
        <v>0</v>
      </c>
      <c r="I276" s="284">
        <f t="shared" si="115"/>
        <v>0</v>
      </c>
    </row>
    <row r="277" spans="1:10" x14ac:dyDescent="0.25">
      <c r="A277" s="1044"/>
      <c r="B277" s="238" t="s">
        <v>324</v>
      </c>
      <c r="C277" s="266"/>
      <c r="D277" s="267"/>
      <c r="E277" s="257"/>
      <c r="F277" s="257"/>
      <c r="G277" s="267"/>
      <c r="H277" s="284">
        <f t="shared" si="132"/>
        <v>0</v>
      </c>
      <c r="I277" s="284">
        <f t="shared" si="115"/>
        <v>0</v>
      </c>
    </row>
    <row r="278" spans="1:10" ht="229.5" x14ac:dyDescent="0.25">
      <c r="A278" s="1044"/>
      <c r="B278" s="251" t="s">
        <v>1251</v>
      </c>
      <c r="C278" s="252" t="s">
        <v>439</v>
      </c>
      <c r="D278" s="267">
        <v>9900000</v>
      </c>
      <c r="E278" s="257">
        <f>'Проверочная  таблица'!CS38</f>
        <v>9900000</v>
      </c>
      <c r="F278" s="257">
        <f>'Проверочная  таблица'!CV38</f>
        <v>0</v>
      </c>
      <c r="G278" s="267">
        <f>D278-E278</f>
        <v>0</v>
      </c>
      <c r="H278" s="284">
        <f t="shared" si="132"/>
        <v>0</v>
      </c>
      <c r="I278" s="284">
        <f t="shared" si="115"/>
        <v>0</v>
      </c>
    </row>
    <row r="279" spans="1:10" x14ac:dyDescent="0.25">
      <c r="A279" s="291"/>
      <c r="B279" s="292" t="s">
        <v>365</v>
      </c>
      <c r="C279" s="293"/>
      <c r="D279" s="309">
        <f>D278</f>
        <v>9900000</v>
      </c>
      <c r="E279" s="309">
        <f>E278</f>
        <v>9900000</v>
      </c>
      <c r="F279" s="309">
        <f>F278</f>
        <v>0</v>
      </c>
      <c r="G279" s="309">
        <f>D279-E279</f>
        <v>0</v>
      </c>
      <c r="H279" s="284">
        <f t="shared" si="132"/>
        <v>0</v>
      </c>
      <c r="I279" s="284">
        <f t="shared" si="115"/>
        <v>0</v>
      </c>
    </row>
    <row r="280" spans="1:10" x14ac:dyDescent="0.25">
      <c r="A280" s="291"/>
      <c r="B280" s="292" t="s">
        <v>366</v>
      </c>
      <c r="C280" s="293"/>
      <c r="D280" s="309"/>
      <c r="E280" s="309"/>
      <c r="F280" s="309"/>
      <c r="G280" s="309">
        <f>D280-E280</f>
        <v>0</v>
      </c>
      <c r="H280" s="284">
        <f t="shared" si="132"/>
        <v>0</v>
      </c>
      <c r="I280" s="284">
        <f t="shared" si="115"/>
        <v>0</v>
      </c>
    </row>
    <row r="281" spans="1:10" ht="76.5" x14ac:dyDescent="0.25">
      <c r="A281" s="823"/>
      <c r="B281" s="251" t="s">
        <v>1151</v>
      </c>
      <c r="C281" s="252" t="s">
        <v>1149</v>
      </c>
      <c r="D281" s="267">
        <f>259971638.9-56092322.23</f>
        <v>203879316.67000002</v>
      </c>
      <c r="E281" s="931">
        <f>'Проверочная  таблица'!SF38</f>
        <v>203879316.67000002</v>
      </c>
      <c r="F281" s="931">
        <f>'Проверочная  таблица'!SL38</f>
        <v>16987752.82</v>
      </c>
      <c r="G281" s="267">
        <f t="shared" ref="G281:G284" si="138">D281-E281</f>
        <v>0</v>
      </c>
      <c r="H281" s="284">
        <f t="shared" si="132"/>
        <v>0</v>
      </c>
      <c r="I281" s="284">
        <f t="shared" si="115"/>
        <v>0</v>
      </c>
      <c r="J281" s="282">
        <f>D281+D284</f>
        <v>728140416.67000008</v>
      </c>
    </row>
    <row r="282" spans="1:10" x14ac:dyDescent="0.25">
      <c r="A282" s="291"/>
      <c r="B282" s="292" t="s">
        <v>365</v>
      </c>
      <c r="C282" s="293"/>
      <c r="D282" s="309">
        <f>D281</f>
        <v>203879316.67000002</v>
      </c>
      <c r="E282" s="309">
        <f t="shared" ref="E282:F282" si="139">E281</f>
        <v>203879316.67000002</v>
      </c>
      <c r="F282" s="309">
        <f t="shared" si="139"/>
        <v>16987752.82</v>
      </c>
      <c r="G282" s="309">
        <f t="shared" si="138"/>
        <v>0</v>
      </c>
      <c r="H282" s="284">
        <f t="shared" si="132"/>
        <v>0</v>
      </c>
      <c r="I282" s="284">
        <f t="shared" si="115"/>
        <v>0</v>
      </c>
    </row>
    <row r="283" spans="1:10" x14ac:dyDescent="0.25">
      <c r="A283" s="291"/>
      <c r="B283" s="292" t="s">
        <v>366</v>
      </c>
      <c r="C283" s="293"/>
      <c r="D283" s="309"/>
      <c r="E283" s="309"/>
      <c r="F283" s="309"/>
      <c r="G283" s="309">
        <f t="shared" si="138"/>
        <v>0</v>
      </c>
      <c r="H283" s="284">
        <f t="shared" si="132"/>
        <v>0</v>
      </c>
      <c r="I283" s="284">
        <f t="shared" si="115"/>
        <v>0</v>
      </c>
    </row>
    <row r="284" spans="1:10" x14ac:dyDescent="0.25">
      <c r="A284" s="269"/>
      <c r="B284" s="260" t="s">
        <v>342</v>
      </c>
      <c r="C284" s="270" t="s">
        <v>1149</v>
      </c>
      <c r="D284" s="294">
        <f>668498500-144237400</f>
        <v>524261100</v>
      </c>
      <c r="E284" s="320">
        <f>'Проверочная  таблица'!SG38</f>
        <v>524261100</v>
      </c>
      <c r="F284" s="320">
        <f>'Проверочная  таблица'!SM38</f>
        <v>43682792.969999999</v>
      </c>
      <c r="G284" s="320">
        <f t="shared" si="138"/>
        <v>0</v>
      </c>
      <c r="H284" s="284">
        <f t="shared" si="132"/>
        <v>0</v>
      </c>
      <c r="I284" s="284">
        <f t="shared" si="115"/>
        <v>0</v>
      </c>
    </row>
    <row r="285" spans="1:10" x14ac:dyDescent="0.25">
      <c r="A285" s="269"/>
      <c r="B285" s="295" t="s">
        <v>365</v>
      </c>
      <c r="C285" s="296"/>
      <c r="D285" s="320">
        <f>D284</f>
        <v>524261100</v>
      </c>
      <c r="E285" s="320">
        <f t="shared" ref="E285:F285" si="140">E284</f>
        <v>524261100</v>
      </c>
      <c r="F285" s="320">
        <f t="shared" si="140"/>
        <v>43682792.969999999</v>
      </c>
      <c r="G285" s="320">
        <f>D285-E285</f>
        <v>0</v>
      </c>
      <c r="H285" s="284">
        <f t="shared" si="132"/>
        <v>0</v>
      </c>
      <c r="I285" s="284">
        <f t="shared" si="115"/>
        <v>0</v>
      </c>
    </row>
    <row r="286" spans="1:10" ht="14.45" customHeight="1" x14ac:dyDescent="0.25">
      <c r="A286" s="269"/>
      <c r="B286" s="295" t="s">
        <v>366</v>
      </c>
      <c r="C286" s="296"/>
      <c r="D286" s="320"/>
      <c r="E286" s="320"/>
      <c r="F286" s="320"/>
      <c r="G286" s="320">
        <f t="shared" ref="G286:G292" si="141">D286-E286</f>
        <v>0</v>
      </c>
      <c r="H286" s="284">
        <f t="shared" si="132"/>
        <v>0</v>
      </c>
      <c r="I286" s="284">
        <f t="shared" si="115"/>
        <v>0</v>
      </c>
    </row>
    <row r="287" spans="1:10" ht="78.599999999999994" customHeight="1" x14ac:dyDescent="0.25">
      <c r="A287" s="823"/>
      <c r="B287" s="251" t="s">
        <v>1152</v>
      </c>
      <c r="C287" s="252" t="s">
        <v>1150</v>
      </c>
      <c r="D287" s="267">
        <v>56092322.229999997</v>
      </c>
      <c r="E287" s="931">
        <f>'Проверочная  таблица'!SH38</f>
        <v>56092322.230000004</v>
      </c>
      <c r="F287" s="931">
        <f>'Проверочная  таблица'!SN38</f>
        <v>4912725.93</v>
      </c>
      <c r="G287" s="267">
        <f t="shared" si="141"/>
        <v>0</v>
      </c>
      <c r="H287" s="284">
        <f t="shared" si="132"/>
        <v>0</v>
      </c>
      <c r="I287" s="284">
        <f t="shared" ref="I287:I292" si="142">IF(G287&lt;0,1,0)</f>
        <v>0</v>
      </c>
      <c r="J287" s="282">
        <f>D287+D290</f>
        <v>200329722.22999999</v>
      </c>
    </row>
    <row r="288" spans="1:10" x14ac:dyDescent="0.25">
      <c r="A288" s="291"/>
      <c r="B288" s="292" t="s">
        <v>365</v>
      </c>
      <c r="C288" s="293"/>
      <c r="D288" s="309">
        <f>D287</f>
        <v>56092322.229999997</v>
      </c>
      <c r="E288" s="309">
        <f t="shared" ref="E288" si="143">E287</f>
        <v>56092322.230000004</v>
      </c>
      <c r="F288" s="309">
        <f t="shared" ref="F288" si="144">F287</f>
        <v>4912725.93</v>
      </c>
      <c r="G288" s="309">
        <f t="shared" si="141"/>
        <v>0</v>
      </c>
      <c r="H288" s="284">
        <f t="shared" si="132"/>
        <v>0</v>
      </c>
      <c r="I288" s="284">
        <f t="shared" si="142"/>
        <v>0</v>
      </c>
    </row>
    <row r="289" spans="1:10" x14ac:dyDescent="0.25">
      <c r="A289" s="291"/>
      <c r="B289" s="292" t="s">
        <v>366</v>
      </c>
      <c r="C289" s="293"/>
      <c r="D289" s="309"/>
      <c r="E289" s="309"/>
      <c r="F289" s="309"/>
      <c r="G289" s="309">
        <f t="shared" si="141"/>
        <v>0</v>
      </c>
      <c r="H289" s="284">
        <f t="shared" si="132"/>
        <v>0</v>
      </c>
      <c r="I289" s="284">
        <f t="shared" si="142"/>
        <v>0</v>
      </c>
    </row>
    <row r="290" spans="1:10" x14ac:dyDescent="0.25">
      <c r="A290" s="269"/>
      <c r="B290" s="260" t="s">
        <v>342</v>
      </c>
      <c r="C290" s="270" t="s">
        <v>1150</v>
      </c>
      <c r="D290" s="271">
        <v>144237400</v>
      </c>
      <c r="E290" s="320">
        <f>'Проверочная  таблица'!SI38</f>
        <v>144237400</v>
      </c>
      <c r="F290" s="320">
        <f>'Проверочная  таблица'!SO38</f>
        <v>12632723.84</v>
      </c>
      <c r="G290" s="320">
        <f t="shared" si="141"/>
        <v>0</v>
      </c>
      <c r="H290" s="284">
        <f t="shared" si="132"/>
        <v>0</v>
      </c>
      <c r="I290" s="284">
        <f t="shared" si="142"/>
        <v>0</v>
      </c>
    </row>
    <row r="291" spans="1:10" x14ac:dyDescent="0.25">
      <c r="A291" s="269"/>
      <c r="B291" s="295" t="s">
        <v>365</v>
      </c>
      <c r="C291" s="296"/>
      <c r="D291" s="320">
        <f>D290</f>
        <v>144237400</v>
      </c>
      <c r="E291" s="320">
        <f t="shared" ref="E291:F291" si="145">E290</f>
        <v>144237400</v>
      </c>
      <c r="F291" s="320">
        <f t="shared" si="145"/>
        <v>12632723.84</v>
      </c>
      <c r="G291" s="320">
        <f t="shared" si="141"/>
        <v>0</v>
      </c>
      <c r="H291" s="284">
        <f t="shared" si="132"/>
        <v>0</v>
      </c>
      <c r="I291" s="284">
        <f t="shared" si="142"/>
        <v>0</v>
      </c>
    </row>
    <row r="292" spans="1:10" x14ac:dyDescent="0.25">
      <c r="A292" s="269"/>
      <c r="B292" s="295" t="s">
        <v>366</v>
      </c>
      <c r="C292" s="296"/>
      <c r="D292" s="320"/>
      <c r="E292" s="320"/>
      <c r="F292" s="320"/>
      <c r="G292" s="320">
        <f t="shared" si="141"/>
        <v>0</v>
      </c>
      <c r="H292" s="284">
        <f t="shared" si="132"/>
        <v>0</v>
      </c>
      <c r="I292" s="284">
        <f t="shared" si="142"/>
        <v>0</v>
      </c>
    </row>
    <row r="293" spans="1:10" ht="114.75" hidden="1" x14ac:dyDescent="0.25">
      <c r="A293" s="289"/>
      <c r="B293" s="251" t="s">
        <v>440</v>
      </c>
      <c r="C293" s="252" t="s">
        <v>441</v>
      </c>
      <c r="D293" s="267"/>
      <c r="E293" s="257">
        <f>'Проверочная  таблица'!CY38</f>
        <v>0</v>
      </c>
      <c r="F293" s="257">
        <f>'Проверочная  таблица'!DB38</f>
        <v>0</v>
      </c>
      <c r="G293" s="267">
        <f t="shared" ref="G293:G318" si="146">D293-E293</f>
        <v>0</v>
      </c>
      <c r="H293" s="284">
        <f t="shared" ref="H293:H307" si="147">IF(F293&gt;E293,1,0)</f>
        <v>0</v>
      </c>
      <c r="I293" s="284">
        <f t="shared" ref="I293:I307" si="148">IF(G293&lt;0,1,0)</f>
        <v>0</v>
      </c>
      <c r="J293" s="282">
        <f>D293+D296</f>
        <v>0</v>
      </c>
    </row>
    <row r="294" spans="1:10" hidden="1" x14ac:dyDescent="0.25">
      <c r="A294" s="291"/>
      <c r="B294" s="292" t="s">
        <v>365</v>
      </c>
      <c r="C294" s="293"/>
      <c r="D294" s="309">
        <f>D293</f>
        <v>0</v>
      </c>
      <c r="E294" s="309">
        <f>E293</f>
        <v>0</v>
      </c>
      <c r="F294" s="309">
        <f>F293</f>
        <v>0</v>
      </c>
      <c r="G294" s="309">
        <f t="shared" si="146"/>
        <v>0</v>
      </c>
      <c r="H294" s="284">
        <f t="shared" si="147"/>
        <v>0</v>
      </c>
      <c r="I294" s="284">
        <f t="shared" si="148"/>
        <v>0</v>
      </c>
    </row>
    <row r="295" spans="1:10" hidden="1" x14ac:dyDescent="0.25">
      <c r="A295" s="291"/>
      <c r="B295" s="292" t="s">
        <v>366</v>
      </c>
      <c r="C295" s="293"/>
      <c r="D295" s="309"/>
      <c r="E295" s="309"/>
      <c r="F295" s="309"/>
      <c r="G295" s="309">
        <f t="shared" si="146"/>
        <v>0</v>
      </c>
      <c r="H295" s="284">
        <f t="shared" si="147"/>
        <v>0</v>
      </c>
      <c r="I295" s="284">
        <f t="shared" si="148"/>
        <v>0</v>
      </c>
    </row>
    <row r="296" spans="1:10" hidden="1" x14ac:dyDescent="0.25">
      <c r="A296" s="269"/>
      <c r="B296" s="260" t="s">
        <v>342</v>
      </c>
      <c r="C296" s="270" t="s">
        <v>441</v>
      </c>
      <c r="D296" s="294"/>
      <c r="E296" s="320">
        <f>'Проверочная  таблица'!CZ38</f>
        <v>0</v>
      </c>
      <c r="F296" s="320">
        <f>'Проверочная  таблица'!DC38</f>
        <v>0</v>
      </c>
      <c r="G296" s="320">
        <f t="shared" si="146"/>
        <v>0</v>
      </c>
      <c r="H296" s="284">
        <f t="shared" si="147"/>
        <v>0</v>
      </c>
      <c r="I296" s="284">
        <f t="shared" si="148"/>
        <v>0</v>
      </c>
    </row>
    <row r="297" spans="1:10" hidden="1" x14ac:dyDescent="0.25">
      <c r="A297" s="269"/>
      <c r="B297" s="295" t="s">
        <v>365</v>
      </c>
      <c r="C297" s="296"/>
      <c r="D297" s="320"/>
      <c r="E297" s="320">
        <f>E296</f>
        <v>0</v>
      </c>
      <c r="F297" s="320">
        <f>F296</f>
        <v>0</v>
      </c>
      <c r="G297" s="320">
        <f t="shared" si="146"/>
        <v>0</v>
      </c>
      <c r="H297" s="284">
        <f t="shared" si="147"/>
        <v>0</v>
      </c>
      <c r="I297" s="284">
        <f t="shared" si="148"/>
        <v>0</v>
      </c>
    </row>
    <row r="298" spans="1:10" hidden="1" x14ac:dyDescent="0.25">
      <c r="A298" s="269"/>
      <c r="B298" s="295" t="s">
        <v>366</v>
      </c>
      <c r="C298" s="296"/>
      <c r="D298" s="320"/>
      <c r="E298" s="320"/>
      <c r="F298" s="320"/>
      <c r="G298" s="320">
        <f t="shared" si="146"/>
        <v>0</v>
      </c>
      <c r="H298" s="284">
        <f t="shared" si="147"/>
        <v>0</v>
      </c>
      <c r="I298" s="284">
        <f t="shared" si="148"/>
        <v>0</v>
      </c>
    </row>
    <row r="299" spans="1:10" ht="89.25" x14ac:dyDescent="0.25">
      <c r="A299" s="1044"/>
      <c r="B299" s="251" t="s">
        <v>1058</v>
      </c>
      <c r="C299" s="252" t="s">
        <v>1057</v>
      </c>
      <c r="D299" s="267">
        <f>253013875.61+254820534.9</f>
        <v>507834410.50999999</v>
      </c>
      <c r="E299" s="257">
        <f>'Проверочная  таблица'!SE38</f>
        <v>253013875.61000001</v>
      </c>
      <c r="F299" s="257">
        <f>'Проверочная  таблица'!SK38</f>
        <v>16920920.059999999</v>
      </c>
      <c r="G299" s="267">
        <f t="shared" ref="G299:G301" si="149">D299-E299</f>
        <v>254820534.89999998</v>
      </c>
      <c r="H299" s="284">
        <f t="shared" ref="H299:H301" si="150">IF(F299&gt;E299,1,0)</f>
        <v>0</v>
      </c>
      <c r="I299" s="284">
        <f t="shared" ref="I299:I301" si="151">IF(G299&lt;0,1,0)</f>
        <v>0</v>
      </c>
    </row>
    <row r="300" spans="1:10" x14ac:dyDescent="0.25">
      <c r="A300" s="291"/>
      <c r="B300" s="292" t="s">
        <v>365</v>
      </c>
      <c r="C300" s="293"/>
      <c r="D300" s="309">
        <f>D299</f>
        <v>507834410.50999999</v>
      </c>
      <c r="E300" s="309">
        <f>E299</f>
        <v>253013875.61000001</v>
      </c>
      <c r="F300" s="309">
        <f>F299</f>
        <v>16920920.059999999</v>
      </c>
      <c r="G300" s="309">
        <f t="shared" si="149"/>
        <v>254820534.89999998</v>
      </c>
      <c r="H300" s="284">
        <f t="shared" si="150"/>
        <v>0</v>
      </c>
      <c r="I300" s="284">
        <f t="shared" si="151"/>
        <v>0</v>
      </c>
    </row>
    <row r="301" spans="1:10" x14ac:dyDescent="0.25">
      <c r="A301" s="291"/>
      <c r="B301" s="292" t="s">
        <v>366</v>
      </c>
      <c r="C301" s="293"/>
      <c r="D301" s="309">
        <f>D299-D300</f>
        <v>0</v>
      </c>
      <c r="E301" s="309">
        <f>E299-E300</f>
        <v>0</v>
      </c>
      <c r="F301" s="309">
        <f>F299-F300</f>
        <v>0</v>
      </c>
      <c r="G301" s="309">
        <f t="shared" si="149"/>
        <v>0</v>
      </c>
      <c r="H301" s="284">
        <f t="shared" si="150"/>
        <v>0</v>
      </c>
      <c r="I301" s="284">
        <f t="shared" si="151"/>
        <v>0</v>
      </c>
    </row>
    <row r="302" spans="1:10" ht="191.25" x14ac:dyDescent="0.25">
      <c r="A302" s="1044"/>
      <c r="B302" s="268" t="s">
        <v>1253</v>
      </c>
      <c r="C302" s="252" t="s">
        <v>1116</v>
      </c>
      <c r="D302" s="267">
        <f>11992800+200571740.41</f>
        <v>212564540.41</v>
      </c>
      <c r="E302" s="267">
        <f>'Прочая  субсидия_МР  и  ГО'!H38</f>
        <v>11992800</v>
      </c>
      <c r="F302" s="267">
        <f>'Прочая  субсидия_МР  и  ГО'!I38</f>
        <v>0</v>
      </c>
      <c r="G302" s="267">
        <f t="shared" si="146"/>
        <v>200571740.41</v>
      </c>
      <c r="H302" s="284">
        <f t="shared" si="147"/>
        <v>0</v>
      </c>
      <c r="I302" s="284">
        <f t="shared" si="148"/>
        <v>0</v>
      </c>
    </row>
    <row r="303" spans="1:10" x14ac:dyDescent="0.25">
      <c r="A303" s="1044"/>
      <c r="B303" s="292" t="s">
        <v>365</v>
      </c>
      <c r="C303" s="293"/>
      <c r="D303" s="309">
        <f>D302-D304</f>
        <v>212564540.41</v>
      </c>
      <c r="E303" s="309">
        <f t="shared" ref="E303:F303" si="152">E302-E304</f>
        <v>11992800</v>
      </c>
      <c r="F303" s="309">
        <f t="shared" si="152"/>
        <v>0</v>
      </c>
      <c r="G303" s="309">
        <f t="shared" si="146"/>
        <v>200571740.41</v>
      </c>
      <c r="H303" s="284">
        <f t="shared" si="147"/>
        <v>0</v>
      </c>
      <c r="I303" s="284">
        <f t="shared" si="148"/>
        <v>0</v>
      </c>
    </row>
    <row r="304" spans="1:10" x14ac:dyDescent="0.25">
      <c r="A304" s="1044"/>
      <c r="B304" s="292" t="s">
        <v>366</v>
      </c>
      <c r="C304" s="293"/>
      <c r="D304" s="309"/>
      <c r="E304" s="309"/>
      <c r="F304" s="309"/>
      <c r="G304" s="309">
        <f t="shared" si="146"/>
        <v>0</v>
      </c>
      <c r="H304" s="284">
        <f t="shared" si="147"/>
        <v>0</v>
      </c>
      <c r="I304" s="284">
        <f t="shared" si="148"/>
        <v>0</v>
      </c>
    </row>
    <row r="305" spans="1:10" ht="153" x14ac:dyDescent="0.25">
      <c r="A305" s="1044"/>
      <c r="B305" s="268" t="s">
        <v>1126</v>
      </c>
      <c r="C305" s="252" t="s">
        <v>1117</v>
      </c>
      <c r="D305" s="267">
        <v>45000000</v>
      </c>
      <c r="E305" s="267">
        <f>'Прочая  субсидия_МР  и  ГО'!J38</f>
        <v>45000000</v>
      </c>
      <c r="F305" s="267">
        <f>'Прочая  субсидия_МР  и  ГО'!K38</f>
        <v>0</v>
      </c>
      <c r="G305" s="267">
        <f t="shared" si="146"/>
        <v>0</v>
      </c>
      <c r="H305" s="284">
        <f t="shared" si="147"/>
        <v>0</v>
      </c>
      <c r="I305" s="284">
        <f t="shared" si="148"/>
        <v>0</v>
      </c>
    </row>
    <row r="306" spans="1:10" x14ac:dyDescent="0.25">
      <c r="A306" s="1044"/>
      <c r="B306" s="292" t="s">
        <v>365</v>
      </c>
      <c r="C306" s="293"/>
      <c r="D306" s="309">
        <f>D305-D307</f>
        <v>45000000</v>
      </c>
      <c r="E306" s="309">
        <f>E305-E307</f>
        <v>45000000</v>
      </c>
      <c r="F306" s="309">
        <f>F305-F307</f>
        <v>0</v>
      </c>
      <c r="G306" s="309">
        <f t="shared" si="146"/>
        <v>0</v>
      </c>
      <c r="H306" s="284">
        <f t="shared" si="147"/>
        <v>0</v>
      </c>
      <c r="I306" s="284">
        <f t="shared" si="148"/>
        <v>0</v>
      </c>
    </row>
    <row r="307" spans="1:10" x14ac:dyDescent="0.25">
      <c r="A307" s="1044"/>
      <c r="B307" s="292" t="s">
        <v>366</v>
      </c>
      <c r="C307" s="293"/>
      <c r="D307" s="309"/>
      <c r="E307" s="309"/>
      <c r="F307" s="309"/>
      <c r="G307" s="309">
        <f t="shared" si="146"/>
        <v>0</v>
      </c>
      <c r="H307" s="284">
        <f t="shared" si="147"/>
        <v>0</v>
      </c>
      <c r="I307" s="284">
        <f t="shared" si="148"/>
        <v>0</v>
      </c>
    </row>
    <row r="308" spans="1:10" ht="76.5" x14ac:dyDescent="0.25">
      <c r="A308" s="1044"/>
      <c r="B308" s="251" t="s">
        <v>1242</v>
      </c>
      <c r="C308" s="252" t="s">
        <v>1153</v>
      </c>
      <c r="D308" s="267">
        <v>5008278.08</v>
      </c>
      <c r="E308" s="931">
        <f>'Проверочная  таблица'!DW38</f>
        <v>5008278.0799999982</v>
      </c>
      <c r="F308" s="931">
        <f>'Проверочная  таблица'!DZ38</f>
        <v>5008272.3499999996</v>
      </c>
      <c r="G308" s="267">
        <f t="shared" ref="G308:G315" si="153">D308-E308</f>
        <v>0</v>
      </c>
      <c r="H308" s="284">
        <f t="shared" ref="H308:H315" si="154">IF(F308&gt;E308,1,0)</f>
        <v>0</v>
      </c>
      <c r="I308" s="284">
        <f t="shared" ref="I308:I315" si="155">IF(G308&lt;0,1,0)</f>
        <v>0</v>
      </c>
      <c r="J308" s="282">
        <f>D308+D312</f>
        <v>18549178.079999998</v>
      </c>
    </row>
    <row r="309" spans="1:10" x14ac:dyDescent="0.25">
      <c r="A309" s="291"/>
      <c r="B309" s="292" t="s">
        <v>365</v>
      </c>
      <c r="C309" s="293"/>
      <c r="D309" s="309"/>
      <c r="E309" s="309"/>
      <c r="F309" s="309"/>
      <c r="G309" s="309">
        <f t="shared" si="153"/>
        <v>0</v>
      </c>
      <c r="H309" s="284">
        <f t="shared" si="154"/>
        <v>0</v>
      </c>
      <c r="I309" s="284">
        <f t="shared" si="155"/>
        <v>0</v>
      </c>
    </row>
    <row r="310" spans="1:10" x14ac:dyDescent="0.25">
      <c r="A310" s="291"/>
      <c r="B310" s="292" t="s">
        <v>366</v>
      </c>
      <c r="C310" s="293"/>
      <c r="D310" s="309"/>
      <c r="E310" s="309"/>
      <c r="F310" s="309"/>
      <c r="G310" s="309">
        <f t="shared" si="153"/>
        <v>0</v>
      </c>
      <c r="H310" s="284">
        <f t="shared" si="154"/>
        <v>0</v>
      </c>
      <c r="I310" s="284">
        <f t="shared" si="155"/>
        <v>0</v>
      </c>
    </row>
    <row r="311" spans="1:10" x14ac:dyDescent="0.25">
      <c r="A311" s="291"/>
      <c r="B311" s="292" t="s">
        <v>381</v>
      </c>
      <c r="C311" s="293"/>
      <c r="D311" s="309">
        <f>D308</f>
        <v>5008278.08</v>
      </c>
      <c r="E311" s="309">
        <f t="shared" ref="E311:F311" si="156">E308</f>
        <v>5008278.0799999982</v>
      </c>
      <c r="F311" s="309">
        <f t="shared" si="156"/>
        <v>5008272.3499999996</v>
      </c>
      <c r="G311" s="309">
        <f t="shared" si="153"/>
        <v>0</v>
      </c>
      <c r="H311" s="284">
        <f t="shared" si="154"/>
        <v>0</v>
      </c>
      <c r="I311" s="284">
        <f t="shared" si="155"/>
        <v>0</v>
      </c>
    </row>
    <row r="312" spans="1:10" x14ac:dyDescent="0.25">
      <c r="A312" s="269"/>
      <c r="B312" s="260" t="s">
        <v>342</v>
      </c>
      <c r="C312" s="270" t="s">
        <v>1153</v>
      </c>
      <c r="D312" s="294">
        <v>13540900</v>
      </c>
      <c r="E312" s="320">
        <f>'Проверочная  таблица'!DX38</f>
        <v>13540900</v>
      </c>
      <c r="F312" s="320">
        <f>'Проверочная  таблица'!EA38</f>
        <v>13540884.52</v>
      </c>
      <c r="G312" s="320">
        <f t="shared" si="153"/>
        <v>0</v>
      </c>
      <c r="H312" s="284">
        <f t="shared" si="154"/>
        <v>0</v>
      </c>
      <c r="I312" s="284">
        <f t="shared" si="155"/>
        <v>0</v>
      </c>
    </row>
    <row r="313" spans="1:10" x14ac:dyDescent="0.25">
      <c r="A313" s="269"/>
      <c r="B313" s="295" t="s">
        <v>365</v>
      </c>
      <c r="C313" s="296"/>
      <c r="D313" s="320"/>
      <c r="E313" s="320"/>
      <c r="F313" s="320"/>
      <c r="G313" s="320">
        <f t="shared" si="153"/>
        <v>0</v>
      </c>
      <c r="H313" s="284">
        <f t="shared" si="154"/>
        <v>0</v>
      </c>
      <c r="I313" s="284">
        <f t="shared" si="155"/>
        <v>0</v>
      </c>
    </row>
    <row r="314" spans="1:10" x14ac:dyDescent="0.25">
      <c r="A314" s="269"/>
      <c r="B314" s="295" t="s">
        <v>366</v>
      </c>
      <c r="C314" s="296"/>
      <c r="D314" s="320"/>
      <c r="E314" s="320"/>
      <c r="F314" s="320"/>
      <c r="G314" s="320">
        <f t="shared" si="153"/>
        <v>0</v>
      </c>
      <c r="H314" s="284">
        <f t="shared" si="154"/>
        <v>0</v>
      </c>
      <c r="I314" s="284">
        <f t="shared" si="155"/>
        <v>0</v>
      </c>
    </row>
    <row r="315" spans="1:10" x14ac:dyDescent="0.25">
      <c r="A315" s="269"/>
      <c r="B315" s="295" t="s">
        <v>381</v>
      </c>
      <c r="C315" s="296"/>
      <c r="D315" s="320">
        <f>D312</f>
        <v>13540900</v>
      </c>
      <c r="E315" s="320">
        <f t="shared" ref="E315:F315" si="157">E312</f>
        <v>13540900</v>
      </c>
      <c r="F315" s="320">
        <f t="shared" si="157"/>
        <v>13540884.52</v>
      </c>
      <c r="G315" s="320">
        <f t="shared" si="153"/>
        <v>0</v>
      </c>
      <c r="H315" s="284">
        <f t="shared" si="154"/>
        <v>0</v>
      </c>
      <c r="I315" s="284">
        <f t="shared" si="155"/>
        <v>0</v>
      </c>
    </row>
    <row r="316" spans="1:10" ht="127.5" x14ac:dyDescent="0.25">
      <c r="A316" s="1044"/>
      <c r="B316" s="251" t="s">
        <v>442</v>
      </c>
      <c r="C316" s="252" t="s">
        <v>443</v>
      </c>
      <c r="D316" s="267">
        <v>33050000</v>
      </c>
      <c r="E316" s="257">
        <f>'Прочая  субсидия_МР  и  ГО'!L28</f>
        <v>33050000</v>
      </c>
      <c r="F316" s="257">
        <f>'Прочая  субсидия_МР  и  ГО'!M28</f>
        <v>0</v>
      </c>
      <c r="G316" s="267">
        <f t="shared" si="146"/>
        <v>0</v>
      </c>
      <c r="H316" s="284">
        <f t="shared" si="132"/>
        <v>0</v>
      </c>
      <c r="I316" s="284">
        <f t="shared" si="115"/>
        <v>0</v>
      </c>
    </row>
    <row r="317" spans="1:10" x14ac:dyDescent="0.25">
      <c r="A317" s="291"/>
      <c r="B317" s="292" t="s">
        <v>365</v>
      </c>
      <c r="C317" s="293"/>
      <c r="D317" s="309">
        <f>D316</f>
        <v>33050000</v>
      </c>
      <c r="E317" s="309">
        <f>E316</f>
        <v>33050000</v>
      </c>
      <c r="F317" s="309">
        <f>F316</f>
        <v>0</v>
      </c>
      <c r="G317" s="309">
        <f t="shared" si="146"/>
        <v>0</v>
      </c>
      <c r="H317" s="284">
        <f t="shared" si="132"/>
        <v>0</v>
      </c>
      <c r="I317" s="284">
        <f t="shared" si="115"/>
        <v>0</v>
      </c>
    </row>
    <row r="318" spans="1:10" x14ac:dyDescent="0.25">
      <c r="A318" s="291"/>
      <c r="B318" s="292" t="s">
        <v>366</v>
      </c>
      <c r="C318" s="293"/>
      <c r="D318" s="309">
        <f>D316-D317</f>
        <v>0</v>
      </c>
      <c r="E318" s="309">
        <f>E316-E317</f>
        <v>0</v>
      </c>
      <c r="F318" s="309">
        <f>F316-F317</f>
        <v>0</v>
      </c>
      <c r="G318" s="309">
        <f t="shared" si="146"/>
        <v>0</v>
      </c>
      <c r="H318" s="284">
        <f t="shared" si="132"/>
        <v>0</v>
      </c>
      <c r="I318" s="284">
        <f t="shared" si="115"/>
        <v>0</v>
      </c>
    </row>
    <row r="319" spans="1:10" ht="140.25" hidden="1" x14ac:dyDescent="0.25">
      <c r="A319" s="289"/>
      <c r="B319" s="268" t="s">
        <v>367</v>
      </c>
      <c r="C319" s="252" t="s">
        <v>368</v>
      </c>
      <c r="D319" s="267"/>
      <c r="E319" s="267">
        <f>D319</f>
        <v>0</v>
      </c>
      <c r="F319" s="290"/>
      <c r="G319" s="267">
        <f>D319-E319</f>
        <v>0</v>
      </c>
      <c r="H319" s="284">
        <f t="shared" si="132"/>
        <v>0</v>
      </c>
      <c r="I319" s="284">
        <f t="shared" si="115"/>
        <v>0</v>
      </c>
    </row>
    <row r="320" spans="1:10" hidden="1" x14ac:dyDescent="0.25">
      <c r="A320" s="291"/>
      <c r="B320" s="292" t="s">
        <v>365</v>
      </c>
      <c r="C320" s="293"/>
      <c r="D320" s="309">
        <f>D319-D321</f>
        <v>0</v>
      </c>
      <c r="E320" s="309">
        <f>E319-E321</f>
        <v>0</v>
      </c>
      <c r="F320" s="309">
        <f>F319-F321</f>
        <v>0</v>
      </c>
      <c r="G320" s="309">
        <f>G319-G321</f>
        <v>0</v>
      </c>
      <c r="H320" s="284">
        <f t="shared" si="132"/>
        <v>0</v>
      </c>
      <c r="I320" s="284">
        <f t="shared" si="115"/>
        <v>0</v>
      </c>
    </row>
    <row r="321" spans="1:10" hidden="1" x14ac:dyDescent="0.25">
      <c r="A321" s="291"/>
      <c r="B321" s="292" t="s">
        <v>366</v>
      </c>
      <c r="C321" s="293"/>
      <c r="D321" s="309"/>
      <c r="E321" s="309">
        <f>D321</f>
        <v>0</v>
      </c>
      <c r="F321" s="305"/>
      <c r="G321" s="309">
        <f>D321-E321</f>
        <v>0</v>
      </c>
      <c r="H321" s="284">
        <f t="shared" si="132"/>
        <v>0</v>
      </c>
      <c r="I321" s="284">
        <f t="shared" si="115"/>
        <v>0</v>
      </c>
      <c r="J321" s="282" t="s">
        <v>316</v>
      </c>
    </row>
    <row r="322" spans="1:10" x14ac:dyDescent="0.25">
      <c r="A322" s="1044"/>
      <c r="B322" s="268"/>
      <c r="C322" s="266"/>
      <c r="D322" s="267"/>
      <c r="E322" s="257"/>
      <c r="F322" s="257"/>
      <c r="G322" s="267"/>
      <c r="H322" s="284">
        <f t="shared" si="132"/>
        <v>0</v>
      </c>
      <c r="I322" s="284">
        <f t="shared" si="115"/>
        <v>0</v>
      </c>
    </row>
    <row r="323" spans="1:10" x14ac:dyDescent="0.25">
      <c r="A323" s="245" t="s">
        <v>444</v>
      </c>
      <c r="B323" s="246" t="s">
        <v>445</v>
      </c>
      <c r="C323" s="265"/>
      <c r="D323" s="1405">
        <f t="shared" ref="D323:G325" si="158">D331+D339+D335+D343+D328+D353+D347+D350</f>
        <v>61648861</v>
      </c>
      <c r="E323" s="1405">
        <f t="shared" si="158"/>
        <v>61648861</v>
      </c>
      <c r="F323" s="1405">
        <f t="shared" si="158"/>
        <v>17613461.600000001</v>
      </c>
      <c r="G323" s="1405">
        <f t="shared" si="158"/>
        <v>1.862645149230957E-9</v>
      </c>
      <c r="H323" s="284">
        <f t="shared" ref="H323:H355" si="159">IF(F323&gt;E323,1,0)</f>
        <v>0</v>
      </c>
      <c r="I323" s="284">
        <f t="shared" si="115"/>
        <v>0</v>
      </c>
    </row>
    <row r="324" spans="1:10" x14ac:dyDescent="0.25">
      <c r="A324" s="286"/>
      <c r="B324" s="287" t="s">
        <v>365</v>
      </c>
      <c r="C324" s="288"/>
      <c r="D324" s="1406">
        <f t="shared" si="158"/>
        <v>41173151</v>
      </c>
      <c r="E324" s="1406">
        <f t="shared" si="158"/>
        <v>41173151</v>
      </c>
      <c r="F324" s="1406">
        <f t="shared" si="158"/>
        <v>0</v>
      </c>
      <c r="G324" s="1406">
        <f t="shared" si="158"/>
        <v>0</v>
      </c>
      <c r="H324" s="284">
        <f t="shared" si="159"/>
        <v>0</v>
      </c>
      <c r="I324" s="284">
        <f t="shared" si="115"/>
        <v>0</v>
      </c>
    </row>
    <row r="325" spans="1:10" x14ac:dyDescent="0.25">
      <c r="A325" s="286"/>
      <c r="B325" s="287" t="s">
        <v>366</v>
      </c>
      <c r="C325" s="288"/>
      <c r="D325" s="1406">
        <f t="shared" si="158"/>
        <v>0</v>
      </c>
      <c r="E325" s="1406">
        <f t="shared" si="158"/>
        <v>0</v>
      </c>
      <c r="F325" s="1406">
        <f t="shared" si="158"/>
        <v>0</v>
      </c>
      <c r="G325" s="1406">
        <f t="shared" si="158"/>
        <v>0</v>
      </c>
      <c r="H325" s="284">
        <f t="shared" si="159"/>
        <v>0</v>
      </c>
      <c r="I325" s="284">
        <f t="shared" si="115"/>
        <v>0</v>
      </c>
    </row>
    <row r="326" spans="1:10" x14ac:dyDescent="0.25">
      <c r="A326" s="286"/>
      <c r="B326" s="287" t="s">
        <v>381</v>
      </c>
      <c r="C326" s="288"/>
      <c r="D326" s="1406">
        <f>D323-D324-D325</f>
        <v>20475710</v>
      </c>
      <c r="E326" s="1406">
        <f t="shared" ref="E326:G326" si="160">E323-E324-E325</f>
        <v>20475710</v>
      </c>
      <c r="F326" s="1406">
        <f t="shared" si="160"/>
        <v>17613461.600000001</v>
      </c>
      <c r="G326" s="1406">
        <f t="shared" si="160"/>
        <v>1.862645149230957E-9</v>
      </c>
      <c r="H326" s="284">
        <f t="shared" si="159"/>
        <v>0</v>
      </c>
      <c r="I326" s="284">
        <f t="shared" si="115"/>
        <v>0</v>
      </c>
    </row>
    <row r="327" spans="1:10" x14ac:dyDescent="0.25">
      <c r="A327" s="1044"/>
      <c r="B327" s="238" t="s">
        <v>324</v>
      </c>
      <c r="C327" s="266"/>
      <c r="D327" s="267"/>
      <c r="E327" s="257"/>
      <c r="F327" s="257"/>
      <c r="G327" s="267"/>
      <c r="H327" s="284">
        <f t="shared" si="159"/>
        <v>0</v>
      </c>
      <c r="I327" s="284">
        <f t="shared" si="115"/>
        <v>0</v>
      </c>
    </row>
    <row r="328" spans="1:10" ht="165.75" hidden="1" x14ac:dyDescent="0.25">
      <c r="A328" s="289"/>
      <c r="B328" s="251" t="s">
        <v>1079</v>
      </c>
      <c r="C328" s="252" t="s">
        <v>1078</v>
      </c>
      <c r="D328" s="267"/>
      <c r="E328" s="257">
        <f>'Проверочная  таблица'!ME38</f>
        <v>0</v>
      </c>
      <c r="F328" s="257">
        <f>'Проверочная  таблица'!MM38</f>
        <v>0</v>
      </c>
      <c r="G328" s="267">
        <f t="shared" ref="G328:G333" si="161">D328-E328</f>
        <v>0</v>
      </c>
      <c r="H328" s="284">
        <f>IF(F328&gt;E328,1,0)</f>
        <v>0</v>
      </c>
      <c r="I328" s="284">
        <f>IF(G328&lt;0,1,0)</f>
        <v>0</v>
      </c>
    </row>
    <row r="329" spans="1:10" hidden="1" x14ac:dyDescent="0.25">
      <c r="A329" s="291"/>
      <c r="B329" s="292" t="s">
        <v>365</v>
      </c>
      <c r="C329" s="293"/>
      <c r="D329" s="309">
        <f>D328</f>
        <v>0</v>
      </c>
      <c r="E329" s="309">
        <f>E328</f>
        <v>0</v>
      </c>
      <c r="F329" s="309">
        <f>F328</f>
        <v>0</v>
      </c>
      <c r="G329" s="309">
        <f t="shared" si="161"/>
        <v>0</v>
      </c>
      <c r="H329" s="284">
        <f>IF(F329&gt;E329,1,0)</f>
        <v>0</v>
      </c>
      <c r="I329" s="284">
        <f>IF(G329&lt;0,1,0)</f>
        <v>0</v>
      </c>
    </row>
    <row r="330" spans="1:10" hidden="1" x14ac:dyDescent="0.25">
      <c r="A330" s="291"/>
      <c r="B330" s="292" t="s">
        <v>366</v>
      </c>
      <c r="C330" s="293"/>
      <c r="D330" s="309"/>
      <c r="E330" s="309"/>
      <c r="F330" s="309"/>
      <c r="G330" s="309">
        <f t="shared" si="161"/>
        <v>0</v>
      </c>
      <c r="H330" s="284">
        <f>IF(F330&gt;E330,1,0)</f>
        <v>0</v>
      </c>
      <c r="I330" s="284">
        <f>IF(G330&lt;0,1,0)</f>
        <v>0</v>
      </c>
    </row>
    <row r="331" spans="1:10" ht="127.5" x14ac:dyDescent="0.25">
      <c r="A331" s="823"/>
      <c r="B331" s="268" t="s">
        <v>1155</v>
      </c>
      <c r="C331" s="252" t="s">
        <v>1154</v>
      </c>
      <c r="D331" s="933">
        <v>1228543.33</v>
      </c>
      <c r="E331" s="1412">
        <f>'Проверочная  таблица'!MA38</f>
        <v>1228543.3299999982</v>
      </c>
      <c r="F331" s="267">
        <f>'Проверочная  таблица'!MI38</f>
        <v>1056808.33</v>
      </c>
      <c r="G331" s="267">
        <f t="shared" si="161"/>
        <v>1.862645149230957E-9</v>
      </c>
      <c r="H331" s="284">
        <f t="shared" ref="H331:H352" si="162">IF(F331&gt;E331,1,0)</f>
        <v>0</v>
      </c>
      <c r="I331" s="284">
        <f t="shared" ref="I331:I333" si="163">IF(G331&lt;0,1,0)</f>
        <v>0</v>
      </c>
      <c r="J331" s="282">
        <f>D331+D335</f>
        <v>20475710</v>
      </c>
    </row>
    <row r="332" spans="1:10" x14ac:dyDescent="0.25">
      <c r="A332" s="291"/>
      <c r="B332" s="292" t="s">
        <v>365</v>
      </c>
      <c r="C332" s="293"/>
      <c r="D332" s="309"/>
      <c r="E332" s="309"/>
      <c r="F332" s="309"/>
      <c r="G332" s="309">
        <f t="shared" si="161"/>
        <v>0</v>
      </c>
      <c r="H332" s="284">
        <f t="shared" si="162"/>
        <v>0</v>
      </c>
      <c r="I332" s="284">
        <f t="shared" si="163"/>
        <v>0</v>
      </c>
    </row>
    <row r="333" spans="1:10" x14ac:dyDescent="0.25">
      <c r="A333" s="291"/>
      <c r="B333" s="292" t="s">
        <v>366</v>
      </c>
      <c r="C333" s="293"/>
      <c r="D333" s="309"/>
      <c r="E333" s="309"/>
      <c r="F333" s="309"/>
      <c r="G333" s="309">
        <f t="shared" si="161"/>
        <v>0</v>
      </c>
      <c r="H333" s="284">
        <f t="shared" si="162"/>
        <v>0</v>
      </c>
      <c r="I333" s="284">
        <f t="shared" si="163"/>
        <v>0</v>
      </c>
    </row>
    <row r="334" spans="1:10" x14ac:dyDescent="0.25">
      <c r="A334" s="291"/>
      <c r="B334" s="292" t="s">
        <v>381</v>
      </c>
      <c r="C334" s="293"/>
      <c r="D334" s="309">
        <f>D331</f>
        <v>1228543.33</v>
      </c>
      <c r="E334" s="309">
        <f t="shared" ref="E334:F334" si="164">E331</f>
        <v>1228543.3299999982</v>
      </c>
      <c r="F334" s="309">
        <f t="shared" si="164"/>
        <v>1056808.33</v>
      </c>
      <c r="G334" s="309">
        <f t="shared" ref="G334" si="165">D334-E334</f>
        <v>1.862645149230957E-9</v>
      </c>
      <c r="H334" s="284">
        <f t="shared" ref="H334" si="166">IF(F334&gt;E334,1,0)</f>
        <v>0</v>
      </c>
      <c r="I334" s="284">
        <f t="shared" ref="I334" si="167">IF(G334&lt;0,1,0)</f>
        <v>0</v>
      </c>
    </row>
    <row r="335" spans="1:10" x14ac:dyDescent="0.25">
      <c r="A335" s="269"/>
      <c r="B335" s="260" t="s">
        <v>342</v>
      </c>
      <c r="C335" s="270" t="s">
        <v>1154</v>
      </c>
      <c r="D335" s="271">
        <v>19247166.670000002</v>
      </c>
      <c r="E335" s="320">
        <f>'Проверочная  таблица'!MB38</f>
        <v>19247166.670000002</v>
      </c>
      <c r="F335" s="320">
        <f>'Проверочная  таблица'!MJ38</f>
        <v>16556653.27</v>
      </c>
      <c r="G335" s="320">
        <f>D335-E335</f>
        <v>0</v>
      </c>
      <c r="H335" s="284">
        <f t="shared" si="162"/>
        <v>0</v>
      </c>
      <c r="I335" s="284">
        <f>IF(G335&lt;0,1,0)</f>
        <v>0</v>
      </c>
    </row>
    <row r="336" spans="1:10" x14ac:dyDescent="0.25">
      <c r="A336" s="269"/>
      <c r="B336" s="295" t="s">
        <v>365</v>
      </c>
      <c r="C336" s="296"/>
      <c r="D336" s="320"/>
      <c r="E336" s="320"/>
      <c r="F336" s="320"/>
      <c r="G336" s="320">
        <f t="shared" ref="G336:G342" si="168">D336-E336</f>
        <v>0</v>
      </c>
      <c r="H336" s="1413">
        <f t="shared" si="162"/>
        <v>0</v>
      </c>
      <c r="I336" s="284">
        <f t="shared" ref="I336:I342" si="169">IF(G336&lt;0,1,0)</f>
        <v>0</v>
      </c>
    </row>
    <row r="337" spans="1:10" x14ac:dyDescent="0.25">
      <c r="A337" s="269"/>
      <c r="B337" s="295" t="s">
        <v>366</v>
      </c>
      <c r="C337" s="296"/>
      <c r="D337" s="320"/>
      <c r="E337" s="320"/>
      <c r="F337" s="320"/>
      <c r="G337" s="320">
        <f t="shared" si="168"/>
        <v>0</v>
      </c>
      <c r="H337" s="1413">
        <f t="shared" si="162"/>
        <v>0</v>
      </c>
      <c r="I337" s="284">
        <f t="shared" si="169"/>
        <v>0</v>
      </c>
    </row>
    <row r="338" spans="1:10" x14ac:dyDescent="0.25">
      <c r="A338" s="269"/>
      <c r="B338" s="295" t="s">
        <v>381</v>
      </c>
      <c r="C338" s="296"/>
      <c r="D338" s="320">
        <f>D335</f>
        <v>19247166.670000002</v>
      </c>
      <c r="E338" s="320">
        <f t="shared" ref="E338:F338" si="170">E335</f>
        <v>19247166.670000002</v>
      </c>
      <c r="F338" s="320">
        <f t="shared" si="170"/>
        <v>16556653.27</v>
      </c>
      <c r="G338" s="320">
        <f t="shared" ref="G338" si="171">D338-E338</f>
        <v>0</v>
      </c>
      <c r="H338" s="1413">
        <f t="shared" ref="H338" si="172">IF(F338&gt;E338,1,0)</f>
        <v>0</v>
      </c>
      <c r="I338" s="284">
        <f t="shared" ref="I338" si="173">IF(G338&lt;0,1,0)</f>
        <v>0</v>
      </c>
    </row>
    <row r="339" spans="1:10" ht="114.75" hidden="1" x14ac:dyDescent="0.25">
      <c r="A339" s="289"/>
      <c r="B339" s="268" t="s">
        <v>1081</v>
      </c>
      <c r="C339" s="252" t="s">
        <v>1080</v>
      </c>
      <c r="D339" s="267"/>
      <c r="E339" s="267">
        <f>'Проверочная  таблица'!MC38</f>
        <v>0</v>
      </c>
      <c r="F339" s="267">
        <f>'Проверочная  таблица'!MK38</f>
        <v>0</v>
      </c>
      <c r="G339" s="267">
        <f t="shared" si="168"/>
        <v>0</v>
      </c>
      <c r="H339" s="284">
        <f t="shared" si="162"/>
        <v>0</v>
      </c>
      <c r="I339" s="284">
        <f t="shared" si="169"/>
        <v>0</v>
      </c>
      <c r="J339" s="282">
        <f>D339+D343</f>
        <v>0</v>
      </c>
    </row>
    <row r="340" spans="1:10" hidden="1" x14ac:dyDescent="0.25">
      <c r="A340" s="291"/>
      <c r="B340" s="292" t="s">
        <v>365</v>
      </c>
      <c r="C340" s="293"/>
      <c r="D340" s="309"/>
      <c r="E340" s="309"/>
      <c r="F340" s="309"/>
      <c r="G340" s="309">
        <f t="shared" si="168"/>
        <v>0</v>
      </c>
      <c r="H340" s="284">
        <f t="shared" si="162"/>
        <v>0</v>
      </c>
      <c r="I340" s="284">
        <f t="shared" si="169"/>
        <v>0</v>
      </c>
    </row>
    <row r="341" spans="1:10" hidden="1" x14ac:dyDescent="0.25">
      <c r="A341" s="291"/>
      <c r="B341" s="292" t="s">
        <v>366</v>
      </c>
      <c r="C341" s="293"/>
      <c r="D341" s="309"/>
      <c r="E341" s="309"/>
      <c r="F341" s="309"/>
      <c r="G341" s="309">
        <f t="shared" si="168"/>
        <v>0</v>
      </c>
      <c r="H341" s="284">
        <f t="shared" si="162"/>
        <v>0</v>
      </c>
      <c r="I341" s="284">
        <f t="shared" si="169"/>
        <v>0</v>
      </c>
    </row>
    <row r="342" spans="1:10" hidden="1" x14ac:dyDescent="0.25">
      <c r="A342" s="291"/>
      <c r="B342" s="292" t="s">
        <v>381</v>
      </c>
      <c r="C342" s="293"/>
      <c r="D342" s="309">
        <f>D339</f>
        <v>0</v>
      </c>
      <c r="E342" s="309">
        <f t="shared" ref="E342:F342" si="174">E339</f>
        <v>0</v>
      </c>
      <c r="F342" s="309">
        <f t="shared" si="174"/>
        <v>0</v>
      </c>
      <c r="G342" s="309">
        <f t="shared" si="168"/>
        <v>0</v>
      </c>
      <c r="H342" s="284">
        <f t="shared" si="162"/>
        <v>0</v>
      </c>
      <c r="I342" s="284">
        <f t="shared" si="169"/>
        <v>0</v>
      </c>
    </row>
    <row r="343" spans="1:10" hidden="1" x14ac:dyDescent="0.25">
      <c r="A343" s="269"/>
      <c r="B343" s="260" t="s">
        <v>342</v>
      </c>
      <c r="C343" s="270" t="s">
        <v>1080</v>
      </c>
      <c r="D343" s="271"/>
      <c r="E343" s="320">
        <f>'Проверочная  таблица'!MD38</f>
        <v>0</v>
      </c>
      <c r="F343" s="320">
        <f>'Проверочная  таблица'!ML38</f>
        <v>0</v>
      </c>
      <c r="G343" s="320">
        <f>D343-E343</f>
        <v>0</v>
      </c>
      <c r="H343" s="284">
        <f t="shared" si="162"/>
        <v>0</v>
      </c>
      <c r="I343" s="284">
        <f>IF(G343&lt;0,1,0)</f>
        <v>0</v>
      </c>
    </row>
    <row r="344" spans="1:10" hidden="1" x14ac:dyDescent="0.25">
      <c r="A344" s="269"/>
      <c r="B344" s="295" t="s">
        <v>365</v>
      </c>
      <c r="C344" s="296"/>
      <c r="D344" s="320"/>
      <c r="E344" s="320"/>
      <c r="F344" s="320"/>
      <c r="G344" s="320">
        <f t="shared" ref="G344:G349" si="175">D344-E344</f>
        <v>0</v>
      </c>
      <c r="H344" s="284">
        <f t="shared" si="162"/>
        <v>0</v>
      </c>
      <c r="I344" s="284">
        <f t="shared" ref="I344:I349" si="176">IF(G344&lt;0,1,0)</f>
        <v>0</v>
      </c>
    </row>
    <row r="345" spans="1:10" hidden="1" x14ac:dyDescent="0.25">
      <c r="A345" s="269"/>
      <c r="B345" s="295" t="s">
        <v>366</v>
      </c>
      <c r="C345" s="296"/>
      <c r="D345" s="320"/>
      <c r="E345" s="320"/>
      <c r="F345" s="320"/>
      <c r="G345" s="320">
        <f t="shared" si="175"/>
        <v>0</v>
      </c>
      <c r="H345" s="284">
        <f t="shared" si="162"/>
        <v>0</v>
      </c>
      <c r="I345" s="284">
        <f t="shared" si="176"/>
        <v>0</v>
      </c>
    </row>
    <row r="346" spans="1:10" hidden="1" x14ac:dyDescent="0.25">
      <c r="A346" s="269"/>
      <c r="B346" s="295" t="s">
        <v>381</v>
      </c>
      <c r="C346" s="296"/>
      <c r="D346" s="320">
        <f>D343</f>
        <v>0</v>
      </c>
      <c r="E346" s="320">
        <f t="shared" ref="E346:F346" si="177">E343</f>
        <v>0</v>
      </c>
      <c r="F346" s="320">
        <f t="shared" si="177"/>
        <v>0</v>
      </c>
      <c r="G346" s="320">
        <f t="shared" si="175"/>
        <v>0</v>
      </c>
      <c r="H346" s="284">
        <f t="shared" si="162"/>
        <v>0</v>
      </c>
      <c r="I346" s="284">
        <f t="shared" si="176"/>
        <v>0</v>
      </c>
    </row>
    <row r="347" spans="1:10" ht="114.75" x14ac:dyDescent="0.25">
      <c r="A347" s="823"/>
      <c r="B347" s="268" t="s">
        <v>446</v>
      </c>
      <c r="C347" s="252" t="s">
        <v>447</v>
      </c>
      <c r="D347" s="267">
        <v>11116751</v>
      </c>
      <c r="E347" s="267">
        <f>'Проверочная  таблица'!FO38</f>
        <v>11116751</v>
      </c>
      <c r="F347" s="267">
        <f>'Проверочная  таблица'!FR38</f>
        <v>0</v>
      </c>
      <c r="G347" s="267">
        <f t="shared" si="175"/>
        <v>0</v>
      </c>
      <c r="H347" s="284">
        <f t="shared" si="162"/>
        <v>0</v>
      </c>
      <c r="I347" s="284">
        <f t="shared" si="176"/>
        <v>0</v>
      </c>
      <c r="J347" s="282">
        <f>D347+D350</f>
        <v>41173151</v>
      </c>
    </row>
    <row r="348" spans="1:10" x14ac:dyDescent="0.25">
      <c r="A348" s="291"/>
      <c r="B348" s="292" t="s">
        <v>365</v>
      </c>
      <c r="C348" s="293"/>
      <c r="D348" s="309">
        <f>D347</f>
        <v>11116751</v>
      </c>
      <c r="E348" s="309">
        <f t="shared" ref="E348:F348" si="178">E347</f>
        <v>11116751</v>
      </c>
      <c r="F348" s="309">
        <f t="shared" si="178"/>
        <v>0</v>
      </c>
      <c r="G348" s="309">
        <f t="shared" si="175"/>
        <v>0</v>
      </c>
      <c r="H348" s="284">
        <f t="shared" si="162"/>
        <v>0</v>
      </c>
      <c r="I348" s="284">
        <f t="shared" si="176"/>
        <v>0</v>
      </c>
    </row>
    <row r="349" spans="1:10" x14ac:dyDescent="0.25">
      <c r="A349" s="291"/>
      <c r="B349" s="292" t="s">
        <v>366</v>
      </c>
      <c r="C349" s="293"/>
      <c r="D349" s="309"/>
      <c r="E349" s="309"/>
      <c r="F349" s="309"/>
      <c r="G349" s="309">
        <f t="shared" si="175"/>
        <v>0</v>
      </c>
      <c r="H349" s="284">
        <f t="shared" si="162"/>
        <v>0</v>
      </c>
      <c r="I349" s="284">
        <f t="shared" si="176"/>
        <v>0</v>
      </c>
    </row>
    <row r="350" spans="1:10" x14ac:dyDescent="0.25">
      <c r="A350" s="269"/>
      <c r="B350" s="260" t="s">
        <v>342</v>
      </c>
      <c r="C350" s="270" t="s">
        <v>447</v>
      </c>
      <c r="D350" s="271">
        <v>30056400</v>
      </c>
      <c r="E350" s="320">
        <f>'Проверочная  таблица'!FP38</f>
        <v>30056400</v>
      </c>
      <c r="F350" s="320">
        <f>'Проверочная  таблица'!FS38</f>
        <v>0</v>
      </c>
      <c r="G350" s="320">
        <f>D350-E350</f>
        <v>0</v>
      </c>
      <c r="H350" s="284">
        <f t="shared" si="162"/>
        <v>0</v>
      </c>
      <c r="I350" s="284">
        <f>IF(G350&lt;0,1,0)</f>
        <v>0</v>
      </c>
    </row>
    <row r="351" spans="1:10" x14ac:dyDescent="0.25">
      <c r="A351" s="269"/>
      <c r="B351" s="295" t="s">
        <v>365</v>
      </c>
      <c r="C351" s="296"/>
      <c r="D351" s="320">
        <f>D350</f>
        <v>30056400</v>
      </c>
      <c r="E351" s="320">
        <f t="shared" ref="E351:F351" si="179">E350</f>
        <v>30056400</v>
      </c>
      <c r="F351" s="320">
        <f t="shared" si="179"/>
        <v>0</v>
      </c>
      <c r="G351" s="320">
        <f t="shared" ref="G351:G355" si="180">D351-E351</f>
        <v>0</v>
      </c>
      <c r="H351" s="284">
        <f t="shared" si="162"/>
        <v>0</v>
      </c>
      <c r="I351" s="284">
        <f t="shared" ref="I351:I352" si="181">IF(G351&lt;0,1,0)</f>
        <v>0</v>
      </c>
    </row>
    <row r="352" spans="1:10" x14ac:dyDescent="0.25">
      <c r="A352" s="269"/>
      <c r="B352" s="295" t="s">
        <v>366</v>
      </c>
      <c r="C352" s="296"/>
      <c r="D352" s="320"/>
      <c r="E352" s="320"/>
      <c r="F352" s="320"/>
      <c r="G352" s="320">
        <f t="shared" si="180"/>
        <v>0</v>
      </c>
      <c r="H352" s="284">
        <f t="shared" si="162"/>
        <v>0</v>
      </c>
      <c r="I352" s="284">
        <f t="shared" si="181"/>
        <v>0</v>
      </c>
    </row>
    <row r="353" spans="1:10" ht="140.25" hidden="1" x14ac:dyDescent="0.25">
      <c r="A353" s="289"/>
      <c r="B353" s="268" t="s">
        <v>367</v>
      </c>
      <c r="C353" s="252" t="s">
        <v>368</v>
      </c>
      <c r="D353" s="267"/>
      <c r="E353" s="267">
        <f>D353</f>
        <v>0</v>
      </c>
      <c r="F353" s="290"/>
      <c r="G353" s="267">
        <f t="shared" si="180"/>
        <v>0</v>
      </c>
      <c r="H353" s="284">
        <f t="shared" si="159"/>
        <v>0</v>
      </c>
      <c r="I353" s="284">
        <f t="shared" si="115"/>
        <v>0</v>
      </c>
    </row>
    <row r="354" spans="1:10" hidden="1" x14ac:dyDescent="0.25">
      <c r="A354" s="291"/>
      <c r="B354" s="292" t="s">
        <v>365</v>
      </c>
      <c r="C354" s="293"/>
      <c r="D354" s="309">
        <f>D353-D355</f>
        <v>0</v>
      </c>
      <c r="E354" s="309">
        <f t="shared" ref="E354:F354" si="182">E353-E355</f>
        <v>0</v>
      </c>
      <c r="F354" s="309">
        <f t="shared" si="182"/>
        <v>0</v>
      </c>
      <c r="G354" s="309">
        <f t="shared" si="180"/>
        <v>0</v>
      </c>
      <c r="H354" s="284">
        <f t="shared" si="159"/>
        <v>0</v>
      </c>
      <c r="I354" s="284">
        <f t="shared" si="115"/>
        <v>0</v>
      </c>
    </row>
    <row r="355" spans="1:10" hidden="1" x14ac:dyDescent="0.25">
      <c r="A355" s="291"/>
      <c r="B355" s="292" t="s">
        <v>366</v>
      </c>
      <c r="C355" s="293"/>
      <c r="D355" s="309"/>
      <c r="E355" s="309">
        <f>D355</f>
        <v>0</v>
      </c>
      <c r="F355" s="309"/>
      <c r="G355" s="309">
        <f t="shared" si="180"/>
        <v>0</v>
      </c>
      <c r="H355" s="284">
        <f t="shared" si="159"/>
        <v>0</v>
      </c>
      <c r="I355" s="284">
        <f t="shared" si="115"/>
        <v>0</v>
      </c>
    </row>
    <row r="356" spans="1:10" x14ac:dyDescent="0.25">
      <c r="A356" s="1044"/>
      <c r="B356" s="268"/>
      <c r="C356" s="266"/>
      <c r="D356" s="267"/>
      <c r="E356" s="257"/>
      <c r="F356" s="257"/>
      <c r="G356" s="267"/>
      <c r="H356" s="284">
        <f>IF(F356&gt;E356,1,0)</f>
        <v>0</v>
      </c>
      <c r="I356" s="284">
        <f>IF(G356&lt;0,1,0)</f>
        <v>0</v>
      </c>
    </row>
    <row r="357" spans="1:10" x14ac:dyDescent="0.25">
      <c r="A357" s="245" t="s">
        <v>448</v>
      </c>
      <c r="B357" s="246" t="s">
        <v>449</v>
      </c>
      <c r="C357" s="265"/>
      <c r="D357" s="1405">
        <f>D373+D379+D370+D376+D361+D367+D364</f>
        <v>445761599.60000002</v>
      </c>
      <c r="E357" s="1405">
        <f t="shared" ref="E357:G357" si="183">E373+E379+E370+E376+E361+E367+E364</f>
        <v>445761599.60000002</v>
      </c>
      <c r="F357" s="1405">
        <f t="shared" si="183"/>
        <v>104414142.25000001</v>
      </c>
      <c r="G357" s="1405">
        <f t="shared" si="183"/>
        <v>0</v>
      </c>
      <c r="H357" s="284">
        <f t="shared" ref="H357:H421" si="184">IF(F357&gt;E357,1,0)</f>
        <v>0</v>
      </c>
      <c r="I357" s="284">
        <f t="shared" si="115"/>
        <v>0</v>
      </c>
    </row>
    <row r="358" spans="1:10" x14ac:dyDescent="0.25">
      <c r="A358" s="286"/>
      <c r="B358" s="287" t="s">
        <v>365</v>
      </c>
      <c r="C358" s="288"/>
      <c r="D358" s="1406">
        <f>D374+D380+D371+D377+D362+D368+D365</f>
        <v>445761599.60000002</v>
      </c>
      <c r="E358" s="1406">
        <f t="shared" ref="E358:G358" si="185">E374+E380+E371+E377+E362+E368+E365</f>
        <v>445761599.60000002</v>
      </c>
      <c r="F358" s="1406">
        <f t="shared" si="185"/>
        <v>104414142.25000001</v>
      </c>
      <c r="G358" s="1406">
        <f t="shared" si="185"/>
        <v>0</v>
      </c>
      <c r="H358" s="284">
        <f t="shared" si="184"/>
        <v>0</v>
      </c>
      <c r="I358" s="284">
        <f t="shared" si="115"/>
        <v>0</v>
      </c>
    </row>
    <row r="359" spans="1:10" x14ac:dyDescent="0.25">
      <c r="A359" s="286"/>
      <c r="B359" s="287" t="s">
        <v>366</v>
      </c>
      <c r="C359" s="288"/>
      <c r="D359" s="1406">
        <f>D375+D381+D372+D378+D363+D369+D366</f>
        <v>0</v>
      </c>
      <c r="E359" s="1406">
        <f t="shared" ref="E359:G359" si="186">E375+E381+E372+E378+E363+E369+E366</f>
        <v>0</v>
      </c>
      <c r="F359" s="1406">
        <f t="shared" si="186"/>
        <v>0</v>
      </c>
      <c r="G359" s="1406">
        <f t="shared" si="186"/>
        <v>0</v>
      </c>
      <c r="H359" s="284">
        <f t="shared" si="184"/>
        <v>0</v>
      </c>
      <c r="I359" s="284">
        <f t="shared" si="115"/>
        <v>0</v>
      </c>
    </row>
    <row r="360" spans="1:10" x14ac:dyDescent="0.25">
      <c r="A360" s="1044"/>
      <c r="B360" s="238" t="s">
        <v>324</v>
      </c>
      <c r="C360" s="266"/>
      <c r="D360" s="267"/>
      <c r="E360" s="257"/>
      <c r="F360" s="257"/>
      <c r="G360" s="267"/>
      <c r="H360" s="284">
        <f t="shared" si="184"/>
        <v>0</v>
      </c>
      <c r="I360" s="284">
        <f t="shared" si="115"/>
        <v>0</v>
      </c>
    </row>
    <row r="361" spans="1:10" ht="102" x14ac:dyDescent="0.25">
      <c r="A361" s="1044"/>
      <c r="B361" s="859" t="s">
        <v>1127</v>
      </c>
      <c r="C361" s="252" t="s">
        <v>1118</v>
      </c>
      <c r="D361" s="267">
        <v>23955454.109999999</v>
      </c>
      <c r="E361" s="1414">
        <f>'Проверочная  таблица'!KE38</f>
        <v>23955454.110000003</v>
      </c>
      <c r="F361" s="1414">
        <f>'Проверочная  таблица'!KI38</f>
        <v>7460594.0700000003</v>
      </c>
      <c r="G361" s="267">
        <f t="shared" ref="G361:G369" si="187">D361-E361</f>
        <v>0</v>
      </c>
      <c r="H361" s="284">
        <f t="shared" ref="H361:H369" si="188">IF(F361&gt;E361,1,0)</f>
        <v>0</v>
      </c>
      <c r="I361" s="284">
        <f t="shared" ref="I361:I369" si="189">IF(G361&lt;0,1,0)</f>
        <v>0</v>
      </c>
      <c r="J361" s="282">
        <f>D361+D364</f>
        <v>88723904.099999994</v>
      </c>
    </row>
    <row r="362" spans="1:10" x14ac:dyDescent="0.25">
      <c r="A362" s="291"/>
      <c r="B362" s="292" t="s">
        <v>365</v>
      </c>
      <c r="C362" s="293"/>
      <c r="D362" s="309">
        <f>D361-D363</f>
        <v>23955454.109999999</v>
      </c>
      <c r="E362" s="309">
        <f t="shared" ref="E362:F362" si="190">E361-E363</f>
        <v>23955454.110000003</v>
      </c>
      <c r="F362" s="309">
        <f t="shared" si="190"/>
        <v>7460594.0700000003</v>
      </c>
      <c r="G362" s="309">
        <f t="shared" si="187"/>
        <v>0</v>
      </c>
      <c r="H362" s="284">
        <f t="shared" si="188"/>
        <v>0</v>
      </c>
      <c r="I362" s="284">
        <f t="shared" si="189"/>
        <v>0</v>
      </c>
    </row>
    <row r="363" spans="1:10" x14ac:dyDescent="0.25">
      <c r="A363" s="291"/>
      <c r="B363" s="292" t="s">
        <v>366</v>
      </c>
      <c r="C363" s="293"/>
      <c r="D363" s="309"/>
      <c r="E363" s="309"/>
      <c r="F363" s="309"/>
      <c r="G363" s="309">
        <f t="shared" si="187"/>
        <v>0</v>
      </c>
      <c r="H363" s="284">
        <f t="shared" si="188"/>
        <v>0</v>
      </c>
      <c r="I363" s="284">
        <f t="shared" si="189"/>
        <v>0</v>
      </c>
    </row>
    <row r="364" spans="1:10" x14ac:dyDescent="0.25">
      <c r="A364" s="269"/>
      <c r="B364" s="260" t="s">
        <v>342</v>
      </c>
      <c r="C364" s="270" t="s">
        <v>1118</v>
      </c>
      <c r="D364" s="294">
        <v>64768449.990000002</v>
      </c>
      <c r="E364" s="320">
        <f>'Проверочная  таблица'!KF38</f>
        <v>64768449.989999995</v>
      </c>
      <c r="F364" s="320">
        <f>'Проверочная  таблица'!KJ38</f>
        <v>20171235.810000002</v>
      </c>
      <c r="G364" s="320">
        <f t="shared" si="187"/>
        <v>0</v>
      </c>
      <c r="H364" s="284">
        <f t="shared" si="188"/>
        <v>0</v>
      </c>
      <c r="I364" s="284">
        <f t="shared" si="189"/>
        <v>0</v>
      </c>
    </row>
    <row r="365" spans="1:10" x14ac:dyDescent="0.25">
      <c r="A365" s="269"/>
      <c r="B365" s="295" t="s">
        <v>365</v>
      </c>
      <c r="C365" s="296"/>
      <c r="D365" s="320">
        <f>D364</f>
        <v>64768449.990000002</v>
      </c>
      <c r="E365" s="320">
        <f t="shared" ref="E365:F365" si="191">E364</f>
        <v>64768449.989999995</v>
      </c>
      <c r="F365" s="320">
        <f t="shared" si="191"/>
        <v>20171235.810000002</v>
      </c>
      <c r="G365" s="320">
        <f t="shared" si="187"/>
        <v>0</v>
      </c>
      <c r="H365" s="284">
        <f t="shared" si="188"/>
        <v>0</v>
      </c>
      <c r="I365" s="284">
        <f t="shared" si="189"/>
        <v>0</v>
      </c>
    </row>
    <row r="366" spans="1:10" x14ac:dyDescent="0.25">
      <c r="A366" s="269"/>
      <c r="B366" s="295" t="s">
        <v>366</v>
      </c>
      <c r="C366" s="296"/>
      <c r="D366" s="320"/>
      <c r="E366" s="320"/>
      <c r="F366" s="320"/>
      <c r="G366" s="320">
        <f t="shared" si="187"/>
        <v>0</v>
      </c>
      <c r="H366" s="284">
        <f t="shared" si="188"/>
        <v>0</v>
      </c>
      <c r="I366" s="284">
        <f t="shared" si="189"/>
        <v>0</v>
      </c>
    </row>
    <row r="367" spans="1:10" ht="127.5" x14ac:dyDescent="0.25">
      <c r="A367" s="1044"/>
      <c r="B367" s="859" t="s">
        <v>1128</v>
      </c>
      <c r="C367" s="252" t="s">
        <v>1119</v>
      </c>
      <c r="D367" s="267">
        <v>13346095.9</v>
      </c>
      <c r="E367" s="1414">
        <f>'Проверочная  таблица'!KG38</f>
        <v>13346095.899999999</v>
      </c>
      <c r="F367" s="1414">
        <f>'Проверочная  таблица'!KK38</f>
        <v>13325904.17</v>
      </c>
      <c r="G367" s="267">
        <f t="shared" si="187"/>
        <v>0</v>
      </c>
      <c r="H367" s="284">
        <f t="shared" si="188"/>
        <v>0</v>
      </c>
      <c r="I367" s="284">
        <f t="shared" si="189"/>
        <v>0</v>
      </c>
    </row>
    <row r="368" spans="1:10" x14ac:dyDescent="0.25">
      <c r="A368" s="291"/>
      <c r="B368" s="292" t="s">
        <v>365</v>
      </c>
      <c r="C368" s="293"/>
      <c r="D368" s="309">
        <f>D367-D369</f>
        <v>13346095.9</v>
      </c>
      <c r="E368" s="309">
        <f t="shared" ref="E368:F368" si="192">E367-E369</f>
        <v>13346095.899999999</v>
      </c>
      <c r="F368" s="309">
        <f t="shared" si="192"/>
        <v>13325904.17</v>
      </c>
      <c r="G368" s="309">
        <f t="shared" si="187"/>
        <v>0</v>
      </c>
      <c r="H368" s="284">
        <f t="shared" si="188"/>
        <v>0</v>
      </c>
      <c r="I368" s="284">
        <f t="shared" si="189"/>
        <v>0</v>
      </c>
    </row>
    <row r="369" spans="1:9" x14ac:dyDescent="0.25">
      <c r="A369" s="291"/>
      <c r="B369" s="292" t="s">
        <v>366</v>
      </c>
      <c r="C369" s="293"/>
      <c r="D369" s="309"/>
      <c r="E369" s="309"/>
      <c r="F369" s="309"/>
      <c r="G369" s="309">
        <f t="shared" si="187"/>
        <v>0</v>
      </c>
      <c r="H369" s="284">
        <f t="shared" si="188"/>
        <v>0</v>
      </c>
      <c r="I369" s="284">
        <f t="shared" si="189"/>
        <v>0</v>
      </c>
    </row>
    <row r="370" spans="1:9" ht="127.5" x14ac:dyDescent="0.25">
      <c r="A370" s="1044"/>
      <c r="B370" s="268" t="s">
        <v>450</v>
      </c>
      <c r="C370" s="252" t="s">
        <v>451</v>
      </c>
      <c r="D370" s="267">
        <f>115857000+11010439.6</f>
        <v>126867439.59999999</v>
      </c>
      <c r="E370" s="267">
        <f>'Прочая  субсидия_МР  и  ГО'!N38</f>
        <v>126867439.59999999</v>
      </c>
      <c r="F370" s="267">
        <f>'Прочая  субсидия_МР  и  ГО'!O38</f>
        <v>5505219.79</v>
      </c>
      <c r="G370" s="267">
        <f t="shared" ref="G370:G372" si="193">D370-E370</f>
        <v>0</v>
      </c>
      <c r="H370" s="284">
        <f t="shared" si="184"/>
        <v>0</v>
      </c>
      <c r="I370" s="284">
        <f t="shared" si="115"/>
        <v>0</v>
      </c>
    </row>
    <row r="371" spans="1:9" x14ac:dyDescent="0.25">
      <c r="A371" s="291"/>
      <c r="B371" s="292" t="s">
        <v>365</v>
      </c>
      <c r="C371" s="293"/>
      <c r="D371" s="309">
        <f>D370-D372</f>
        <v>126867439.59999999</v>
      </c>
      <c r="E371" s="309">
        <f t="shared" ref="E371:F371" si="194">E370-E372</f>
        <v>126867439.59999999</v>
      </c>
      <c r="F371" s="309">
        <f t="shared" si="194"/>
        <v>5505219.79</v>
      </c>
      <c r="G371" s="309">
        <f t="shared" si="193"/>
        <v>0</v>
      </c>
      <c r="H371" s="284">
        <f t="shared" si="184"/>
        <v>0</v>
      </c>
      <c r="I371" s="284">
        <f t="shared" si="115"/>
        <v>0</v>
      </c>
    </row>
    <row r="372" spans="1:9" x14ac:dyDescent="0.25">
      <c r="A372" s="291"/>
      <c r="B372" s="292" t="s">
        <v>366</v>
      </c>
      <c r="C372" s="293"/>
      <c r="D372" s="309"/>
      <c r="E372" s="309"/>
      <c r="F372" s="309"/>
      <c r="G372" s="309">
        <f t="shared" si="193"/>
        <v>0</v>
      </c>
      <c r="H372" s="284">
        <f t="shared" si="184"/>
        <v>0</v>
      </c>
      <c r="I372" s="284">
        <f t="shared" si="115"/>
        <v>0</v>
      </c>
    </row>
    <row r="373" spans="1:9" ht="140.25" x14ac:dyDescent="0.25">
      <c r="A373" s="1044"/>
      <c r="B373" s="251" t="s">
        <v>452</v>
      </c>
      <c r="C373" s="252" t="s">
        <v>453</v>
      </c>
      <c r="D373" s="267">
        <v>5000000</v>
      </c>
      <c r="E373" s="257">
        <f>'Прочая  субсидия_МР  и  ГО'!P28</f>
        <v>5000000</v>
      </c>
      <c r="F373" s="257">
        <f>'Прочая  субсидия_МР  и  ГО'!Q28</f>
        <v>412880.06</v>
      </c>
      <c r="G373" s="267">
        <f>D373-E373</f>
        <v>0</v>
      </c>
      <c r="H373" s="284">
        <f>IF(F373&gt;E373,1,0)</f>
        <v>0</v>
      </c>
      <c r="I373" s="284">
        <f>IF(G373&lt;0,1,0)</f>
        <v>0</v>
      </c>
    </row>
    <row r="374" spans="1:9" x14ac:dyDescent="0.25">
      <c r="A374" s="291"/>
      <c r="B374" s="292" t="s">
        <v>365</v>
      </c>
      <c r="C374" s="293"/>
      <c r="D374" s="309">
        <f>D373</f>
        <v>5000000</v>
      </c>
      <c r="E374" s="309">
        <f>E373</f>
        <v>5000000</v>
      </c>
      <c r="F374" s="309">
        <f>F373</f>
        <v>412880.06</v>
      </c>
      <c r="G374" s="309">
        <f>D374-E374</f>
        <v>0</v>
      </c>
      <c r="H374" s="284">
        <f>IF(F374&gt;E374,1,0)</f>
        <v>0</v>
      </c>
      <c r="I374" s="284">
        <f>IF(G374&lt;0,1,0)</f>
        <v>0</v>
      </c>
    </row>
    <row r="375" spans="1:9" x14ac:dyDescent="0.25">
      <c r="A375" s="291"/>
      <c r="B375" s="292" t="s">
        <v>366</v>
      </c>
      <c r="C375" s="293"/>
      <c r="D375" s="309"/>
      <c r="E375" s="309"/>
      <c r="F375" s="309"/>
      <c r="G375" s="309">
        <f>D375-E375</f>
        <v>0</v>
      </c>
      <c r="H375" s="284">
        <f>IF(F375&gt;E375,1,0)</f>
        <v>0</v>
      </c>
      <c r="I375" s="284">
        <f>IF(G375&lt;0,1,0)</f>
        <v>0</v>
      </c>
    </row>
    <row r="376" spans="1:9" ht="140.25" hidden="1" x14ac:dyDescent="0.25">
      <c r="A376" s="289"/>
      <c r="B376" s="268" t="s">
        <v>367</v>
      </c>
      <c r="C376" s="252" t="s">
        <v>368</v>
      </c>
      <c r="D376" s="267"/>
      <c r="E376" s="267">
        <f>D376</f>
        <v>0</v>
      </c>
      <c r="F376" s="290"/>
      <c r="G376" s="267">
        <f t="shared" ref="G376:G378" si="195">D376-E376</f>
        <v>0</v>
      </c>
      <c r="H376" s="284">
        <f t="shared" si="184"/>
        <v>0</v>
      </c>
      <c r="I376" s="284">
        <f t="shared" si="115"/>
        <v>0</v>
      </c>
    </row>
    <row r="377" spans="1:9" hidden="1" x14ac:dyDescent="0.25">
      <c r="A377" s="291"/>
      <c r="B377" s="292" t="s">
        <v>365</v>
      </c>
      <c r="C377" s="293"/>
      <c r="D377" s="309">
        <f>D376</f>
        <v>0</v>
      </c>
      <c r="E377" s="309">
        <f>E376</f>
        <v>0</v>
      </c>
      <c r="F377" s="309">
        <f>F376</f>
        <v>0</v>
      </c>
      <c r="G377" s="309">
        <f t="shared" si="195"/>
        <v>0</v>
      </c>
      <c r="H377" s="284">
        <f t="shared" si="184"/>
        <v>0</v>
      </c>
      <c r="I377" s="284">
        <f t="shared" si="115"/>
        <v>0</v>
      </c>
    </row>
    <row r="378" spans="1:9" hidden="1" x14ac:dyDescent="0.25">
      <c r="A378" s="291"/>
      <c r="B378" s="292" t="s">
        <v>366</v>
      </c>
      <c r="C378" s="293"/>
      <c r="D378" s="309">
        <f>D376-D377</f>
        <v>0</v>
      </c>
      <c r="E378" s="309">
        <f>E376-E377</f>
        <v>0</v>
      </c>
      <c r="F378" s="309">
        <f>F376-F377</f>
        <v>0</v>
      </c>
      <c r="G378" s="309">
        <f t="shared" si="195"/>
        <v>0</v>
      </c>
      <c r="H378" s="284">
        <f t="shared" si="184"/>
        <v>0</v>
      </c>
      <c r="I378" s="284">
        <f t="shared" si="115"/>
        <v>0</v>
      </c>
    </row>
    <row r="379" spans="1:9" ht="153" x14ac:dyDescent="0.25">
      <c r="A379" s="1044"/>
      <c r="B379" s="251" t="s">
        <v>454</v>
      </c>
      <c r="C379" s="252" t="s">
        <v>455</v>
      </c>
      <c r="D379" s="267">
        <v>211824160</v>
      </c>
      <c r="E379" s="257">
        <f>'Прочая  субсидия_МР  и  ГО'!AT38</f>
        <v>211824160</v>
      </c>
      <c r="F379" s="257">
        <f>'Прочая  субсидия_МР  и  ГО'!AU38</f>
        <v>57538308.350000001</v>
      </c>
      <c r="G379" s="267">
        <f>D379-E379</f>
        <v>0</v>
      </c>
      <c r="H379" s="284">
        <f>IF(F379&gt;E379,1,0)</f>
        <v>0</v>
      </c>
      <c r="I379" s="284">
        <f>IF(G379&lt;0,1,0)</f>
        <v>0</v>
      </c>
    </row>
    <row r="380" spans="1:9" x14ac:dyDescent="0.25">
      <c r="A380" s="291"/>
      <c r="B380" s="292" t="s">
        <v>365</v>
      </c>
      <c r="C380" s="293"/>
      <c r="D380" s="309">
        <f>D379</f>
        <v>211824160</v>
      </c>
      <c r="E380" s="309">
        <f t="shared" ref="E380:F380" si="196">E379</f>
        <v>211824160</v>
      </c>
      <c r="F380" s="309">
        <f t="shared" si="196"/>
        <v>57538308.350000001</v>
      </c>
      <c r="G380" s="309">
        <f>D380-E380</f>
        <v>0</v>
      </c>
      <c r="H380" s="284">
        <f>IF(F380&gt;E380,1,0)</f>
        <v>0</v>
      </c>
      <c r="I380" s="284">
        <f>IF(G380&lt;0,1,0)</f>
        <v>0</v>
      </c>
    </row>
    <row r="381" spans="1:9" x14ac:dyDescent="0.25">
      <c r="A381" s="291"/>
      <c r="B381" s="292" t="s">
        <v>366</v>
      </c>
      <c r="C381" s="293"/>
      <c r="D381" s="309"/>
      <c r="E381" s="309"/>
      <c r="F381" s="309"/>
      <c r="G381" s="309">
        <f>D381-E381</f>
        <v>0</v>
      </c>
      <c r="H381" s="284">
        <f>IF(F381&gt;E381,1,0)</f>
        <v>0</v>
      </c>
      <c r="I381" s="284">
        <f>IF(G381&lt;0,1,0)</f>
        <v>0</v>
      </c>
    </row>
    <row r="382" spans="1:9" x14ac:dyDescent="0.25">
      <c r="A382" s="1044"/>
      <c r="B382" s="268"/>
      <c r="C382" s="266"/>
      <c r="D382" s="267"/>
      <c r="E382" s="257"/>
      <c r="F382" s="257"/>
      <c r="G382" s="267"/>
      <c r="H382" s="284">
        <f t="shared" si="184"/>
        <v>0</v>
      </c>
      <c r="I382" s="284">
        <f t="shared" si="115"/>
        <v>0</v>
      </c>
    </row>
    <row r="383" spans="1:9" x14ac:dyDescent="0.25">
      <c r="A383" s="245" t="s">
        <v>456</v>
      </c>
      <c r="B383" s="246" t="s">
        <v>457</v>
      </c>
      <c r="C383" s="265"/>
      <c r="D383" s="1415">
        <f>D443+D447+D437+D440+D431+D434+D402+D406+D428+D451+D388+D392+D416+D419+D410+D413+D396+D399+D422+D425</f>
        <v>77158997.340000004</v>
      </c>
      <c r="E383" s="1415">
        <f t="shared" ref="E383:G383" si="197">E443+E447+E437+E440+E431+E434+E402+E406+E428+E451+E388+E392+E416+E419+E410+E413+E396+E399+E422+E425</f>
        <v>77158997.340000004</v>
      </c>
      <c r="F383" s="1415">
        <f t="shared" si="197"/>
        <v>194609.89</v>
      </c>
      <c r="G383" s="1415">
        <f t="shared" si="197"/>
        <v>0</v>
      </c>
      <c r="H383" s="284">
        <f t="shared" si="184"/>
        <v>0</v>
      </c>
      <c r="I383" s="284">
        <f t="shared" si="115"/>
        <v>0</v>
      </c>
    </row>
    <row r="384" spans="1:9" x14ac:dyDescent="0.25">
      <c r="A384" s="286"/>
      <c r="B384" s="287" t="s">
        <v>365</v>
      </c>
      <c r="C384" s="288"/>
      <c r="D384" s="1406">
        <f>D444+D448+D438+D441+D432+D435+D403+D407+D429+D452+D389+D393+D417+D420+D411+D414+D397+D400+D423+D426</f>
        <v>47246282.43</v>
      </c>
      <c r="E384" s="1406">
        <f t="shared" ref="E384:G384" si="198">E444+E448+E438+E441+E432+E435+E403+E407+E429+E452+E389+E393+E417+E420+E411+E414+E397+E400+E423+E426</f>
        <v>47246282.43</v>
      </c>
      <c r="F384" s="1406">
        <f t="shared" si="198"/>
        <v>0</v>
      </c>
      <c r="G384" s="1406">
        <f t="shared" si="198"/>
        <v>0</v>
      </c>
      <c r="H384" s="284">
        <f t="shared" si="184"/>
        <v>0</v>
      </c>
      <c r="I384" s="284">
        <f t="shared" si="115"/>
        <v>0</v>
      </c>
    </row>
    <row r="385" spans="1:10" x14ac:dyDescent="0.25">
      <c r="A385" s="286"/>
      <c r="B385" s="287" t="s">
        <v>366</v>
      </c>
      <c r="C385" s="288"/>
      <c r="D385" s="1406">
        <f>D445+D449+D439+D442+D433+D436+D404+D408+D430+D453+D390+D394+D418+D421+D412+D415+D398+D401+D424+D427</f>
        <v>0</v>
      </c>
      <c r="E385" s="1406">
        <f t="shared" ref="E385:G385" si="199">E445+E449+E439+E442+E433+E436+E404+E408+E430+E453+E390+E394+E418+E421+E412+E415+E398+E401+E424+E427</f>
        <v>0</v>
      </c>
      <c r="F385" s="1406">
        <f t="shared" si="199"/>
        <v>0</v>
      </c>
      <c r="G385" s="1406">
        <f t="shared" si="199"/>
        <v>0</v>
      </c>
      <c r="H385" s="284">
        <f t="shared" si="184"/>
        <v>0</v>
      </c>
      <c r="I385" s="284">
        <f t="shared" si="115"/>
        <v>0</v>
      </c>
    </row>
    <row r="386" spans="1:10" x14ac:dyDescent="0.25">
      <c r="A386" s="286"/>
      <c r="B386" s="287" t="s">
        <v>381</v>
      </c>
      <c r="C386" s="288"/>
      <c r="D386" s="1406">
        <f>D383-D384-D385</f>
        <v>29912714.910000004</v>
      </c>
      <c r="E386" s="1406">
        <f t="shared" ref="E386:G386" si="200">E383-E384-E385</f>
        <v>29912714.910000004</v>
      </c>
      <c r="F386" s="1406">
        <f t="shared" si="200"/>
        <v>194609.89</v>
      </c>
      <c r="G386" s="1406">
        <f t="shared" si="200"/>
        <v>0</v>
      </c>
      <c r="H386" s="284">
        <f t="shared" si="184"/>
        <v>0</v>
      </c>
      <c r="I386" s="284">
        <f t="shared" si="115"/>
        <v>0</v>
      </c>
    </row>
    <row r="387" spans="1:10" x14ac:dyDescent="0.25">
      <c r="A387" s="1044"/>
      <c r="B387" s="238" t="s">
        <v>324</v>
      </c>
      <c r="C387" s="266"/>
      <c r="D387" s="267"/>
      <c r="E387" s="267"/>
      <c r="F387" s="267"/>
      <c r="G387" s="267"/>
      <c r="H387" s="284">
        <f t="shared" si="184"/>
        <v>0</v>
      </c>
      <c r="I387" s="284">
        <f t="shared" si="115"/>
        <v>0</v>
      </c>
    </row>
    <row r="388" spans="1:10" ht="76.5" x14ac:dyDescent="0.25">
      <c r="A388" s="823"/>
      <c r="B388" s="321" t="s">
        <v>1157</v>
      </c>
      <c r="C388" s="252" t="s">
        <v>1156</v>
      </c>
      <c r="D388" s="322">
        <v>600159.56999999995</v>
      </c>
      <c r="E388" s="931">
        <f>'Проверочная  таблица'!FI38</f>
        <v>600159.5700000003</v>
      </c>
      <c r="F388" s="931">
        <f>'Проверочная  таблица'!FL38</f>
        <v>0</v>
      </c>
      <c r="G388" s="267">
        <f t="shared" ref="G388:G396" si="201">D388-E388</f>
        <v>0</v>
      </c>
      <c r="H388" s="284">
        <f t="shared" ref="H388:H395" si="202">IF(F388&gt;E388,1,0)</f>
        <v>0</v>
      </c>
      <c r="I388" s="284">
        <f t="shared" ref="I388:I395" si="203">IF(G388&lt;0,1,0)</f>
        <v>0</v>
      </c>
      <c r="J388" s="282">
        <f>D388+D392</f>
        <v>10002659.57</v>
      </c>
    </row>
    <row r="389" spans="1:10" x14ac:dyDescent="0.25">
      <c r="A389" s="291"/>
      <c r="B389" s="292" t="s">
        <v>365</v>
      </c>
      <c r="C389" s="316"/>
      <c r="D389" s="309"/>
      <c r="E389" s="309"/>
      <c r="F389" s="309"/>
      <c r="G389" s="309">
        <f t="shared" si="201"/>
        <v>0</v>
      </c>
      <c r="H389" s="284">
        <f t="shared" si="202"/>
        <v>0</v>
      </c>
      <c r="I389" s="284">
        <f t="shared" si="203"/>
        <v>0</v>
      </c>
    </row>
    <row r="390" spans="1:10" x14ac:dyDescent="0.25">
      <c r="A390" s="291"/>
      <c r="B390" s="292" t="s">
        <v>366</v>
      </c>
      <c r="C390" s="293"/>
      <c r="D390" s="309"/>
      <c r="E390" s="309"/>
      <c r="F390" s="309"/>
      <c r="G390" s="309">
        <f t="shared" si="201"/>
        <v>0</v>
      </c>
      <c r="H390" s="284">
        <f t="shared" si="202"/>
        <v>0</v>
      </c>
      <c r="I390" s="284">
        <f t="shared" si="203"/>
        <v>0</v>
      </c>
    </row>
    <row r="391" spans="1:10" x14ac:dyDescent="0.25">
      <c r="A391" s="291"/>
      <c r="B391" s="292" t="s">
        <v>381</v>
      </c>
      <c r="C391" s="293"/>
      <c r="D391" s="309">
        <f>D388</f>
        <v>600159.56999999995</v>
      </c>
      <c r="E391" s="309">
        <f t="shared" ref="E391:F391" si="204">E388</f>
        <v>600159.5700000003</v>
      </c>
      <c r="F391" s="309">
        <f t="shared" si="204"/>
        <v>0</v>
      </c>
      <c r="G391" s="309">
        <f t="shared" si="201"/>
        <v>0</v>
      </c>
      <c r="H391" s="284">
        <f t="shared" si="202"/>
        <v>0</v>
      </c>
      <c r="I391" s="284">
        <f t="shared" si="203"/>
        <v>0</v>
      </c>
    </row>
    <row r="392" spans="1:10" x14ac:dyDescent="0.25">
      <c r="A392" s="269"/>
      <c r="B392" s="260" t="s">
        <v>342</v>
      </c>
      <c r="C392" s="270" t="s">
        <v>1156</v>
      </c>
      <c r="D392" s="294">
        <v>9402500</v>
      </c>
      <c r="E392" s="320">
        <f>'Проверочная  таблица'!FJ38</f>
        <v>9402500</v>
      </c>
      <c r="F392" s="320">
        <f>'Проверочная  таблица'!FM38</f>
        <v>0</v>
      </c>
      <c r="G392" s="320">
        <f t="shared" si="201"/>
        <v>0</v>
      </c>
      <c r="H392" s="284">
        <f t="shared" si="202"/>
        <v>0</v>
      </c>
      <c r="I392" s="284">
        <f t="shared" si="203"/>
        <v>0</v>
      </c>
    </row>
    <row r="393" spans="1:10" x14ac:dyDescent="0.25">
      <c r="A393" s="269"/>
      <c r="B393" s="295" t="s">
        <v>365</v>
      </c>
      <c r="C393" s="296"/>
      <c r="D393" s="320"/>
      <c r="E393" s="320"/>
      <c r="F393" s="320"/>
      <c r="G393" s="320">
        <f t="shared" si="201"/>
        <v>0</v>
      </c>
      <c r="H393" s="284">
        <f t="shared" si="202"/>
        <v>0</v>
      </c>
      <c r="I393" s="284">
        <f t="shared" si="203"/>
        <v>0</v>
      </c>
    </row>
    <row r="394" spans="1:10" x14ac:dyDescent="0.25">
      <c r="A394" s="269"/>
      <c r="B394" s="295" t="s">
        <v>366</v>
      </c>
      <c r="C394" s="296"/>
      <c r="D394" s="320"/>
      <c r="E394" s="320"/>
      <c r="F394" s="320"/>
      <c r="G394" s="320">
        <f t="shared" si="201"/>
        <v>0</v>
      </c>
      <c r="H394" s="284">
        <f t="shared" si="202"/>
        <v>0</v>
      </c>
      <c r="I394" s="284">
        <f t="shared" si="203"/>
        <v>0</v>
      </c>
    </row>
    <row r="395" spans="1:10" x14ac:dyDescent="0.25">
      <c r="A395" s="269"/>
      <c r="B395" s="295" t="s">
        <v>381</v>
      </c>
      <c r="C395" s="296"/>
      <c r="D395" s="320">
        <f>D392</f>
        <v>9402500</v>
      </c>
      <c r="E395" s="320">
        <f t="shared" ref="E395:F395" si="205">E392</f>
        <v>9402500</v>
      </c>
      <c r="F395" s="320">
        <f t="shared" si="205"/>
        <v>0</v>
      </c>
      <c r="G395" s="320">
        <f t="shared" si="201"/>
        <v>0</v>
      </c>
      <c r="H395" s="284">
        <f t="shared" si="202"/>
        <v>0</v>
      </c>
      <c r="I395" s="284">
        <f t="shared" si="203"/>
        <v>0</v>
      </c>
    </row>
    <row r="396" spans="1:10" ht="76.5" x14ac:dyDescent="0.25">
      <c r="A396" s="823"/>
      <c r="B396" s="321" t="s">
        <v>1083</v>
      </c>
      <c r="C396" s="252" t="s">
        <v>1082</v>
      </c>
      <c r="D396" s="322">
        <v>1440000</v>
      </c>
      <c r="E396" s="257">
        <f>'Проверочная  таблица'!IU38</f>
        <v>1440000</v>
      </c>
      <c r="F396" s="257">
        <f>'Проверочная  таблица'!IX38</f>
        <v>0</v>
      </c>
      <c r="G396" s="267">
        <f t="shared" si="201"/>
        <v>0</v>
      </c>
      <c r="H396" s="284">
        <f t="shared" si="184"/>
        <v>0</v>
      </c>
      <c r="I396" s="284">
        <f t="shared" si="115"/>
        <v>0</v>
      </c>
      <c r="J396" s="282">
        <f>D396+D399</f>
        <v>24000000</v>
      </c>
    </row>
    <row r="397" spans="1:10" x14ac:dyDescent="0.25">
      <c r="A397" s="291"/>
      <c r="B397" s="292" t="s">
        <v>365</v>
      </c>
      <c r="C397" s="316"/>
      <c r="D397" s="309">
        <f>D396</f>
        <v>1440000</v>
      </c>
      <c r="E397" s="309">
        <f>E396</f>
        <v>1440000</v>
      </c>
      <c r="F397" s="309">
        <f>F396</f>
        <v>0</v>
      </c>
      <c r="G397" s="309">
        <f>G396</f>
        <v>0</v>
      </c>
      <c r="H397" s="284">
        <f t="shared" si="184"/>
        <v>0</v>
      </c>
      <c r="I397" s="284">
        <f t="shared" si="115"/>
        <v>0</v>
      </c>
    </row>
    <row r="398" spans="1:10" x14ac:dyDescent="0.25">
      <c r="A398" s="291"/>
      <c r="B398" s="292" t="s">
        <v>366</v>
      </c>
      <c r="C398" s="293"/>
      <c r="D398" s="309"/>
      <c r="E398" s="309"/>
      <c r="F398" s="309"/>
      <c r="G398" s="309">
        <f>D398-E398</f>
        <v>0</v>
      </c>
      <c r="H398" s="284">
        <f t="shared" si="184"/>
        <v>0</v>
      </c>
      <c r="I398" s="284">
        <f t="shared" si="115"/>
        <v>0</v>
      </c>
    </row>
    <row r="399" spans="1:10" x14ac:dyDescent="0.25">
      <c r="A399" s="269"/>
      <c r="B399" s="260" t="s">
        <v>342</v>
      </c>
      <c r="C399" s="270" t="s">
        <v>1082</v>
      </c>
      <c r="D399" s="294">
        <v>22560000</v>
      </c>
      <c r="E399" s="320">
        <f>'Проверочная  таблица'!IV38</f>
        <v>22560000</v>
      </c>
      <c r="F399" s="320">
        <f>'Проверочная  таблица'!IY38</f>
        <v>0</v>
      </c>
      <c r="G399" s="320">
        <f>D399-E399</f>
        <v>0</v>
      </c>
      <c r="H399" s="284">
        <f t="shared" si="184"/>
        <v>0</v>
      </c>
      <c r="I399" s="284">
        <f t="shared" si="115"/>
        <v>0</v>
      </c>
    </row>
    <row r="400" spans="1:10" x14ac:dyDescent="0.25">
      <c r="A400" s="269"/>
      <c r="B400" s="295" t="s">
        <v>365</v>
      </c>
      <c r="C400" s="296"/>
      <c r="D400" s="320">
        <f>D399</f>
        <v>22560000</v>
      </c>
      <c r="E400" s="320">
        <f>E399</f>
        <v>22560000</v>
      </c>
      <c r="F400" s="320">
        <f>F399</f>
        <v>0</v>
      </c>
      <c r="G400" s="320">
        <f>G399</f>
        <v>0</v>
      </c>
      <c r="H400" s="284">
        <f t="shared" si="184"/>
        <v>0</v>
      </c>
      <c r="I400" s="284">
        <f t="shared" si="115"/>
        <v>0</v>
      </c>
    </row>
    <row r="401" spans="1:10" x14ac:dyDescent="0.25">
      <c r="A401" s="269"/>
      <c r="B401" s="295" t="s">
        <v>366</v>
      </c>
      <c r="C401" s="296"/>
      <c r="D401" s="320"/>
      <c r="E401" s="320"/>
      <c r="F401" s="320"/>
      <c r="G401" s="320">
        <f>D401-E401</f>
        <v>0</v>
      </c>
      <c r="H401" s="284">
        <f t="shared" si="184"/>
        <v>0</v>
      </c>
      <c r="I401" s="284">
        <f t="shared" si="115"/>
        <v>0</v>
      </c>
    </row>
    <row r="402" spans="1:10" ht="76.5" x14ac:dyDescent="0.25">
      <c r="A402" s="823"/>
      <c r="B402" s="321" t="s">
        <v>1085</v>
      </c>
      <c r="C402" s="252" t="s">
        <v>1084</v>
      </c>
      <c r="D402" s="322">
        <v>893617.02</v>
      </c>
      <c r="E402" s="257">
        <f>'Проверочная  таблица'!LC39</f>
        <v>893617.01999999955</v>
      </c>
      <c r="F402" s="257">
        <f>'Проверочная  таблица'!LF39</f>
        <v>0</v>
      </c>
      <c r="G402" s="267">
        <f t="shared" ref="G402:G421" si="206">D402-E402</f>
        <v>0</v>
      </c>
      <c r="H402" s="284">
        <f t="shared" si="184"/>
        <v>0</v>
      </c>
      <c r="I402" s="284">
        <f t="shared" si="115"/>
        <v>0</v>
      </c>
      <c r="J402" s="282">
        <f>D402+D406</f>
        <v>14893617.02</v>
      </c>
    </row>
    <row r="403" spans="1:10" x14ac:dyDescent="0.25">
      <c r="A403" s="291"/>
      <c r="B403" s="292" t="s">
        <v>365</v>
      </c>
      <c r="C403" s="316"/>
      <c r="D403" s="309"/>
      <c r="E403" s="309"/>
      <c r="F403" s="309"/>
      <c r="G403" s="309">
        <f t="shared" si="206"/>
        <v>0</v>
      </c>
      <c r="H403" s="284">
        <f t="shared" si="184"/>
        <v>0</v>
      </c>
      <c r="I403" s="284">
        <f t="shared" si="115"/>
        <v>0</v>
      </c>
    </row>
    <row r="404" spans="1:10" x14ac:dyDescent="0.25">
      <c r="A404" s="291"/>
      <c r="B404" s="292" t="s">
        <v>366</v>
      </c>
      <c r="C404" s="293"/>
      <c r="D404" s="309"/>
      <c r="E404" s="309"/>
      <c r="F404" s="309"/>
      <c r="G404" s="309">
        <f t="shared" si="206"/>
        <v>0</v>
      </c>
      <c r="H404" s="284">
        <f t="shared" si="184"/>
        <v>0</v>
      </c>
      <c r="I404" s="284">
        <f t="shared" si="115"/>
        <v>0</v>
      </c>
    </row>
    <row r="405" spans="1:10" x14ac:dyDescent="0.25">
      <c r="A405" s="291"/>
      <c r="B405" s="292" t="s">
        <v>381</v>
      </c>
      <c r="C405" s="293"/>
      <c r="D405" s="309">
        <f>D402</f>
        <v>893617.02</v>
      </c>
      <c r="E405" s="309">
        <f>E402</f>
        <v>893617.01999999955</v>
      </c>
      <c r="F405" s="309">
        <f>F402</f>
        <v>0</v>
      </c>
      <c r="G405" s="309">
        <f t="shared" si="206"/>
        <v>0</v>
      </c>
      <c r="H405" s="284">
        <f t="shared" si="184"/>
        <v>0</v>
      </c>
      <c r="I405" s="284">
        <f t="shared" si="115"/>
        <v>0</v>
      </c>
    </row>
    <row r="406" spans="1:10" x14ac:dyDescent="0.25">
      <c r="A406" s="269"/>
      <c r="B406" s="260" t="s">
        <v>342</v>
      </c>
      <c r="C406" s="270" t="s">
        <v>1084</v>
      </c>
      <c r="D406" s="294">
        <v>14000000</v>
      </c>
      <c r="E406" s="320">
        <f>'Проверочная  таблица'!LD39</f>
        <v>14000000</v>
      </c>
      <c r="F406" s="320">
        <f>'Проверочная  таблица'!LG39</f>
        <v>0</v>
      </c>
      <c r="G406" s="320">
        <f t="shared" si="206"/>
        <v>0</v>
      </c>
      <c r="H406" s="284">
        <f t="shared" si="184"/>
        <v>0</v>
      </c>
      <c r="I406" s="284">
        <f t="shared" si="115"/>
        <v>0</v>
      </c>
    </row>
    <row r="407" spans="1:10" x14ac:dyDescent="0.25">
      <c r="A407" s="269"/>
      <c r="B407" s="295" t="s">
        <v>365</v>
      </c>
      <c r="C407" s="296"/>
      <c r="D407" s="320"/>
      <c r="E407" s="320"/>
      <c r="F407" s="320"/>
      <c r="G407" s="320">
        <f t="shared" si="206"/>
        <v>0</v>
      </c>
      <c r="H407" s="284">
        <f t="shared" si="184"/>
        <v>0</v>
      </c>
      <c r="I407" s="284">
        <f t="shared" si="115"/>
        <v>0</v>
      </c>
    </row>
    <row r="408" spans="1:10" x14ac:dyDescent="0.25">
      <c r="A408" s="269"/>
      <c r="B408" s="295" t="s">
        <v>366</v>
      </c>
      <c r="C408" s="296"/>
      <c r="D408" s="320"/>
      <c r="E408" s="320"/>
      <c r="F408" s="320"/>
      <c r="G408" s="320">
        <f t="shared" si="206"/>
        <v>0</v>
      </c>
      <c r="H408" s="284">
        <f t="shared" si="184"/>
        <v>0</v>
      </c>
      <c r="I408" s="284">
        <f t="shared" si="115"/>
        <v>0</v>
      </c>
    </row>
    <row r="409" spans="1:10" x14ac:dyDescent="0.25">
      <c r="A409" s="269"/>
      <c r="B409" s="295" t="s">
        <v>381</v>
      </c>
      <c r="C409" s="296"/>
      <c r="D409" s="1416">
        <f>D406</f>
        <v>14000000</v>
      </c>
      <c r="E409" s="1416">
        <f>E406</f>
        <v>14000000</v>
      </c>
      <c r="F409" s="1416">
        <f>F406</f>
        <v>0</v>
      </c>
      <c r="G409" s="320">
        <f t="shared" si="206"/>
        <v>0</v>
      </c>
      <c r="H409" s="284">
        <f t="shared" si="184"/>
        <v>0</v>
      </c>
      <c r="I409" s="284">
        <f t="shared" si="115"/>
        <v>0</v>
      </c>
    </row>
    <row r="410" spans="1:10" ht="102" x14ac:dyDescent="0.25">
      <c r="A410" s="823"/>
      <c r="B410" s="321" t="s">
        <v>1087</v>
      </c>
      <c r="C410" s="252" t="s">
        <v>1086</v>
      </c>
      <c r="D410" s="322">
        <v>1140146.81</v>
      </c>
      <c r="E410" s="257">
        <f>'Проверочная  таблица'!QC38</f>
        <v>1140146.8099999987</v>
      </c>
      <c r="F410" s="257">
        <f>'Проверочная  таблица'!QF38</f>
        <v>0</v>
      </c>
      <c r="G410" s="267">
        <f t="shared" si="206"/>
        <v>0</v>
      </c>
      <c r="H410" s="284">
        <f t="shared" si="184"/>
        <v>0</v>
      </c>
      <c r="I410" s="284">
        <f t="shared" si="115"/>
        <v>0</v>
      </c>
      <c r="J410" s="282">
        <f>D410+D413</f>
        <v>19002446.809999999</v>
      </c>
    </row>
    <row r="411" spans="1:10" x14ac:dyDescent="0.25">
      <c r="A411" s="291"/>
      <c r="B411" s="292" t="s">
        <v>365</v>
      </c>
      <c r="C411" s="316"/>
      <c r="D411" s="309">
        <f>D410</f>
        <v>1140146.81</v>
      </c>
      <c r="E411" s="309">
        <f t="shared" ref="E411:F411" si="207">E410</f>
        <v>1140146.8099999987</v>
      </c>
      <c r="F411" s="309">
        <f t="shared" si="207"/>
        <v>0</v>
      </c>
      <c r="G411" s="309">
        <f t="shared" si="206"/>
        <v>0</v>
      </c>
      <c r="H411" s="284">
        <f t="shared" si="184"/>
        <v>0</v>
      </c>
      <c r="I411" s="284">
        <f t="shared" si="115"/>
        <v>0</v>
      </c>
    </row>
    <row r="412" spans="1:10" x14ac:dyDescent="0.25">
      <c r="A412" s="291"/>
      <c r="B412" s="292" t="s">
        <v>366</v>
      </c>
      <c r="C412" s="293"/>
      <c r="D412" s="309"/>
      <c r="E412" s="309"/>
      <c r="F412" s="309"/>
      <c r="G412" s="309">
        <f t="shared" si="206"/>
        <v>0</v>
      </c>
      <c r="H412" s="284">
        <f t="shared" si="184"/>
        <v>0</v>
      </c>
      <c r="I412" s="284">
        <f t="shared" si="115"/>
        <v>0</v>
      </c>
    </row>
    <row r="413" spans="1:10" x14ac:dyDescent="0.25">
      <c r="A413" s="269"/>
      <c r="B413" s="260" t="s">
        <v>342</v>
      </c>
      <c r="C413" s="270" t="s">
        <v>1086</v>
      </c>
      <c r="D413" s="294">
        <v>17862300</v>
      </c>
      <c r="E413" s="320">
        <f>'Проверочная  таблица'!QD38</f>
        <v>17862300</v>
      </c>
      <c r="F413" s="320">
        <f>'Проверочная  таблица'!QG38</f>
        <v>0</v>
      </c>
      <c r="G413" s="320">
        <f t="shared" si="206"/>
        <v>0</v>
      </c>
      <c r="H413" s="284">
        <f t="shared" si="184"/>
        <v>0</v>
      </c>
      <c r="I413" s="284">
        <f t="shared" si="115"/>
        <v>0</v>
      </c>
    </row>
    <row r="414" spans="1:10" x14ac:dyDescent="0.25">
      <c r="A414" s="269"/>
      <c r="B414" s="295" t="s">
        <v>365</v>
      </c>
      <c r="C414" s="296"/>
      <c r="D414" s="320">
        <f>D413</f>
        <v>17862300</v>
      </c>
      <c r="E414" s="320">
        <f t="shared" ref="E414:F414" si="208">E413</f>
        <v>17862300</v>
      </c>
      <c r="F414" s="320">
        <f t="shared" si="208"/>
        <v>0</v>
      </c>
      <c r="G414" s="320">
        <f t="shared" si="206"/>
        <v>0</v>
      </c>
      <c r="H414" s="284">
        <f t="shared" si="184"/>
        <v>0</v>
      </c>
      <c r="I414" s="284">
        <f t="shared" si="115"/>
        <v>0</v>
      </c>
    </row>
    <row r="415" spans="1:10" x14ac:dyDescent="0.25">
      <c r="A415" s="269"/>
      <c r="B415" s="295" t="s">
        <v>366</v>
      </c>
      <c r="C415" s="296"/>
      <c r="D415" s="320"/>
      <c r="E415" s="320"/>
      <c r="F415" s="320"/>
      <c r="G415" s="320">
        <f t="shared" si="206"/>
        <v>0</v>
      </c>
      <c r="H415" s="284">
        <f t="shared" si="184"/>
        <v>0</v>
      </c>
      <c r="I415" s="284">
        <f t="shared" si="115"/>
        <v>0</v>
      </c>
    </row>
    <row r="416" spans="1:10" ht="76.5" hidden="1" x14ac:dyDescent="0.25">
      <c r="A416" s="289"/>
      <c r="B416" s="321" t="s">
        <v>1089</v>
      </c>
      <c r="C416" s="252" t="s">
        <v>1088</v>
      </c>
      <c r="D416" s="322"/>
      <c r="E416" s="257">
        <f>'Проверочная  таблица'!QI39</f>
        <v>0</v>
      </c>
      <c r="F416" s="257">
        <f>'Проверочная  таблица'!QL39</f>
        <v>0</v>
      </c>
      <c r="G416" s="267">
        <f t="shared" si="206"/>
        <v>0</v>
      </c>
      <c r="H416" s="284">
        <f t="shared" si="184"/>
        <v>0</v>
      </c>
      <c r="I416" s="284">
        <f t="shared" si="115"/>
        <v>0</v>
      </c>
      <c r="J416" s="282">
        <f>D416+D419</f>
        <v>0</v>
      </c>
    </row>
    <row r="417" spans="1:10" hidden="1" x14ac:dyDescent="0.25">
      <c r="A417" s="291"/>
      <c r="B417" s="292" t="s">
        <v>365</v>
      </c>
      <c r="C417" s="316"/>
      <c r="D417" s="309">
        <f>D416</f>
        <v>0</v>
      </c>
      <c r="E417" s="309">
        <f t="shared" ref="E417:F417" si="209">E416</f>
        <v>0</v>
      </c>
      <c r="F417" s="309">
        <f t="shared" si="209"/>
        <v>0</v>
      </c>
      <c r="G417" s="309">
        <f t="shared" si="206"/>
        <v>0</v>
      </c>
      <c r="H417" s="284">
        <f t="shared" si="184"/>
        <v>0</v>
      </c>
      <c r="I417" s="284">
        <f t="shared" si="115"/>
        <v>0</v>
      </c>
    </row>
    <row r="418" spans="1:10" hidden="1" x14ac:dyDescent="0.25">
      <c r="A418" s="291"/>
      <c r="B418" s="292" t="s">
        <v>366</v>
      </c>
      <c r="C418" s="293"/>
      <c r="D418" s="309"/>
      <c r="E418" s="309"/>
      <c r="F418" s="309"/>
      <c r="G418" s="309">
        <f t="shared" si="206"/>
        <v>0</v>
      </c>
      <c r="H418" s="284">
        <f t="shared" si="184"/>
        <v>0</v>
      </c>
      <c r="I418" s="284">
        <f t="shared" si="115"/>
        <v>0</v>
      </c>
    </row>
    <row r="419" spans="1:10" hidden="1" x14ac:dyDescent="0.25">
      <c r="A419" s="269"/>
      <c r="B419" s="260" t="s">
        <v>342</v>
      </c>
      <c r="C419" s="270" t="s">
        <v>1088</v>
      </c>
      <c r="D419" s="294"/>
      <c r="E419" s="320">
        <f>'Проверочная  таблица'!QJ39</f>
        <v>0</v>
      </c>
      <c r="F419" s="320">
        <f>'Проверочная  таблица'!QM39</f>
        <v>0</v>
      </c>
      <c r="G419" s="320">
        <f t="shared" si="206"/>
        <v>0</v>
      </c>
      <c r="H419" s="284">
        <f t="shared" si="184"/>
        <v>0</v>
      </c>
      <c r="I419" s="284">
        <f t="shared" si="115"/>
        <v>0</v>
      </c>
    </row>
    <row r="420" spans="1:10" hidden="1" x14ac:dyDescent="0.25">
      <c r="A420" s="269"/>
      <c r="B420" s="295" t="s">
        <v>365</v>
      </c>
      <c r="C420" s="296"/>
      <c r="D420" s="320">
        <f>D419</f>
        <v>0</v>
      </c>
      <c r="E420" s="320">
        <f t="shared" ref="E420:F420" si="210">E419</f>
        <v>0</v>
      </c>
      <c r="F420" s="320">
        <f t="shared" si="210"/>
        <v>0</v>
      </c>
      <c r="G420" s="320">
        <f t="shared" si="206"/>
        <v>0</v>
      </c>
      <c r="H420" s="284">
        <f t="shared" si="184"/>
        <v>0</v>
      </c>
      <c r="I420" s="284">
        <f t="shared" si="115"/>
        <v>0</v>
      </c>
    </row>
    <row r="421" spans="1:10" hidden="1" x14ac:dyDescent="0.25">
      <c r="A421" s="269"/>
      <c r="B421" s="295" t="s">
        <v>366</v>
      </c>
      <c r="C421" s="296"/>
      <c r="D421" s="320"/>
      <c r="E421" s="320"/>
      <c r="F421" s="320"/>
      <c r="G421" s="320">
        <f t="shared" si="206"/>
        <v>0</v>
      </c>
      <c r="H421" s="284">
        <f t="shared" si="184"/>
        <v>0</v>
      </c>
      <c r="I421" s="284">
        <f t="shared" si="115"/>
        <v>0</v>
      </c>
    </row>
    <row r="422" spans="1:10" ht="63.75" hidden="1" x14ac:dyDescent="0.25">
      <c r="A422" s="289"/>
      <c r="B422" s="921" t="s">
        <v>458</v>
      </c>
      <c r="C422" s="920" t="s">
        <v>459</v>
      </c>
      <c r="D422" s="322"/>
      <c r="E422" s="257">
        <f>'Проверочная  таблица'!IE39</f>
        <v>0</v>
      </c>
      <c r="F422" s="257">
        <f>'Проверочная  таблица'!IH39</f>
        <v>0</v>
      </c>
      <c r="G422" s="267">
        <f>D422-E422</f>
        <v>0</v>
      </c>
      <c r="H422" s="284">
        <f t="shared" ref="H422:H449" si="211">IF(F422&gt;E422,1,0)</f>
        <v>0</v>
      </c>
      <c r="I422" s="284">
        <f t="shared" ref="I422:I449" si="212">IF(G422&lt;0,1,0)</f>
        <v>0</v>
      </c>
      <c r="J422" s="282">
        <f>D422+D425</f>
        <v>0</v>
      </c>
    </row>
    <row r="423" spans="1:10" hidden="1" x14ac:dyDescent="0.25">
      <c r="A423" s="291"/>
      <c r="B423" s="292" t="s">
        <v>365</v>
      </c>
      <c r="C423" s="316"/>
      <c r="D423" s="309">
        <f>D422</f>
        <v>0</v>
      </c>
      <c r="E423" s="309">
        <f>E422</f>
        <v>0</v>
      </c>
      <c r="F423" s="309">
        <f>F422</f>
        <v>0</v>
      </c>
      <c r="G423" s="309">
        <f>G422</f>
        <v>0</v>
      </c>
      <c r="H423" s="284">
        <f t="shared" si="211"/>
        <v>0</v>
      </c>
      <c r="I423" s="284">
        <f t="shared" si="212"/>
        <v>0</v>
      </c>
    </row>
    <row r="424" spans="1:10" hidden="1" x14ac:dyDescent="0.25">
      <c r="A424" s="291"/>
      <c r="B424" s="292" t="s">
        <v>366</v>
      </c>
      <c r="C424" s="293"/>
      <c r="D424" s="309"/>
      <c r="E424" s="309"/>
      <c r="F424" s="309"/>
      <c r="G424" s="309">
        <f>D424-E424</f>
        <v>0</v>
      </c>
      <c r="H424" s="284">
        <f t="shared" si="211"/>
        <v>0</v>
      </c>
      <c r="I424" s="284">
        <f t="shared" si="212"/>
        <v>0</v>
      </c>
    </row>
    <row r="425" spans="1:10" hidden="1" x14ac:dyDescent="0.25">
      <c r="A425" s="269"/>
      <c r="B425" s="260" t="s">
        <v>342</v>
      </c>
      <c r="C425" s="920" t="s">
        <v>459</v>
      </c>
      <c r="D425" s="294"/>
      <c r="E425" s="320">
        <f>'Проверочная  таблица'!IF39</f>
        <v>0</v>
      </c>
      <c r="F425" s="320">
        <f>'Проверочная  таблица'!II39</f>
        <v>0</v>
      </c>
      <c r="G425" s="320">
        <f>D425-E425</f>
        <v>0</v>
      </c>
      <c r="H425" s="284">
        <f t="shared" si="211"/>
        <v>0</v>
      </c>
      <c r="I425" s="284">
        <f t="shared" si="212"/>
        <v>0</v>
      </c>
    </row>
    <row r="426" spans="1:10" hidden="1" x14ac:dyDescent="0.25">
      <c r="A426" s="269"/>
      <c r="B426" s="295" t="s">
        <v>365</v>
      </c>
      <c r="C426" s="296"/>
      <c r="D426" s="320">
        <f>D425</f>
        <v>0</v>
      </c>
      <c r="E426" s="320">
        <f>E425</f>
        <v>0</v>
      </c>
      <c r="F426" s="320">
        <f>F425</f>
        <v>0</v>
      </c>
      <c r="G426" s="320">
        <f>G425</f>
        <v>0</v>
      </c>
      <c r="H426" s="284">
        <f t="shared" si="211"/>
        <v>0</v>
      </c>
      <c r="I426" s="284">
        <f t="shared" si="212"/>
        <v>0</v>
      </c>
    </row>
    <row r="427" spans="1:10" hidden="1" x14ac:dyDescent="0.25">
      <c r="A427" s="269"/>
      <c r="B427" s="295" t="s">
        <v>366</v>
      </c>
      <c r="C427" s="296"/>
      <c r="D427" s="320"/>
      <c r="E427" s="320"/>
      <c r="F427" s="320"/>
      <c r="G427" s="320">
        <f>D427-E427</f>
        <v>0</v>
      </c>
      <c r="H427" s="284">
        <f t="shared" si="211"/>
        <v>0</v>
      </c>
      <c r="I427" s="284">
        <f t="shared" si="212"/>
        <v>0</v>
      </c>
    </row>
    <row r="428" spans="1:10" ht="153" x14ac:dyDescent="0.25">
      <c r="A428" s="1044"/>
      <c r="B428" s="251" t="s">
        <v>1029</v>
      </c>
      <c r="C428" s="252" t="s">
        <v>1028</v>
      </c>
      <c r="D428" s="267">
        <v>1000000</v>
      </c>
      <c r="E428" s="257">
        <f>'Прочая  субсидия_МР  и  ГО'!R38</f>
        <v>1000000</v>
      </c>
      <c r="F428" s="257">
        <f>'Прочая  субсидия_МР  и  ГО'!S38</f>
        <v>0</v>
      </c>
      <c r="G428" s="267">
        <f>D428-E428</f>
        <v>0</v>
      </c>
      <c r="H428" s="284">
        <f>IF(F428&gt;E428,1,0)</f>
        <v>0</v>
      </c>
      <c r="I428" s="284">
        <f>IF(G428&lt;0,1,0)</f>
        <v>0</v>
      </c>
    </row>
    <row r="429" spans="1:10" x14ac:dyDescent="0.25">
      <c r="A429" s="291"/>
      <c r="B429" s="292" t="s">
        <v>365</v>
      </c>
      <c r="C429" s="293"/>
      <c r="D429" s="309">
        <f>D428</f>
        <v>1000000</v>
      </c>
      <c r="E429" s="309">
        <f>E428</f>
        <v>1000000</v>
      </c>
      <c r="F429" s="309">
        <f>F428</f>
        <v>0</v>
      </c>
      <c r="G429" s="309">
        <f>D429-E429</f>
        <v>0</v>
      </c>
      <c r="H429" s="284">
        <f>IF(F429&gt;E429,1,0)</f>
        <v>0</v>
      </c>
      <c r="I429" s="284">
        <f>IF(G429&lt;0,1,0)</f>
        <v>0</v>
      </c>
    </row>
    <row r="430" spans="1:10" x14ac:dyDescent="0.25">
      <c r="A430" s="291"/>
      <c r="B430" s="292" t="s">
        <v>366</v>
      </c>
      <c r="C430" s="293"/>
      <c r="D430" s="309"/>
      <c r="E430" s="309"/>
      <c r="F430" s="309"/>
      <c r="G430" s="309">
        <f>D430-E430</f>
        <v>0</v>
      </c>
      <c r="H430" s="284">
        <f>IF(F430&gt;E430,1,0)</f>
        <v>0</v>
      </c>
      <c r="I430" s="284">
        <f>IF(G430&lt;0,1,0)</f>
        <v>0</v>
      </c>
    </row>
    <row r="431" spans="1:10" ht="140.25" x14ac:dyDescent="0.25">
      <c r="A431" s="823"/>
      <c r="B431" s="321" t="s">
        <v>460</v>
      </c>
      <c r="C431" s="252" t="s">
        <v>461</v>
      </c>
      <c r="D431" s="322">
        <v>875835.62</v>
      </c>
      <c r="E431" s="257">
        <f>'Проверочная  таблица'!JA38</f>
        <v>875835.62000000011</v>
      </c>
      <c r="F431" s="257">
        <f>'Проверочная  таблица'!JD38</f>
        <v>0</v>
      </c>
      <c r="G431" s="267">
        <f>D431-E431</f>
        <v>0</v>
      </c>
      <c r="H431" s="284">
        <f t="shared" si="211"/>
        <v>0</v>
      </c>
      <c r="I431" s="284">
        <f t="shared" si="212"/>
        <v>0</v>
      </c>
      <c r="J431" s="282">
        <f>D431+D434</f>
        <v>3243835.62</v>
      </c>
    </row>
    <row r="432" spans="1:10" x14ac:dyDescent="0.25">
      <c r="A432" s="291"/>
      <c r="B432" s="292" t="s">
        <v>365</v>
      </c>
      <c r="C432" s="316"/>
      <c r="D432" s="309">
        <f>D431</f>
        <v>875835.62</v>
      </c>
      <c r="E432" s="309">
        <f>E431</f>
        <v>875835.62000000011</v>
      </c>
      <c r="F432" s="309">
        <f>F431</f>
        <v>0</v>
      </c>
      <c r="G432" s="309">
        <f>G431</f>
        <v>0</v>
      </c>
      <c r="H432" s="284">
        <f t="shared" si="211"/>
        <v>0</v>
      </c>
      <c r="I432" s="284">
        <f t="shared" si="212"/>
        <v>0</v>
      </c>
    </row>
    <row r="433" spans="1:10" x14ac:dyDescent="0.25">
      <c r="A433" s="291"/>
      <c r="B433" s="292" t="s">
        <v>366</v>
      </c>
      <c r="C433" s="293"/>
      <c r="D433" s="309"/>
      <c r="E433" s="309"/>
      <c r="F433" s="309"/>
      <c r="G433" s="309">
        <f>D433-E433</f>
        <v>0</v>
      </c>
      <c r="H433" s="284">
        <f t="shared" si="211"/>
        <v>0</v>
      </c>
      <c r="I433" s="284">
        <f t="shared" si="212"/>
        <v>0</v>
      </c>
    </row>
    <row r="434" spans="1:10" x14ac:dyDescent="0.25">
      <c r="A434" s="269"/>
      <c r="B434" s="260" t="s">
        <v>342</v>
      </c>
      <c r="C434" s="270" t="s">
        <v>461</v>
      </c>
      <c r="D434" s="294">
        <v>2368000</v>
      </c>
      <c r="E434" s="320">
        <f>'Проверочная  таблица'!JB38</f>
        <v>2368000</v>
      </c>
      <c r="F434" s="320">
        <f>'Проверочная  таблица'!JE38</f>
        <v>0</v>
      </c>
      <c r="G434" s="320">
        <f>D434-E434</f>
        <v>0</v>
      </c>
      <c r="H434" s="284">
        <f t="shared" si="211"/>
        <v>0</v>
      </c>
      <c r="I434" s="284">
        <f t="shared" si="212"/>
        <v>0</v>
      </c>
    </row>
    <row r="435" spans="1:10" x14ac:dyDescent="0.25">
      <c r="A435" s="269"/>
      <c r="B435" s="295" t="s">
        <v>365</v>
      </c>
      <c r="C435" s="296"/>
      <c r="D435" s="320">
        <f>D434</f>
        <v>2368000</v>
      </c>
      <c r="E435" s="320">
        <f>E434</f>
        <v>2368000</v>
      </c>
      <c r="F435" s="320">
        <f>F434</f>
        <v>0</v>
      </c>
      <c r="G435" s="320">
        <f>G434</f>
        <v>0</v>
      </c>
      <c r="H435" s="284">
        <f t="shared" si="211"/>
        <v>0</v>
      </c>
      <c r="I435" s="284">
        <f t="shared" si="212"/>
        <v>0</v>
      </c>
    </row>
    <row r="436" spans="1:10" x14ac:dyDescent="0.25">
      <c r="A436" s="269"/>
      <c r="B436" s="295" t="s">
        <v>366</v>
      </c>
      <c r="C436" s="296"/>
      <c r="D436" s="320"/>
      <c r="E436" s="320"/>
      <c r="F436" s="320"/>
      <c r="G436" s="320">
        <f>D436-E436</f>
        <v>0</v>
      </c>
      <c r="H436" s="284">
        <f t="shared" si="211"/>
        <v>0</v>
      </c>
      <c r="I436" s="284">
        <f t="shared" si="212"/>
        <v>0</v>
      </c>
    </row>
    <row r="437" spans="1:10" ht="114.75" hidden="1" x14ac:dyDescent="0.25">
      <c r="A437" s="289"/>
      <c r="B437" s="321" t="s">
        <v>462</v>
      </c>
      <c r="C437" s="252" t="s">
        <v>463</v>
      </c>
      <c r="D437" s="322"/>
      <c r="E437" s="257">
        <f>'Проверочная  таблица'!JG39</f>
        <v>0</v>
      </c>
      <c r="F437" s="257">
        <f>'Проверочная  таблица'!JJ39</f>
        <v>0</v>
      </c>
      <c r="G437" s="267">
        <f>D437-E437</f>
        <v>0</v>
      </c>
      <c r="H437" s="284">
        <f t="shared" si="211"/>
        <v>0</v>
      </c>
      <c r="I437" s="284">
        <f t="shared" si="212"/>
        <v>0</v>
      </c>
      <c r="J437" s="282">
        <f>D437+D440</f>
        <v>0</v>
      </c>
    </row>
    <row r="438" spans="1:10" hidden="1" x14ac:dyDescent="0.25">
      <c r="A438" s="291"/>
      <c r="B438" s="292" t="s">
        <v>365</v>
      </c>
      <c r="C438" s="316"/>
      <c r="D438" s="309">
        <f>D437</f>
        <v>0</v>
      </c>
      <c r="E438" s="309">
        <f>E437</f>
        <v>0</v>
      </c>
      <c r="F438" s="309">
        <f>F437</f>
        <v>0</v>
      </c>
      <c r="G438" s="309">
        <f>G437</f>
        <v>0</v>
      </c>
      <c r="H438" s="284">
        <f t="shared" si="211"/>
        <v>0</v>
      </c>
      <c r="I438" s="284">
        <f t="shared" si="212"/>
        <v>0</v>
      </c>
    </row>
    <row r="439" spans="1:10" hidden="1" x14ac:dyDescent="0.25">
      <c r="A439" s="291"/>
      <c r="B439" s="292" t="s">
        <v>366</v>
      </c>
      <c r="C439" s="293"/>
      <c r="D439" s="309"/>
      <c r="E439" s="309"/>
      <c r="F439" s="309"/>
      <c r="G439" s="309">
        <f>D439-E439</f>
        <v>0</v>
      </c>
      <c r="H439" s="284">
        <f t="shared" si="211"/>
        <v>0</v>
      </c>
      <c r="I439" s="284">
        <f t="shared" si="212"/>
        <v>0</v>
      </c>
    </row>
    <row r="440" spans="1:10" hidden="1" x14ac:dyDescent="0.25">
      <c r="A440" s="269"/>
      <c r="B440" s="260" t="s">
        <v>342</v>
      </c>
      <c r="C440" s="270" t="s">
        <v>463</v>
      </c>
      <c r="D440" s="294"/>
      <c r="E440" s="320">
        <f>'Проверочная  таблица'!JH39</f>
        <v>0</v>
      </c>
      <c r="F440" s="320">
        <f>'Проверочная  таблица'!JK39</f>
        <v>0</v>
      </c>
      <c r="G440" s="320">
        <f>D440-E440</f>
        <v>0</v>
      </c>
      <c r="H440" s="284">
        <f t="shared" si="211"/>
        <v>0</v>
      </c>
      <c r="I440" s="284">
        <f t="shared" si="212"/>
        <v>0</v>
      </c>
    </row>
    <row r="441" spans="1:10" hidden="1" x14ac:dyDescent="0.25">
      <c r="A441" s="269"/>
      <c r="B441" s="295" t="s">
        <v>365</v>
      </c>
      <c r="C441" s="296"/>
      <c r="D441" s="320">
        <f>D440</f>
        <v>0</v>
      </c>
      <c r="E441" s="320">
        <f>E440</f>
        <v>0</v>
      </c>
      <c r="F441" s="320">
        <f>F440</f>
        <v>0</v>
      </c>
      <c r="G441" s="320">
        <f>G440</f>
        <v>0</v>
      </c>
      <c r="H441" s="284">
        <f t="shared" si="211"/>
        <v>0</v>
      </c>
      <c r="I441" s="284">
        <f t="shared" si="212"/>
        <v>0</v>
      </c>
    </row>
    <row r="442" spans="1:10" hidden="1" x14ac:dyDescent="0.25">
      <c r="A442" s="269"/>
      <c r="B442" s="295" t="s">
        <v>366</v>
      </c>
      <c r="C442" s="296"/>
      <c r="D442" s="320"/>
      <c r="E442" s="320"/>
      <c r="F442" s="320"/>
      <c r="G442" s="320">
        <f>D442-E442</f>
        <v>0</v>
      </c>
      <c r="H442" s="284">
        <f t="shared" si="211"/>
        <v>0</v>
      </c>
      <c r="I442" s="284">
        <f t="shared" si="212"/>
        <v>0</v>
      </c>
    </row>
    <row r="443" spans="1:10" ht="165.75" x14ac:dyDescent="0.25">
      <c r="A443" s="823"/>
      <c r="B443" s="321" t="s">
        <v>1090</v>
      </c>
      <c r="C443" s="252" t="s">
        <v>464</v>
      </c>
      <c r="D443" s="322">
        <v>1354438.32</v>
      </c>
      <c r="E443" s="257">
        <f>'Проверочная  таблица'!MF39</f>
        <v>1354438.3199999998</v>
      </c>
      <c r="F443" s="257">
        <f>'Проверочная  таблица'!MN39</f>
        <v>52544.67</v>
      </c>
      <c r="G443" s="267">
        <f>D443-E443</f>
        <v>0</v>
      </c>
      <c r="H443" s="284">
        <f t="shared" si="211"/>
        <v>0</v>
      </c>
      <c r="I443" s="284">
        <f t="shared" si="212"/>
        <v>0</v>
      </c>
      <c r="J443" s="282">
        <f>D443+D447</f>
        <v>5016438.32</v>
      </c>
    </row>
    <row r="444" spans="1:10" x14ac:dyDescent="0.25">
      <c r="A444" s="291"/>
      <c r="B444" s="292" t="s">
        <v>365</v>
      </c>
      <c r="C444" s="316"/>
      <c r="D444" s="309"/>
      <c r="E444" s="309"/>
      <c r="F444" s="309"/>
      <c r="G444" s="1417">
        <f t="shared" ref="G444:G449" si="213">D444-E444</f>
        <v>0</v>
      </c>
      <c r="H444" s="284">
        <f t="shared" si="211"/>
        <v>0</v>
      </c>
      <c r="I444" s="284">
        <f t="shared" si="212"/>
        <v>0</v>
      </c>
    </row>
    <row r="445" spans="1:10" x14ac:dyDescent="0.25">
      <c r="A445" s="291"/>
      <c r="B445" s="292" t="s">
        <v>366</v>
      </c>
      <c r="C445" s="293"/>
      <c r="D445" s="309"/>
      <c r="E445" s="309"/>
      <c r="F445" s="309"/>
      <c r="G445" s="1417">
        <f t="shared" si="213"/>
        <v>0</v>
      </c>
      <c r="H445" s="284">
        <f t="shared" si="211"/>
        <v>0</v>
      </c>
      <c r="I445" s="284">
        <f t="shared" si="212"/>
        <v>0</v>
      </c>
    </row>
    <row r="446" spans="1:10" x14ac:dyDescent="0.25">
      <c r="A446" s="291"/>
      <c r="B446" s="292" t="s">
        <v>381</v>
      </c>
      <c r="C446" s="293"/>
      <c r="D446" s="309">
        <f>D443</f>
        <v>1354438.32</v>
      </c>
      <c r="E446" s="309">
        <f t="shared" ref="E446:F446" si="214">E443</f>
        <v>1354438.3199999998</v>
      </c>
      <c r="F446" s="309">
        <f t="shared" si="214"/>
        <v>52544.67</v>
      </c>
      <c r="G446" s="1417">
        <f t="shared" ref="G446" si="215">D446-E446</f>
        <v>0</v>
      </c>
      <c r="H446" s="284">
        <f t="shared" ref="H446" si="216">IF(F446&gt;E446,1,0)</f>
        <v>0</v>
      </c>
      <c r="I446" s="284">
        <f t="shared" ref="I446" si="217">IF(G446&lt;0,1,0)</f>
        <v>0</v>
      </c>
    </row>
    <row r="447" spans="1:10" x14ac:dyDescent="0.25">
      <c r="A447" s="269"/>
      <c r="B447" s="260" t="s">
        <v>342</v>
      </c>
      <c r="C447" s="270" t="s">
        <v>464</v>
      </c>
      <c r="D447" s="294">
        <v>3662000</v>
      </c>
      <c r="E447" s="320">
        <f>'Проверочная  таблица'!MG39</f>
        <v>3662000</v>
      </c>
      <c r="F447" s="320">
        <f>'Проверочная  таблица'!MO39</f>
        <v>142065.22</v>
      </c>
      <c r="G447" s="271">
        <f t="shared" si="213"/>
        <v>0</v>
      </c>
      <c r="H447" s="284">
        <f t="shared" si="211"/>
        <v>0</v>
      </c>
      <c r="I447" s="284">
        <f t="shared" si="212"/>
        <v>0</v>
      </c>
    </row>
    <row r="448" spans="1:10" x14ac:dyDescent="0.25">
      <c r="A448" s="269"/>
      <c r="B448" s="295" t="s">
        <v>365</v>
      </c>
      <c r="C448" s="296"/>
      <c r="D448" s="320"/>
      <c r="E448" s="320"/>
      <c r="F448" s="320"/>
      <c r="G448" s="271">
        <f t="shared" si="213"/>
        <v>0</v>
      </c>
      <c r="H448" s="284">
        <f t="shared" si="211"/>
        <v>0</v>
      </c>
      <c r="I448" s="284">
        <f t="shared" si="212"/>
        <v>0</v>
      </c>
    </row>
    <row r="449" spans="1:9" x14ac:dyDescent="0.25">
      <c r="A449" s="269"/>
      <c r="B449" s="295" t="s">
        <v>366</v>
      </c>
      <c r="C449" s="296"/>
      <c r="D449" s="320"/>
      <c r="E449" s="320"/>
      <c r="F449" s="320"/>
      <c r="G449" s="271">
        <f t="shared" si="213"/>
        <v>0</v>
      </c>
      <c r="H449" s="284">
        <f t="shared" si="211"/>
        <v>0</v>
      </c>
      <c r="I449" s="284">
        <f t="shared" si="212"/>
        <v>0</v>
      </c>
    </row>
    <row r="450" spans="1:9" x14ac:dyDescent="0.25">
      <c r="A450" s="269"/>
      <c r="B450" s="295" t="s">
        <v>381</v>
      </c>
      <c r="C450" s="296"/>
      <c r="D450" s="320">
        <f>D447</f>
        <v>3662000</v>
      </c>
      <c r="E450" s="320">
        <f t="shared" ref="E450:F450" si="218">E447</f>
        <v>3662000</v>
      </c>
      <c r="F450" s="320">
        <f t="shared" si="218"/>
        <v>142065.22</v>
      </c>
      <c r="G450" s="271">
        <f t="shared" ref="G450:G453" si="219">D450-E450</f>
        <v>0</v>
      </c>
      <c r="H450" s="284">
        <f t="shared" ref="H450:H453" si="220">IF(F450&gt;E450,1,0)</f>
        <v>0</v>
      </c>
      <c r="I450" s="284">
        <f t="shared" ref="I450:I453" si="221">IF(G450&lt;0,1,0)</f>
        <v>0</v>
      </c>
    </row>
    <row r="451" spans="1:9" ht="140.25" hidden="1" x14ac:dyDescent="0.25">
      <c r="A451" s="289"/>
      <c r="B451" s="268" t="s">
        <v>367</v>
      </c>
      <c r="C451" s="252" t="s">
        <v>368</v>
      </c>
      <c r="D451" s="267"/>
      <c r="E451" s="257">
        <f>D451</f>
        <v>0</v>
      </c>
      <c r="F451" s="290"/>
      <c r="G451" s="271">
        <f t="shared" si="219"/>
        <v>0</v>
      </c>
      <c r="H451" s="284">
        <f t="shared" si="220"/>
        <v>0</v>
      </c>
      <c r="I451" s="284">
        <f t="shared" si="221"/>
        <v>0</v>
      </c>
    </row>
    <row r="452" spans="1:9" hidden="1" x14ac:dyDescent="0.25">
      <c r="A452" s="291"/>
      <c r="B452" s="292" t="s">
        <v>365</v>
      </c>
      <c r="C452" s="293"/>
      <c r="D452" s="309">
        <f>D451-D453</f>
        <v>0</v>
      </c>
      <c r="E452" s="309">
        <f>E451-E453</f>
        <v>0</v>
      </c>
      <c r="F452" s="309">
        <f>F451-F453</f>
        <v>0</v>
      </c>
      <c r="G452" s="271">
        <f t="shared" si="219"/>
        <v>0</v>
      </c>
      <c r="H452" s="284">
        <f t="shared" si="220"/>
        <v>0</v>
      </c>
      <c r="I452" s="284">
        <f t="shared" si="221"/>
        <v>0</v>
      </c>
    </row>
    <row r="453" spans="1:9" hidden="1" x14ac:dyDescent="0.25">
      <c r="A453" s="291"/>
      <c r="B453" s="292" t="s">
        <v>366</v>
      </c>
      <c r="C453" s="293"/>
      <c r="D453" s="309"/>
      <c r="E453" s="309">
        <f>D453</f>
        <v>0</v>
      </c>
      <c r="F453" s="309"/>
      <c r="G453" s="271">
        <f t="shared" si="219"/>
        <v>0</v>
      </c>
      <c r="H453" s="284">
        <f t="shared" si="220"/>
        <v>0</v>
      </c>
      <c r="I453" s="284">
        <f t="shared" si="221"/>
        <v>0</v>
      </c>
    </row>
    <row r="454" spans="1:9" x14ac:dyDescent="0.25">
      <c r="A454" s="1044"/>
      <c r="B454" s="310"/>
      <c r="C454" s="311"/>
      <c r="D454" s="1410"/>
      <c r="E454" s="1410"/>
      <c r="F454" s="1410"/>
      <c r="G454" s="1410"/>
      <c r="H454" s="284"/>
      <c r="I454" s="284"/>
    </row>
    <row r="455" spans="1:9" hidden="1" x14ac:dyDescent="0.25">
      <c r="A455" s="245">
        <v>1101</v>
      </c>
      <c r="B455" s="246" t="s">
        <v>465</v>
      </c>
      <c r="C455" s="265"/>
      <c r="D455" s="1405">
        <f>D459</f>
        <v>0</v>
      </c>
      <c r="E455" s="1405">
        <f t="shared" ref="E455:G457" si="222">E459</f>
        <v>0</v>
      </c>
      <c r="F455" s="1405">
        <f t="shared" si="222"/>
        <v>0</v>
      </c>
      <c r="G455" s="1405">
        <f t="shared" si="222"/>
        <v>0</v>
      </c>
      <c r="H455" s="284">
        <f t="shared" ref="H455:H461" si="223">IF(F455&gt;E455,1,0)</f>
        <v>0</v>
      </c>
      <c r="I455" s="284">
        <f t="shared" ref="I455:I519" si="224">IF(G455&lt;0,1,0)</f>
        <v>0</v>
      </c>
    </row>
    <row r="456" spans="1:9" hidden="1" x14ac:dyDescent="0.25">
      <c r="A456" s="286"/>
      <c r="B456" s="287" t="s">
        <v>365</v>
      </c>
      <c r="C456" s="288"/>
      <c r="D456" s="1406">
        <f>D460</f>
        <v>0</v>
      </c>
      <c r="E456" s="1406">
        <f t="shared" si="222"/>
        <v>0</v>
      </c>
      <c r="F456" s="1406">
        <f t="shared" si="222"/>
        <v>0</v>
      </c>
      <c r="G456" s="1406">
        <f t="shared" si="222"/>
        <v>0</v>
      </c>
      <c r="H456" s="284">
        <f t="shared" si="223"/>
        <v>0</v>
      </c>
      <c r="I456" s="284">
        <f t="shared" si="224"/>
        <v>0</v>
      </c>
    </row>
    <row r="457" spans="1:9" hidden="1" x14ac:dyDescent="0.25">
      <c r="A457" s="286"/>
      <c r="B457" s="287" t="s">
        <v>366</v>
      </c>
      <c r="C457" s="288"/>
      <c r="D457" s="1406">
        <f>D461</f>
        <v>0</v>
      </c>
      <c r="E457" s="1406">
        <f t="shared" si="222"/>
        <v>0</v>
      </c>
      <c r="F457" s="1406">
        <f t="shared" si="222"/>
        <v>0</v>
      </c>
      <c r="G457" s="1406">
        <f t="shared" si="222"/>
        <v>0</v>
      </c>
      <c r="H457" s="284">
        <f t="shared" si="223"/>
        <v>0</v>
      </c>
      <c r="I457" s="284">
        <f t="shared" si="224"/>
        <v>0</v>
      </c>
    </row>
    <row r="458" spans="1:9" hidden="1" x14ac:dyDescent="0.25">
      <c r="A458" s="1044"/>
      <c r="B458" s="238" t="s">
        <v>324</v>
      </c>
      <c r="C458" s="266"/>
      <c r="D458" s="267"/>
      <c r="E458" s="257"/>
      <c r="F458" s="257"/>
      <c r="G458" s="267"/>
      <c r="H458" s="284">
        <f t="shared" si="223"/>
        <v>0</v>
      </c>
      <c r="I458" s="284">
        <f t="shared" si="224"/>
        <v>0</v>
      </c>
    </row>
    <row r="459" spans="1:9" ht="140.25" hidden="1" x14ac:dyDescent="0.25">
      <c r="A459" s="289"/>
      <c r="B459" s="268" t="s">
        <v>367</v>
      </c>
      <c r="C459" s="252" t="s">
        <v>368</v>
      </c>
      <c r="D459" s="267"/>
      <c r="E459" s="257">
        <f>D459</f>
        <v>0</v>
      </c>
      <c r="F459" s="290"/>
      <c r="G459" s="267">
        <f t="shared" ref="G459" si="225">D459-E459</f>
        <v>0</v>
      </c>
      <c r="H459" s="284">
        <f t="shared" si="223"/>
        <v>0</v>
      </c>
      <c r="I459" s="284">
        <f t="shared" si="224"/>
        <v>0</v>
      </c>
    </row>
    <row r="460" spans="1:9" hidden="1" x14ac:dyDescent="0.25">
      <c r="A460" s="291"/>
      <c r="B460" s="292" t="s">
        <v>365</v>
      </c>
      <c r="C460" s="293"/>
      <c r="D460" s="309">
        <f>D459</f>
        <v>0</v>
      </c>
      <c r="E460" s="309">
        <f t="shared" ref="E460:G460" si="226">E459</f>
        <v>0</v>
      </c>
      <c r="F460" s="309">
        <f t="shared" si="226"/>
        <v>0</v>
      </c>
      <c r="G460" s="309">
        <f t="shared" si="226"/>
        <v>0</v>
      </c>
      <c r="H460" s="284">
        <f t="shared" si="223"/>
        <v>0</v>
      </c>
      <c r="I460" s="284">
        <f t="shared" si="224"/>
        <v>0</v>
      </c>
    </row>
    <row r="461" spans="1:9" hidden="1" x14ac:dyDescent="0.25">
      <c r="A461" s="291"/>
      <c r="B461" s="292" t="s">
        <v>366</v>
      </c>
      <c r="C461" s="293"/>
      <c r="D461" s="309"/>
      <c r="E461" s="309"/>
      <c r="F461" s="309"/>
      <c r="G461" s="309"/>
      <c r="H461" s="284">
        <f t="shared" si="223"/>
        <v>0</v>
      </c>
      <c r="I461" s="284">
        <f t="shared" si="224"/>
        <v>0</v>
      </c>
    </row>
    <row r="462" spans="1:9" hidden="1" x14ac:dyDescent="0.25">
      <c r="A462" s="1044"/>
      <c r="B462" s="268"/>
      <c r="C462" s="311"/>
      <c r="D462" s="267"/>
      <c r="E462" s="257"/>
      <c r="F462" s="257"/>
      <c r="G462" s="267"/>
      <c r="H462" s="284"/>
      <c r="I462" s="284">
        <f t="shared" si="224"/>
        <v>0</v>
      </c>
    </row>
    <row r="463" spans="1:9" x14ac:dyDescent="0.25">
      <c r="A463" s="245">
        <v>1102</v>
      </c>
      <c r="B463" s="246" t="s">
        <v>466</v>
      </c>
      <c r="C463" s="265"/>
      <c r="D463" s="1405">
        <f>D485+D488+D479+D482+D467+D470+D473+D476</f>
        <v>295976550</v>
      </c>
      <c r="E463" s="1405">
        <f t="shared" ref="E463:G463" si="227">E485+E488+E479+E482+E467+E470+E473+E476</f>
        <v>16560000</v>
      </c>
      <c r="F463" s="1405">
        <f t="shared" si="227"/>
        <v>652548.52999999991</v>
      </c>
      <c r="G463" s="1405">
        <f t="shared" si="227"/>
        <v>279416550</v>
      </c>
      <c r="H463" s="284">
        <f t="shared" ref="H463:H519" si="228">IF(F463&gt;E463,1,0)</f>
        <v>0</v>
      </c>
      <c r="I463" s="284">
        <f t="shared" si="224"/>
        <v>0</v>
      </c>
    </row>
    <row r="464" spans="1:9" x14ac:dyDescent="0.25">
      <c r="A464" s="286"/>
      <c r="B464" s="287" t="s">
        <v>365</v>
      </c>
      <c r="C464" s="288"/>
      <c r="D464" s="1406">
        <f>D486+D489+D480+D483+D468+D471+D474+D477</f>
        <v>295976550</v>
      </c>
      <c r="E464" s="1406">
        <f t="shared" ref="E464:G464" si="229">E486+E489+E480+E483+E468+E471+E474+E477</f>
        <v>16560000</v>
      </c>
      <c r="F464" s="1406">
        <f t="shared" si="229"/>
        <v>652548.52999999991</v>
      </c>
      <c r="G464" s="1406">
        <f t="shared" si="229"/>
        <v>279416550</v>
      </c>
      <c r="H464" s="284">
        <f t="shared" si="228"/>
        <v>0</v>
      </c>
      <c r="I464" s="284">
        <f t="shared" si="224"/>
        <v>0</v>
      </c>
    </row>
    <row r="465" spans="1:10" x14ac:dyDescent="0.25">
      <c r="A465" s="286"/>
      <c r="B465" s="287" t="s">
        <v>366</v>
      </c>
      <c r="C465" s="288"/>
      <c r="D465" s="1406">
        <f>D487+D490+D481+D484+D469+D472+D475+D478</f>
        <v>0</v>
      </c>
      <c r="E465" s="1406">
        <f t="shared" ref="E465:G465" si="230">E487+E490+E481+E484+E469+E472+E475+E478</f>
        <v>0</v>
      </c>
      <c r="F465" s="1406">
        <f t="shared" si="230"/>
        <v>0</v>
      </c>
      <c r="G465" s="1406">
        <f t="shared" si="230"/>
        <v>0</v>
      </c>
      <c r="H465" s="284">
        <f t="shared" si="228"/>
        <v>0</v>
      </c>
      <c r="I465" s="284">
        <f t="shared" si="224"/>
        <v>0</v>
      </c>
    </row>
    <row r="466" spans="1:10" x14ac:dyDescent="0.25">
      <c r="A466" s="1044"/>
      <c r="B466" s="238" t="s">
        <v>324</v>
      </c>
      <c r="C466" s="266"/>
      <c r="D466" s="267"/>
      <c r="E466" s="257"/>
      <c r="F466" s="257"/>
      <c r="G466" s="267"/>
      <c r="H466" s="284">
        <f t="shared" si="228"/>
        <v>0</v>
      </c>
      <c r="I466" s="284">
        <f t="shared" si="224"/>
        <v>0</v>
      </c>
    </row>
    <row r="467" spans="1:10" ht="89.25" x14ac:dyDescent="0.25">
      <c r="A467" s="823"/>
      <c r="B467" s="966" t="s">
        <v>1223</v>
      </c>
      <c r="C467" s="252" t="s">
        <v>1221</v>
      </c>
      <c r="D467" s="322">
        <v>51000000</v>
      </c>
      <c r="E467" s="931">
        <f>'Проверочная  таблица'!DE38</f>
        <v>0</v>
      </c>
      <c r="F467" s="931">
        <f>'Проверочная  таблица'!DH38</f>
        <v>0</v>
      </c>
      <c r="G467" s="267">
        <f t="shared" ref="G467:G478" si="231">D467-E467</f>
        <v>51000000</v>
      </c>
      <c r="H467" s="284">
        <f t="shared" ref="H467:H478" si="232">IF(F467&gt;E467,1,0)</f>
        <v>0</v>
      </c>
      <c r="I467" s="284">
        <f t="shared" ref="I467:I478" si="233">IF(G467&lt;0,1,0)</f>
        <v>0</v>
      </c>
      <c r="J467" s="282">
        <f>D467+D470</f>
        <v>270000000</v>
      </c>
    </row>
    <row r="468" spans="1:10" x14ac:dyDescent="0.25">
      <c r="A468" s="291"/>
      <c r="B468" s="292" t="s">
        <v>365</v>
      </c>
      <c r="C468" s="316"/>
      <c r="D468" s="309">
        <f>D467</f>
        <v>51000000</v>
      </c>
      <c r="E468" s="309">
        <f t="shared" ref="E468:F468" si="234">E467</f>
        <v>0</v>
      </c>
      <c r="F468" s="309">
        <f t="shared" si="234"/>
        <v>0</v>
      </c>
      <c r="G468" s="309">
        <f t="shared" si="231"/>
        <v>51000000</v>
      </c>
      <c r="H468" s="284">
        <f t="shared" si="232"/>
        <v>0</v>
      </c>
      <c r="I468" s="284">
        <f t="shared" si="233"/>
        <v>0</v>
      </c>
    </row>
    <row r="469" spans="1:10" x14ac:dyDescent="0.25">
      <c r="A469" s="291"/>
      <c r="B469" s="292" t="s">
        <v>366</v>
      </c>
      <c r="C469" s="293"/>
      <c r="D469" s="309"/>
      <c r="E469" s="309"/>
      <c r="F469" s="309"/>
      <c r="G469" s="309">
        <f t="shared" si="231"/>
        <v>0</v>
      </c>
      <c r="H469" s="284">
        <f t="shared" si="232"/>
        <v>0</v>
      </c>
      <c r="I469" s="284">
        <f t="shared" si="233"/>
        <v>0</v>
      </c>
    </row>
    <row r="470" spans="1:10" x14ac:dyDescent="0.25">
      <c r="A470" s="269"/>
      <c r="B470" s="260" t="s">
        <v>342</v>
      </c>
      <c r="C470" s="270" t="s">
        <v>1221</v>
      </c>
      <c r="D470" s="294">
        <v>219000000</v>
      </c>
      <c r="E470" s="320">
        <f>'Проверочная  таблица'!DF38</f>
        <v>0</v>
      </c>
      <c r="F470" s="320">
        <f>'Проверочная  таблица'!DI38</f>
        <v>0</v>
      </c>
      <c r="G470" s="320">
        <f t="shared" si="231"/>
        <v>219000000</v>
      </c>
      <c r="H470" s="284">
        <f t="shared" si="232"/>
        <v>0</v>
      </c>
      <c r="I470" s="284">
        <f t="shared" si="233"/>
        <v>0</v>
      </c>
    </row>
    <row r="471" spans="1:10" x14ac:dyDescent="0.25">
      <c r="A471" s="269"/>
      <c r="B471" s="295" t="s">
        <v>365</v>
      </c>
      <c r="C471" s="296"/>
      <c r="D471" s="320">
        <f>D470</f>
        <v>219000000</v>
      </c>
      <c r="E471" s="320">
        <f t="shared" ref="E471:F471" si="235">E470</f>
        <v>0</v>
      </c>
      <c r="F471" s="320">
        <f t="shared" si="235"/>
        <v>0</v>
      </c>
      <c r="G471" s="320">
        <f t="shared" si="231"/>
        <v>219000000</v>
      </c>
      <c r="H471" s="284">
        <f t="shared" si="232"/>
        <v>0</v>
      </c>
      <c r="I471" s="284">
        <f t="shared" si="233"/>
        <v>0</v>
      </c>
    </row>
    <row r="472" spans="1:10" x14ac:dyDescent="0.25">
      <c r="A472" s="269"/>
      <c r="B472" s="295" t="s">
        <v>366</v>
      </c>
      <c r="C472" s="296"/>
      <c r="D472" s="320"/>
      <c r="E472" s="320"/>
      <c r="F472" s="320"/>
      <c r="G472" s="320">
        <f t="shared" si="231"/>
        <v>0</v>
      </c>
      <c r="H472" s="284">
        <f t="shared" si="232"/>
        <v>0</v>
      </c>
      <c r="I472" s="284">
        <f t="shared" si="233"/>
        <v>0</v>
      </c>
    </row>
    <row r="473" spans="1:10" ht="102" x14ac:dyDescent="0.25">
      <c r="A473" s="823"/>
      <c r="B473" s="966" t="s">
        <v>1224</v>
      </c>
      <c r="C473" s="252" t="s">
        <v>1222</v>
      </c>
      <c r="D473" s="322">
        <v>2542500</v>
      </c>
      <c r="E473" s="931">
        <f>'Проверочная  таблица'!DQ38</f>
        <v>0</v>
      </c>
      <c r="F473" s="931">
        <f>'Проверочная  таблица'!DT38</f>
        <v>0</v>
      </c>
      <c r="G473" s="267">
        <f t="shared" si="231"/>
        <v>2542500</v>
      </c>
      <c r="H473" s="284">
        <f t="shared" si="232"/>
        <v>0</v>
      </c>
      <c r="I473" s="284">
        <f t="shared" si="233"/>
        <v>0</v>
      </c>
      <c r="J473" s="282">
        <f>D473+D476</f>
        <v>9416550</v>
      </c>
    </row>
    <row r="474" spans="1:10" x14ac:dyDescent="0.25">
      <c r="A474" s="291"/>
      <c r="B474" s="292" t="s">
        <v>365</v>
      </c>
      <c r="C474" s="316"/>
      <c r="D474" s="309">
        <f>D473</f>
        <v>2542500</v>
      </c>
      <c r="E474" s="309">
        <f t="shared" ref="E474:F474" si="236">E473</f>
        <v>0</v>
      </c>
      <c r="F474" s="309">
        <f t="shared" si="236"/>
        <v>0</v>
      </c>
      <c r="G474" s="309">
        <f t="shared" si="231"/>
        <v>2542500</v>
      </c>
      <c r="H474" s="284">
        <f t="shared" si="232"/>
        <v>0</v>
      </c>
      <c r="I474" s="284">
        <f t="shared" si="233"/>
        <v>0</v>
      </c>
    </row>
    <row r="475" spans="1:10" x14ac:dyDescent="0.25">
      <c r="A475" s="291"/>
      <c r="B475" s="292" t="s">
        <v>366</v>
      </c>
      <c r="C475" s="293"/>
      <c r="D475" s="309"/>
      <c r="E475" s="309"/>
      <c r="F475" s="309"/>
      <c r="G475" s="309">
        <f t="shared" si="231"/>
        <v>0</v>
      </c>
      <c r="H475" s="284">
        <f t="shared" si="232"/>
        <v>0</v>
      </c>
      <c r="I475" s="284">
        <f t="shared" si="233"/>
        <v>0</v>
      </c>
    </row>
    <row r="476" spans="1:10" x14ac:dyDescent="0.25">
      <c r="A476" s="269"/>
      <c r="B476" s="260" t="s">
        <v>342</v>
      </c>
      <c r="C476" s="270" t="s">
        <v>1222</v>
      </c>
      <c r="D476" s="294">
        <v>6874050</v>
      </c>
      <c r="E476" s="320">
        <f>'Проверочная  таблица'!DR38</f>
        <v>0</v>
      </c>
      <c r="F476" s="320">
        <f>'Проверочная  таблица'!DU38</f>
        <v>0</v>
      </c>
      <c r="G476" s="320">
        <f t="shared" si="231"/>
        <v>6874050</v>
      </c>
      <c r="H476" s="284">
        <f t="shared" si="232"/>
        <v>0</v>
      </c>
      <c r="I476" s="284">
        <f t="shared" si="233"/>
        <v>0</v>
      </c>
    </row>
    <row r="477" spans="1:10" x14ac:dyDescent="0.25">
      <c r="A477" s="269"/>
      <c r="B477" s="295" t="s">
        <v>365</v>
      </c>
      <c r="C477" s="296"/>
      <c r="D477" s="320">
        <f>D476</f>
        <v>6874050</v>
      </c>
      <c r="E477" s="320">
        <f t="shared" ref="E477:F477" si="237">E476</f>
        <v>0</v>
      </c>
      <c r="F477" s="320">
        <f t="shared" si="237"/>
        <v>0</v>
      </c>
      <c r="G477" s="320">
        <f t="shared" si="231"/>
        <v>6874050</v>
      </c>
      <c r="H477" s="284">
        <f t="shared" si="232"/>
        <v>0</v>
      </c>
      <c r="I477" s="284">
        <f t="shared" si="233"/>
        <v>0</v>
      </c>
    </row>
    <row r="478" spans="1:10" x14ac:dyDescent="0.25">
      <c r="A478" s="269"/>
      <c r="B478" s="295" t="s">
        <v>366</v>
      </c>
      <c r="C478" s="296"/>
      <c r="D478" s="320"/>
      <c r="E478" s="320"/>
      <c r="F478" s="320"/>
      <c r="G478" s="320">
        <f t="shared" si="231"/>
        <v>0</v>
      </c>
      <c r="H478" s="284">
        <f t="shared" si="232"/>
        <v>0</v>
      </c>
      <c r="I478" s="284">
        <f t="shared" si="233"/>
        <v>0</v>
      </c>
    </row>
    <row r="479" spans="1:10" ht="89.25" x14ac:dyDescent="0.25">
      <c r="A479" s="823"/>
      <c r="B479" s="321" t="s">
        <v>467</v>
      </c>
      <c r="C479" s="252" t="s">
        <v>468</v>
      </c>
      <c r="D479" s="322">
        <v>2400000</v>
      </c>
      <c r="E479" s="257">
        <f>'Проверочная  таблица'!SQ38</f>
        <v>2400000</v>
      </c>
      <c r="F479" s="257">
        <f>'Проверочная  таблица'!ST38</f>
        <v>0</v>
      </c>
      <c r="G479" s="267">
        <f t="shared" ref="G479:G484" si="238">D479-E479</f>
        <v>0</v>
      </c>
      <c r="H479" s="284">
        <f t="shared" si="228"/>
        <v>0</v>
      </c>
      <c r="I479" s="284">
        <f t="shared" si="224"/>
        <v>0</v>
      </c>
      <c r="J479" s="282">
        <f>D479+D482</f>
        <v>11160000</v>
      </c>
    </row>
    <row r="480" spans="1:10" x14ac:dyDescent="0.25">
      <c r="A480" s="291"/>
      <c r="B480" s="292" t="s">
        <v>365</v>
      </c>
      <c r="C480" s="316"/>
      <c r="D480" s="309">
        <f>D479</f>
        <v>2400000</v>
      </c>
      <c r="E480" s="309">
        <f t="shared" ref="E480:F480" si="239">E479</f>
        <v>2400000</v>
      </c>
      <c r="F480" s="309">
        <f t="shared" si="239"/>
        <v>0</v>
      </c>
      <c r="G480" s="309">
        <f t="shared" si="238"/>
        <v>0</v>
      </c>
      <c r="H480" s="284">
        <f t="shared" si="228"/>
        <v>0</v>
      </c>
      <c r="I480" s="284">
        <f t="shared" si="224"/>
        <v>0</v>
      </c>
    </row>
    <row r="481" spans="1:9" x14ac:dyDescent="0.25">
      <c r="A481" s="291"/>
      <c r="B481" s="292" t="s">
        <v>366</v>
      </c>
      <c r="C481" s="293"/>
      <c r="D481" s="309"/>
      <c r="E481" s="309"/>
      <c r="F481" s="309"/>
      <c r="G481" s="309">
        <f t="shared" si="238"/>
        <v>0</v>
      </c>
      <c r="H481" s="284">
        <f t="shared" si="228"/>
        <v>0</v>
      </c>
      <c r="I481" s="284">
        <f t="shared" si="224"/>
        <v>0</v>
      </c>
    </row>
    <row r="482" spans="1:9" x14ac:dyDescent="0.25">
      <c r="A482" s="269"/>
      <c r="B482" s="260" t="s">
        <v>342</v>
      </c>
      <c r="C482" s="270" t="s">
        <v>468</v>
      </c>
      <c r="D482" s="294">
        <v>8760000</v>
      </c>
      <c r="E482" s="320">
        <f>'Проверочная  таблица'!SR38</f>
        <v>8760000</v>
      </c>
      <c r="F482" s="320">
        <f>'Проверочная  таблица'!SU38</f>
        <v>0</v>
      </c>
      <c r="G482" s="320">
        <f t="shared" si="238"/>
        <v>0</v>
      </c>
      <c r="H482" s="284">
        <f t="shared" si="228"/>
        <v>0</v>
      </c>
      <c r="I482" s="284">
        <f t="shared" si="224"/>
        <v>0</v>
      </c>
    </row>
    <row r="483" spans="1:9" x14ac:dyDescent="0.25">
      <c r="A483" s="269"/>
      <c r="B483" s="295" t="s">
        <v>365</v>
      </c>
      <c r="C483" s="296"/>
      <c r="D483" s="320">
        <f>D482</f>
        <v>8760000</v>
      </c>
      <c r="E483" s="320">
        <f t="shared" ref="E483:F483" si="240">E482</f>
        <v>8760000</v>
      </c>
      <c r="F483" s="320">
        <f t="shared" si="240"/>
        <v>0</v>
      </c>
      <c r="G483" s="320">
        <f t="shared" si="238"/>
        <v>0</v>
      </c>
      <c r="H483" s="284">
        <f t="shared" si="228"/>
        <v>0</v>
      </c>
      <c r="I483" s="284">
        <f t="shared" si="224"/>
        <v>0</v>
      </c>
    </row>
    <row r="484" spans="1:9" x14ac:dyDescent="0.25">
      <c r="A484" s="269"/>
      <c r="B484" s="295" t="s">
        <v>366</v>
      </c>
      <c r="C484" s="296"/>
      <c r="D484" s="320"/>
      <c r="E484" s="320"/>
      <c r="F484" s="320"/>
      <c r="G484" s="320">
        <f t="shared" si="238"/>
        <v>0</v>
      </c>
      <c r="H484" s="284">
        <f t="shared" si="228"/>
        <v>0</v>
      </c>
      <c r="I484" s="284">
        <f t="shared" si="224"/>
        <v>0</v>
      </c>
    </row>
    <row r="485" spans="1:9" ht="153" x14ac:dyDescent="0.25">
      <c r="A485" s="1044"/>
      <c r="B485" s="268" t="s">
        <v>469</v>
      </c>
      <c r="C485" s="252" t="s">
        <v>470</v>
      </c>
      <c r="D485" s="267">
        <v>5400000</v>
      </c>
      <c r="E485" s="257">
        <f>'Прочая  субсидия_МР  и  ГО'!D38</f>
        <v>5399999.9999999991</v>
      </c>
      <c r="F485" s="257">
        <f>'Прочая  субсидия_МР  и  ГО'!E38</f>
        <v>652548.52999999991</v>
      </c>
      <c r="G485" s="267">
        <f>D485-E485</f>
        <v>0</v>
      </c>
      <c r="H485" s="284">
        <f t="shared" si="228"/>
        <v>0</v>
      </c>
      <c r="I485" s="284">
        <f t="shared" si="224"/>
        <v>0</v>
      </c>
    </row>
    <row r="486" spans="1:9" x14ac:dyDescent="0.25">
      <c r="A486" s="291"/>
      <c r="B486" s="292" t="s">
        <v>365</v>
      </c>
      <c r="C486" s="293"/>
      <c r="D486" s="309">
        <f>D485</f>
        <v>5400000</v>
      </c>
      <c r="E486" s="309">
        <f>E485</f>
        <v>5399999.9999999991</v>
      </c>
      <c r="F486" s="309">
        <f>F485</f>
        <v>652548.52999999991</v>
      </c>
      <c r="G486" s="309">
        <f>D486-E486</f>
        <v>0</v>
      </c>
      <c r="H486" s="284">
        <f t="shared" si="228"/>
        <v>0</v>
      </c>
      <c r="I486" s="284">
        <f t="shared" si="224"/>
        <v>0</v>
      </c>
    </row>
    <row r="487" spans="1:9" x14ac:dyDescent="0.25">
      <c r="A487" s="291"/>
      <c r="B487" s="292" t="s">
        <v>366</v>
      </c>
      <c r="C487" s="293"/>
      <c r="D487" s="309"/>
      <c r="E487" s="309"/>
      <c r="F487" s="309"/>
      <c r="G487" s="309">
        <f>D487-E487</f>
        <v>0</v>
      </c>
      <c r="H487" s="284">
        <f t="shared" si="228"/>
        <v>0</v>
      </c>
      <c r="I487" s="284">
        <f t="shared" si="224"/>
        <v>0</v>
      </c>
    </row>
    <row r="488" spans="1:9" ht="140.25" hidden="1" x14ac:dyDescent="0.25">
      <c r="A488" s="289"/>
      <c r="B488" s="268" t="s">
        <v>367</v>
      </c>
      <c r="C488" s="252" t="s">
        <v>368</v>
      </c>
      <c r="D488" s="267"/>
      <c r="E488" s="257">
        <f>D488</f>
        <v>0</v>
      </c>
      <c r="F488" s="290"/>
      <c r="G488" s="267">
        <f t="shared" ref="G488:G490" si="241">D488-E488</f>
        <v>0</v>
      </c>
      <c r="H488" s="284">
        <f t="shared" si="228"/>
        <v>0</v>
      </c>
      <c r="I488" s="284">
        <f t="shared" si="224"/>
        <v>0</v>
      </c>
    </row>
    <row r="489" spans="1:9" hidden="1" x14ac:dyDescent="0.25">
      <c r="A489" s="291"/>
      <c r="B489" s="292" t="s">
        <v>365</v>
      </c>
      <c r="C489" s="293"/>
      <c r="D489" s="309">
        <f>D488-D490</f>
        <v>0</v>
      </c>
      <c r="E489" s="309">
        <f t="shared" ref="E489:F489" si="242">E488-E490</f>
        <v>0</v>
      </c>
      <c r="F489" s="309">
        <f t="shared" si="242"/>
        <v>0</v>
      </c>
      <c r="G489" s="309">
        <f t="shared" si="241"/>
        <v>0</v>
      </c>
      <c r="H489" s="284">
        <f t="shared" si="228"/>
        <v>0</v>
      </c>
      <c r="I489" s="284">
        <f t="shared" si="224"/>
        <v>0</v>
      </c>
    </row>
    <row r="490" spans="1:9" hidden="1" x14ac:dyDescent="0.25">
      <c r="A490" s="291"/>
      <c r="B490" s="292" t="s">
        <v>366</v>
      </c>
      <c r="C490" s="293"/>
      <c r="D490" s="309"/>
      <c r="E490" s="309">
        <f>D490</f>
        <v>0</v>
      </c>
      <c r="F490" s="309"/>
      <c r="G490" s="309">
        <f t="shared" si="241"/>
        <v>0</v>
      </c>
      <c r="H490" s="284">
        <f t="shared" si="228"/>
        <v>0</v>
      </c>
      <c r="I490" s="284">
        <f t="shared" si="224"/>
        <v>0</v>
      </c>
    </row>
    <row r="491" spans="1:9" x14ac:dyDescent="0.25">
      <c r="A491" s="1044"/>
      <c r="B491" s="310"/>
      <c r="C491" s="311"/>
      <c r="D491" s="1410"/>
      <c r="E491" s="1410"/>
      <c r="F491" s="1410"/>
      <c r="G491" s="1410"/>
      <c r="H491" s="284"/>
      <c r="I491" s="284"/>
    </row>
    <row r="492" spans="1:9" x14ac:dyDescent="0.25">
      <c r="A492" s="245">
        <v>1103</v>
      </c>
      <c r="B492" s="246" t="s">
        <v>471</v>
      </c>
      <c r="C492" s="265"/>
      <c r="D492" s="1405">
        <f>D496</f>
        <v>8500000</v>
      </c>
      <c r="E492" s="1405">
        <f t="shared" ref="E492:G494" si="243">E496</f>
        <v>8500000</v>
      </c>
      <c r="F492" s="1405">
        <f t="shared" si="243"/>
        <v>1983164.38</v>
      </c>
      <c r="G492" s="1405">
        <f t="shared" si="243"/>
        <v>0</v>
      </c>
      <c r="H492" s="284">
        <f t="shared" ref="H492:H498" si="244">IF(F492&gt;E492,1,0)</f>
        <v>0</v>
      </c>
      <c r="I492" s="284">
        <f t="shared" ref="I492:I498" si="245">IF(G492&lt;0,1,0)</f>
        <v>0</v>
      </c>
    </row>
    <row r="493" spans="1:9" x14ac:dyDescent="0.25">
      <c r="A493" s="286"/>
      <c r="B493" s="287" t="s">
        <v>365</v>
      </c>
      <c r="C493" s="288"/>
      <c r="D493" s="1406">
        <f t="shared" ref="D493:D494" si="246">D497</f>
        <v>8500000</v>
      </c>
      <c r="E493" s="1406">
        <f t="shared" si="243"/>
        <v>8500000</v>
      </c>
      <c r="F493" s="1406">
        <f t="shared" si="243"/>
        <v>1983164.38</v>
      </c>
      <c r="G493" s="1406">
        <f t="shared" si="243"/>
        <v>0</v>
      </c>
      <c r="H493" s="284">
        <f t="shared" si="244"/>
        <v>0</v>
      </c>
      <c r="I493" s="284">
        <f t="shared" si="245"/>
        <v>0</v>
      </c>
    </row>
    <row r="494" spans="1:9" x14ac:dyDescent="0.25">
      <c r="A494" s="286"/>
      <c r="B494" s="287" t="s">
        <v>366</v>
      </c>
      <c r="C494" s="288"/>
      <c r="D494" s="1406">
        <f t="shared" si="246"/>
        <v>0</v>
      </c>
      <c r="E494" s="1406">
        <f t="shared" si="243"/>
        <v>0</v>
      </c>
      <c r="F494" s="1406">
        <f t="shared" si="243"/>
        <v>0</v>
      </c>
      <c r="G494" s="1406">
        <f t="shared" si="243"/>
        <v>0</v>
      </c>
      <c r="H494" s="284">
        <f t="shared" si="244"/>
        <v>0</v>
      </c>
      <c r="I494" s="284">
        <f t="shared" si="245"/>
        <v>0</v>
      </c>
    </row>
    <row r="495" spans="1:9" x14ac:dyDescent="0.25">
      <c r="A495" s="1044"/>
      <c r="B495" s="238" t="s">
        <v>324</v>
      </c>
      <c r="C495" s="266"/>
      <c r="D495" s="267"/>
      <c r="E495" s="257"/>
      <c r="F495" s="257"/>
      <c r="G495" s="267"/>
      <c r="H495" s="284">
        <f t="shared" si="244"/>
        <v>0</v>
      </c>
      <c r="I495" s="284">
        <f t="shared" si="245"/>
        <v>0</v>
      </c>
    </row>
    <row r="496" spans="1:9" ht="153" x14ac:dyDescent="0.25">
      <c r="A496" s="1044"/>
      <c r="B496" s="251" t="s">
        <v>472</v>
      </c>
      <c r="C496" s="252" t="s">
        <v>473</v>
      </c>
      <c r="D496" s="267">
        <v>8500000</v>
      </c>
      <c r="E496" s="257">
        <f>'Прочая  субсидия_МР  и  ГО'!F38</f>
        <v>8500000</v>
      </c>
      <c r="F496" s="257">
        <f>'Прочая  субсидия_МР  и  ГО'!G38</f>
        <v>1983164.38</v>
      </c>
      <c r="G496" s="267">
        <f t="shared" ref="G496" si="247">D496-E496</f>
        <v>0</v>
      </c>
      <c r="H496" s="284">
        <f t="shared" si="244"/>
        <v>0</v>
      </c>
      <c r="I496" s="284">
        <f t="shared" si="245"/>
        <v>0</v>
      </c>
    </row>
    <row r="497" spans="1:11" x14ac:dyDescent="0.25">
      <c r="A497" s="291"/>
      <c r="B497" s="292" t="s">
        <v>365</v>
      </c>
      <c r="C497" s="293"/>
      <c r="D497" s="309">
        <f>D496</f>
        <v>8500000</v>
      </c>
      <c r="E497" s="309">
        <f t="shared" ref="E497:G497" si="248">E496</f>
        <v>8500000</v>
      </c>
      <c r="F497" s="309">
        <f t="shared" si="248"/>
        <v>1983164.38</v>
      </c>
      <c r="G497" s="309">
        <f t="shared" si="248"/>
        <v>0</v>
      </c>
      <c r="H497" s="284">
        <f t="shared" si="244"/>
        <v>0</v>
      </c>
      <c r="I497" s="284">
        <f t="shared" si="245"/>
        <v>0</v>
      </c>
    </row>
    <row r="498" spans="1:11" x14ac:dyDescent="0.25">
      <c r="A498" s="291"/>
      <c r="B498" s="292" t="s">
        <v>366</v>
      </c>
      <c r="C498" s="293"/>
      <c r="D498" s="309"/>
      <c r="E498" s="309"/>
      <c r="F498" s="309"/>
      <c r="G498" s="309"/>
      <c r="H498" s="284">
        <f t="shared" si="244"/>
        <v>0</v>
      </c>
      <c r="I498" s="284">
        <f t="shared" si="245"/>
        <v>0</v>
      </c>
    </row>
    <row r="499" spans="1:11" x14ac:dyDescent="0.25">
      <c r="A499" s="1044"/>
      <c r="B499" s="310"/>
      <c r="C499" s="311"/>
      <c r="D499" s="1410"/>
      <c r="E499" s="1410"/>
      <c r="F499" s="1410"/>
      <c r="G499" s="1410"/>
      <c r="H499" s="284"/>
      <c r="I499" s="284"/>
    </row>
    <row r="500" spans="1:11" ht="25.5" x14ac:dyDescent="0.25">
      <c r="A500" s="245">
        <v>1403</v>
      </c>
      <c r="B500" s="246" t="s">
        <v>351</v>
      </c>
      <c r="C500" s="265"/>
      <c r="D500" s="1405">
        <f t="shared" ref="D500:E502" si="249">D511+D514+D505+D508</f>
        <v>1847968403.75</v>
      </c>
      <c r="E500" s="1405">
        <f t="shared" si="249"/>
        <v>1847968403.75</v>
      </c>
      <c r="F500" s="1405">
        <f t="shared" ref="F500:G500" si="250">F511+F514+F505+F508</f>
        <v>132963512.99999999</v>
      </c>
      <c r="G500" s="1405">
        <f t="shared" si="250"/>
        <v>0</v>
      </c>
      <c r="H500" s="284">
        <f t="shared" si="228"/>
        <v>0</v>
      </c>
      <c r="I500" s="284">
        <f t="shared" si="224"/>
        <v>0</v>
      </c>
    </row>
    <row r="501" spans="1:11" x14ac:dyDescent="0.25">
      <c r="A501" s="286"/>
      <c r="B501" s="287" t="s">
        <v>365</v>
      </c>
      <c r="C501" s="288"/>
      <c r="D501" s="1406">
        <f t="shared" si="249"/>
        <v>161446808.51999998</v>
      </c>
      <c r="E501" s="1406">
        <f t="shared" si="249"/>
        <v>161446808.51999992</v>
      </c>
      <c r="F501" s="1406">
        <f t="shared" ref="F501:G501" si="251">F512+F515+F506+F509</f>
        <v>0</v>
      </c>
      <c r="G501" s="1406">
        <f t="shared" si="251"/>
        <v>8.9406967163085938E-8</v>
      </c>
      <c r="H501" s="284">
        <f t="shared" si="228"/>
        <v>0</v>
      </c>
      <c r="I501" s="284">
        <f t="shared" si="224"/>
        <v>0</v>
      </c>
    </row>
    <row r="502" spans="1:11" x14ac:dyDescent="0.25">
      <c r="A502" s="286"/>
      <c r="B502" s="287" t="s">
        <v>366</v>
      </c>
      <c r="C502" s="288"/>
      <c r="D502" s="1406">
        <f t="shared" si="249"/>
        <v>1614433924.4200001</v>
      </c>
      <c r="E502" s="1406">
        <f t="shared" si="249"/>
        <v>1614433924.4200001</v>
      </c>
      <c r="F502" s="1406">
        <f t="shared" ref="F502:G502" si="252">F513+F516+F507+F510</f>
        <v>121172636.50999999</v>
      </c>
      <c r="G502" s="1406">
        <f t="shared" si="252"/>
        <v>0</v>
      </c>
      <c r="H502" s="284">
        <f t="shared" si="228"/>
        <v>0</v>
      </c>
      <c r="I502" s="284">
        <f t="shared" si="224"/>
        <v>0</v>
      </c>
    </row>
    <row r="503" spans="1:11" x14ac:dyDescent="0.25">
      <c r="A503" s="286"/>
      <c r="B503" s="287" t="s">
        <v>381</v>
      </c>
      <c r="C503" s="288"/>
      <c r="D503" s="1406">
        <f>D500-D501-D502</f>
        <v>72087670.809999943</v>
      </c>
      <c r="E503" s="1406">
        <f t="shared" ref="E503" si="253">E500-E501-E502</f>
        <v>72087670.809999943</v>
      </c>
      <c r="F503" s="1406">
        <f t="shared" ref="F503:G503" si="254">F500-F501-F502</f>
        <v>11790876.489999995</v>
      </c>
      <c r="G503" s="1406">
        <f t="shared" si="254"/>
        <v>-8.9406967163085938E-8</v>
      </c>
      <c r="H503" s="284"/>
      <c r="I503" s="284"/>
    </row>
    <row r="504" spans="1:11" x14ac:dyDescent="0.25">
      <c r="A504" s="1044"/>
      <c r="B504" s="238" t="s">
        <v>324</v>
      </c>
      <c r="C504" s="266"/>
      <c r="D504" s="267"/>
      <c r="E504" s="257"/>
      <c r="F504" s="257"/>
      <c r="G504" s="267"/>
      <c r="H504" s="284">
        <f t="shared" si="228"/>
        <v>0</v>
      </c>
      <c r="I504" s="284">
        <f t="shared" si="224"/>
        <v>0</v>
      </c>
    </row>
    <row r="505" spans="1:11" ht="127.5" x14ac:dyDescent="0.25">
      <c r="A505" s="823"/>
      <c r="B505" s="268" t="s">
        <v>474</v>
      </c>
      <c r="C505" s="266" t="s">
        <v>475</v>
      </c>
      <c r="D505" s="304">
        <f>9686808.52+91286240.42</f>
        <v>100973048.94</v>
      </c>
      <c r="E505" s="257">
        <f>'Проверочная  таблица'!TA39</f>
        <v>100973048.93999991</v>
      </c>
      <c r="F505" s="257">
        <f>'Проверочная  таблица'!TH39</f>
        <v>7270358.2000000002</v>
      </c>
      <c r="G505" s="267">
        <f t="shared" ref="G505:G510" si="255">D505-E505</f>
        <v>0</v>
      </c>
      <c r="H505" s="284">
        <f t="shared" si="228"/>
        <v>0</v>
      </c>
      <c r="I505" s="284">
        <f t="shared" si="224"/>
        <v>0</v>
      </c>
      <c r="J505" s="282">
        <f>D505+D508</f>
        <v>1682884148.9400001</v>
      </c>
    </row>
    <row r="506" spans="1:11" x14ac:dyDescent="0.25">
      <c r="A506" s="291"/>
      <c r="B506" s="292" t="s">
        <v>365</v>
      </c>
      <c r="C506" s="293"/>
      <c r="D506" s="309">
        <f>D505-D507</f>
        <v>9686808.5199999958</v>
      </c>
      <c r="E506" s="309">
        <f>E505-E507</f>
        <v>9686808.5199999064</v>
      </c>
      <c r="F506" s="309">
        <f t="shared" ref="F506" si="256">F505-F507</f>
        <v>0</v>
      </c>
      <c r="G506" s="1417">
        <f t="shared" si="255"/>
        <v>8.9406967163085938E-8</v>
      </c>
      <c r="H506" s="284">
        <f t="shared" si="228"/>
        <v>0</v>
      </c>
      <c r="I506" s="284">
        <f t="shared" si="224"/>
        <v>0</v>
      </c>
    </row>
    <row r="507" spans="1:11" x14ac:dyDescent="0.25">
      <c r="A507" s="291"/>
      <c r="B507" s="292" t="s">
        <v>366</v>
      </c>
      <c r="C507" s="293"/>
      <c r="D507" s="305">
        <v>91286240.420000002</v>
      </c>
      <c r="E507" s="305">
        <f>D507</f>
        <v>91286240.420000002</v>
      </c>
      <c r="F507" s="305">
        <v>7270358.1999999993</v>
      </c>
      <c r="G507" s="1417">
        <f t="shared" si="255"/>
        <v>0</v>
      </c>
      <c r="H507" s="284">
        <f t="shared" si="228"/>
        <v>0</v>
      </c>
      <c r="I507" s="284">
        <f t="shared" si="224"/>
        <v>0</v>
      </c>
      <c r="K507" s="323" t="s">
        <v>316</v>
      </c>
    </row>
    <row r="508" spans="1:11" x14ac:dyDescent="0.25">
      <c r="A508" s="269"/>
      <c r="B508" s="260" t="s">
        <v>342</v>
      </c>
      <c r="C508" s="319" t="s">
        <v>475</v>
      </c>
      <c r="D508" s="294">
        <f>151760000+1430151100</f>
        <v>1581911100</v>
      </c>
      <c r="E508" s="320">
        <f>'Проверочная  таблица'!TB39</f>
        <v>1581911100</v>
      </c>
      <c r="F508" s="320">
        <f>'Проверочная  таблица'!TI39</f>
        <v>113902278.30999999</v>
      </c>
      <c r="G508" s="271">
        <f t="shared" si="255"/>
        <v>0</v>
      </c>
      <c r="H508" s="284">
        <f t="shared" si="228"/>
        <v>0</v>
      </c>
      <c r="I508" s="284">
        <f t="shared" si="224"/>
        <v>0</v>
      </c>
    </row>
    <row r="509" spans="1:11" x14ac:dyDescent="0.25">
      <c r="A509" s="269"/>
      <c r="B509" s="295" t="s">
        <v>365</v>
      </c>
      <c r="C509" s="296"/>
      <c r="D509" s="320">
        <f>D508-D510</f>
        <v>151760000</v>
      </c>
      <c r="E509" s="320">
        <f>E508-E510</f>
        <v>151760000</v>
      </c>
      <c r="F509" s="320">
        <f t="shared" ref="F509" si="257">F508-F510</f>
        <v>0</v>
      </c>
      <c r="G509" s="271">
        <f t="shared" si="255"/>
        <v>0</v>
      </c>
      <c r="H509" s="284">
        <f t="shared" si="228"/>
        <v>0</v>
      </c>
      <c r="I509" s="284">
        <f t="shared" si="224"/>
        <v>0</v>
      </c>
    </row>
    <row r="510" spans="1:11" x14ac:dyDescent="0.25">
      <c r="A510" s="269"/>
      <c r="B510" s="295" t="s">
        <v>366</v>
      </c>
      <c r="C510" s="296"/>
      <c r="D510" s="305">
        <v>1430151100</v>
      </c>
      <c r="E510" s="305">
        <f>D510</f>
        <v>1430151100</v>
      </c>
      <c r="F510" s="305">
        <v>113902278.30999999</v>
      </c>
      <c r="G510" s="271">
        <f t="shared" si="255"/>
        <v>0</v>
      </c>
      <c r="H510" s="284">
        <f t="shared" si="228"/>
        <v>0</v>
      </c>
      <c r="I510" s="284">
        <f t="shared" si="224"/>
        <v>0</v>
      </c>
      <c r="K510" s="323" t="s">
        <v>316</v>
      </c>
    </row>
    <row r="511" spans="1:11" ht="140.25" hidden="1" x14ac:dyDescent="0.25">
      <c r="A511" s="289"/>
      <c r="B511" s="268" t="s">
        <v>367</v>
      </c>
      <c r="C511" s="252" t="s">
        <v>368</v>
      </c>
      <c r="D511" s="267"/>
      <c r="E511" s="257"/>
      <c r="F511" s="1418"/>
      <c r="G511" s="267">
        <f t="shared" ref="G511:G513" si="258">D511-E511</f>
        <v>0</v>
      </c>
      <c r="H511" s="284">
        <f t="shared" si="228"/>
        <v>0</v>
      </c>
      <c r="I511" s="284">
        <f t="shared" si="224"/>
        <v>0</v>
      </c>
    </row>
    <row r="512" spans="1:11" hidden="1" x14ac:dyDescent="0.25">
      <c r="A512" s="291"/>
      <c r="B512" s="292" t="s">
        <v>365</v>
      </c>
      <c r="C512" s="293"/>
      <c r="D512" s="309">
        <f>D511-D513</f>
        <v>0</v>
      </c>
      <c r="E512" s="309">
        <f>E511-E513</f>
        <v>0</v>
      </c>
      <c r="F512" s="309">
        <f>F511-F513</f>
        <v>0</v>
      </c>
      <c r="G512" s="309">
        <f t="shared" si="258"/>
        <v>0</v>
      </c>
      <c r="H512" s="284">
        <f t="shared" si="228"/>
        <v>0</v>
      </c>
      <c r="I512" s="284">
        <f t="shared" si="224"/>
        <v>0</v>
      </c>
    </row>
    <row r="513" spans="1:11" hidden="1" x14ac:dyDescent="0.25">
      <c r="A513" s="291"/>
      <c r="B513" s="292" t="s">
        <v>366</v>
      </c>
      <c r="C513" s="293"/>
      <c r="D513" s="309"/>
      <c r="E513" s="309"/>
      <c r="F513" s="309"/>
      <c r="G513" s="309">
        <f t="shared" si="258"/>
        <v>0</v>
      </c>
      <c r="H513" s="284">
        <f t="shared" si="228"/>
        <v>0</v>
      </c>
      <c r="I513" s="284">
        <f t="shared" si="224"/>
        <v>0</v>
      </c>
    </row>
    <row r="514" spans="1:11" ht="140.25" x14ac:dyDescent="0.25">
      <c r="A514" s="1044"/>
      <c r="B514" s="268" t="s">
        <v>476</v>
      </c>
      <c r="C514" s="252" t="s">
        <v>477</v>
      </c>
      <c r="D514" s="267">
        <f>154758400+10325854.81</f>
        <v>165084254.81</v>
      </c>
      <c r="E514" s="257">
        <f>'Прочая  субсидия_МР  и  ГО'!AL38</f>
        <v>165084254.81</v>
      </c>
      <c r="F514" s="257">
        <f>'Прочая  субсидия_МР  и  ГО'!AM38</f>
        <v>11790876.49</v>
      </c>
      <c r="G514" s="267">
        <f>D514-E514</f>
        <v>0</v>
      </c>
      <c r="H514" s="284">
        <f t="shared" si="228"/>
        <v>0</v>
      </c>
      <c r="I514" s="284">
        <f t="shared" si="224"/>
        <v>0</v>
      </c>
    </row>
    <row r="515" spans="1:11" x14ac:dyDescent="0.25">
      <c r="A515" s="291"/>
      <c r="B515" s="292" t="s">
        <v>365</v>
      </c>
      <c r="C515" s="293"/>
      <c r="D515" s="309"/>
      <c r="E515" s="309"/>
      <c r="F515" s="309"/>
      <c r="G515" s="309">
        <f>D515-E515</f>
        <v>0</v>
      </c>
      <c r="H515" s="284">
        <f t="shared" si="228"/>
        <v>0</v>
      </c>
      <c r="I515" s="284">
        <f t="shared" si="224"/>
        <v>0</v>
      </c>
    </row>
    <row r="516" spans="1:11" x14ac:dyDescent="0.25">
      <c r="A516" s="291"/>
      <c r="B516" s="292" t="s">
        <v>366</v>
      </c>
      <c r="C516" s="293"/>
      <c r="D516" s="309">
        <f>D514-D517</f>
        <v>92996584</v>
      </c>
      <c r="E516" s="309">
        <f>E514-E517</f>
        <v>92996584</v>
      </c>
      <c r="F516" s="309">
        <f>F514-F517</f>
        <v>0</v>
      </c>
      <c r="G516" s="309">
        <f>D516-E516</f>
        <v>0</v>
      </c>
      <c r="H516" s="284">
        <f t="shared" si="228"/>
        <v>0</v>
      </c>
      <c r="I516" s="284">
        <f t="shared" si="224"/>
        <v>0</v>
      </c>
    </row>
    <row r="517" spans="1:11" x14ac:dyDescent="0.25">
      <c r="A517" s="291"/>
      <c r="B517" s="292" t="s">
        <v>381</v>
      </c>
      <c r="C517" s="293"/>
      <c r="D517" s="868">
        <v>72087670.810000002</v>
      </c>
      <c r="E517" s="309">
        <f>D517</f>
        <v>72087670.810000002</v>
      </c>
      <c r="F517" s="868">
        <v>11790876.49</v>
      </c>
      <c r="G517" s="309">
        <f t="shared" ref="G517" si="259">G514-G515-G516</f>
        <v>0</v>
      </c>
      <c r="H517" s="284">
        <f t="shared" ref="H517" si="260">IF(F517&gt;E517,1,0)</f>
        <v>0</v>
      </c>
      <c r="I517" s="284">
        <f t="shared" ref="I517" si="261">IF(G517&lt;0,1,0)</f>
        <v>0</v>
      </c>
      <c r="K517" s="323" t="s">
        <v>316</v>
      </c>
    </row>
    <row r="518" spans="1:11" x14ac:dyDescent="0.25">
      <c r="A518" s="324"/>
      <c r="B518" s="324"/>
      <c r="C518" s="325"/>
      <c r="D518" s="267"/>
      <c r="E518" s="267"/>
      <c r="F518" s="267"/>
      <c r="G518" s="267"/>
      <c r="H518" s="284">
        <f t="shared" si="228"/>
        <v>0</v>
      </c>
      <c r="I518" s="284">
        <f t="shared" si="224"/>
        <v>0</v>
      </c>
    </row>
    <row r="519" spans="1:11" s="323" customFormat="1" x14ac:dyDescent="0.25">
      <c r="A519" s="326"/>
      <c r="B519" s="327" t="s">
        <v>8</v>
      </c>
      <c r="C519" s="327"/>
      <c r="D519" s="1419">
        <f t="shared" ref="D519:G521" si="262">D8+D50+D63+D101+D114+D131+D198+D242+D252+D273+D323+D357+D383+D455+D463+D492+D500+D34</f>
        <v>10919330039.639999</v>
      </c>
      <c r="E519" s="1419">
        <f t="shared" si="262"/>
        <v>9641206167.3100014</v>
      </c>
      <c r="F519" s="1419">
        <f t="shared" si="262"/>
        <v>834347559.98999989</v>
      </c>
      <c r="G519" s="1419">
        <f t="shared" si="262"/>
        <v>1278123872.3299999</v>
      </c>
      <c r="H519" s="284">
        <f t="shared" si="228"/>
        <v>0</v>
      </c>
      <c r="I519" s="284">
        <f t="shared" si="224"/>
        <v>0</v>
      </c>
      <c r="J519" s="276"/>
    </row>
    <row r="520" spans="1:11" s="323" customFormat="1" x14ac:dyDescent="0.25">
      <c r="A520" s="286"/>
      <c r="B520" s="328" t="s">
        <v>365</v>
      </c>
      <c r="C520" s="288"/>
      <c r="D520" s="1420">
        <f t="shared" si="262"/>
        <v>4340210565.7399998</v>
      </c>
      <c r="E520" s="1420">
        <f t="shared" si="262"/>
        <v>3496707294.6599994</v>
      </c>
      <c r="F520" s="1420">
        <f t="shared" si="262"/>
        <v>272914489.09999996</v>
      </c>
      <c r="G520" s="1420">
        <f t="shared" si="262"/>
        <v>843503271.08000016</v>
      </c>
      <c r="H520" s="284">
        <f>IF(F520&gt;E520,1,0)</f>
        <v>0</v>
      </c>
      <c r="I520" s="284">
        <f>IF(G520&lt;0,1,0)</f>
        <v>0</v>
      </c>
      <c r="J520" s="276"/>
    </row>
    <row r="521" spans="1:11" s="323" customFormat="1" x14ac:dyDescent="0.25">
      <c r="A521" s="286"/>
      <c r="B521" s="328" t="s">
        <v>366</v>
      </c>
      <c r="C521" s="288"/>
      <c r="D521" s="1420">
        <f t="shared" si="262"/>
        <v>3201423281.6999998</v>
      </c>
      <c r="E521" s="1420">
        <f t="shared" si="262"/>
        <v>2860597945.75</v>
      </c>
      <c r="F521" s="1420">
        <f t="shared" si="262"/>
        <v>167373717.18000001</v>
      </c>
      <c r="G521" s="1420">
        <f t="shared" si="262"/>
        <v>340825335.95000005</v>
      </c>
      <c r="H521" s="284">
        <f>IF(F521&gt;E521,1,0)</f>
        <v>0</v>
      </c>
      <c r="I521" s="284">
        <f>IF(G521&lt;0,1,0)</f>
        <v>0</v>
      </c>
      <c r="J521" s="276"/>
    </row>
    <row r="522" spans="1:11" s="323" customFormat="1" x14ac:dyDescent="0.25">
      <c r="A522" s="286"/>
      <c r="B522" s="328" t="s">
        <v>381</v>
      </c>
      <c r="C522" s="288"/>
      <c r="D522" s="1420">
        <f>D276+D255+D245+D201+D134+D53+D503+D104+D326+D66+D386</f>
        <v>3377696192.1999998</v>
      </c>
      <c r="E522" s="1420">
        <f>E276+E255+E245+E201+E134+E53+E503+E104+E326+E66+E386</f>
        <v>3283900926.9000001</v>
      </c>
      <c r="F522" s="1420">
        <f>F276+F255+F245+F201+F134+F53+F503+F104+F326+F66+F386</f>
        <v>394059353.70999998</v>
      </c>
      <c r="G522" s="1420">
        <f>G276+G255+G245+G201+G134+G53+G503+G104+G326+G66+G386</f>
        <v>93795265.299999923</v>
      </c>
      <c r="H522" s="284">
        <f>IF(F522&gt;E522,1,0)</f>
        <v>0</v>
      </c>
      <c r="I522" s="284">
        <f>IF(G522&lt;0,1,0)</f>
        <v>0</v>
      </c>
      <c r="J522" s="276"/>
    </row>
    <row r="523" spans="1:11" s="323" customFormat="1" x14ac:dyDescent="0.25">
      <c r="A523" s="329"/>
      <c r="B523" s="330"/>
      <c r="C523" s="331"/>
      <c r="D523" s="276">
        <f>D519-D520-D521-D522</f>
        <v>0</v>
      </c>
      <c r="E523" s="276">
        <f t="shared" ref="E523:G523" si="263">E519-E520-E521-E522</f>
        <v>0</v>
      </c>
      <c r="F523" s="276">
        <f t="shared" si="263"/>
        <v>0</v>
      </c>
      <c r="G523" s="276">
        <f t="shared" si="263"/>
        <v>-2.0861625671386719E-7</v>
      </c>
      <c r="H523" s="281">
        <f>SUM(H8:H521)</f>
        <v>0</v>
      </c>
      <c r="I523" s="281">
        <f>SUM(I8:I521)</f>
        <v>0</v>
      </c>
      <c r="J523" s="276"/>
    </row>
    <row r="524" spans="1:11" s="323" customFormat="1" x14ac:dyDescent="0.25">
      <c r="A524" s="329"/>
      <c r="B524" s="330"/>
      <c r="C524" s="331"/>
      <c r="D524" s="276"/>
      <c r="E524" s="1421">
        <f>E519-'Проверочная  таблица'!AN38</f>
        <v>0</v>
      </c>
      <c r="F524" s="1422">
        <f>F519-'Проверочная  таблица'!AO38</f>
        <v>0</v>
      </c>
      <c r="G524" s="276"/>
      <c r="H524" s="284"/>
      <c r="I524" s="284"/>
      <c r="J524" s="276"/>
    </row>
    <row r="525" spans="1:11" s="323" customFormat="1" x14ac:dyDescent="0.25">
      <c r="A525" s="329"/>
      <c r="B525" s="330"/>
      <c r="C525" s="332" t="s">
        <v>478</v>
      </c>
      <c r="D525" s="1423">
        <v>4340210565.7399998</v>
      </c>
      <c r="E525" s="1046" t="s">
        <v>479</v>
      </c>
      <c r="F525" s="1424">
        <v>272914489.10000002</v>
      </c>
      <c r="G525" s="1425">
        <f>G519-[1]Субсидия_факт!$C$38</f>
        <v>0</v>
      </c>
      <c r="H525" s="284"/>
      <c r="I525" s="284"/>
      <c r="J525" s="276"/>
    </row>
    <row r="526" spans="1:11" s="323" customFormat="1" x14ac:dyDescent="0.25">
      <c r="A526" s="329"/>
      <c r="B526" s="330"/>
      <c r="C526" s="332" t="s">
        <v>480</v>
      </c>
      <c r="D526" s="1046">
        <f>D525-D520</f>
        <v>0</v>
      </c>
      <c r="E526" s="1046" t="s">
        <v>361</v>
      </c>
      <c r="F526" s="1046">
        <f>F525-F520</f>
        <v>0</v>
      </c>
      <c r="G526" s="1829" t="s">
        <v>481</v>
      </c>
      <c r="H526" s="284"/>
      <c r="I526" s="284"/>
      <c r="J526" s="276"/>
    </row>
    <row r="527" spans="1:11" s="323" customFormat="1" x14ac:dyDescent="0.25">
      <c r="A527" s="329"/>
      <c r="B527" s="330"/>
      <c r="C527" s="332" t="s">
        <v>482</v>
      </c>
      <c r="D527" s="1202">
        <v>3201423281.6999998</v>
      </c>
      <c r="E527" s="1046" t="s">
        <v>483</v>
      </c>
      <c r="F527" s="1424">
        <v>167373717.18000001</v>
      </c>
      <c r="G527" s="1829"/>
      <c r="H527" s="284"/>
      <c r="I527" s="284"/>
      <c r="J527" s="276"/>
    </row>
    <row r="528" spans="1:11" s="323" customFormat="1" x14ac:dyDescent="0.25">
      <c r="A528" s="329"/>
      <c r="B528" s="330"/>
      <c r="C528" s="332" t="s">
        <v>480</v>
      </c>
      <c r="D528" s="1046">
        <f>D527-D521</f>
        <v>0</v>
      </c>
      <c r="E528" s="1046" t="s">
        <v>361</v>
      </c>
      <c r="F528" s="1046">
        <f>F527-F521</f>
        <v>0</v>
      </c>
      <c r="G528" s="1426">
        <f>G519-'[1]Нераспределенная  субсидия'!$F$41</f>
        <v>0</v>
      </c>
      <c r="H528" s="284"/>
      <c r="I528" s="284"/>
      <c r="J528" s="276"/>
    </row>
    <row r="529" spans="1:10" s="323" customFormat="1" x14ac:dyDescent="0.25">
      <c r="A529" s="329"/>
      <c r="B529" s="330"/>
      <c r="C529" s="332" t="s">
        <v>484</v>
      </c>
      <c r="D529" s="1202">
        <v>3377696192.1999998</v>
      </c>
      <c r="E529" s="1046" t="s">
        <v>485</v>
      </c>
      <c r="F529" s="1202">
        <v>394059353.70999998</v>
      </c>
      <c r="G529" s="276"/>
      <c r="H529" s="284"/>
      <c r="I529" s="284"/>
      <c r="J529" s="276"/>
    </row>
    <row r="530" spans="1:10" s="323" customFormat="1" x14ac:dyDescent="0.25">
      <c r="A530" s="329"/>
      <c r="B530" s="330"/>
      <c r="C530" s="332" t="s">
        <v>480</v>
      </c>
      <c r="D530" s="1046">
        <f>D529-D522</f>
        <v>0</v>
      </c>
      <c r="E530" s="1046" t="s">
        <v>361</v>
      </c>
      <c r="F530" s="1046">
        <f>F529-F522</f>
        <v>0</v>
      </c>
      <c r="G530" s="276"/>
      <c r="H530" s="284"/>
      <c r="I530" s="284"/>
      <c r="J530" s="276"/>
    </row>
    <row r="531" spans="1:10" s="323" customFormat="1" x14ac:dyDescent="0.25">
      <c r="A531" s="329"/>
      <c r="B531" s="330"/>
      <c r="C531" s="331"/>
      <c r="D531" s="276"/>
      <c r="E531" s="276"/>
      <c r="F531" s="276"/>
      <c r="G531" s="276"/>
      <c r="H531" s="284"/>
      <c r="I531" s="284"/>
      <c r="J531" s="276"/>
    </row>
    <row r="532" spans="1:10" s="323" customFormat="1" x14ac:dyDescent="0.25">
      <c r="A532" s="329"/>
      <c r="B532" s="330"/>
      <c r="C532" s="331"/>
      <c r="D532" s="276"/>
      <c r="E532" s="276"/>
      <c r="F532" s="276"/>
      <c r="G532" s="276"/>
      <c r="H532" s="284"/>
      <c r="I532" s="284"/>
      <c r="J532" s="276"/>
    </row>
    <row r="533" spans="1:10" s="323" customFormat="1" x14ac:dyDescent="0.25">
      <c r="A533" s="329"/>
      <c r="B533" s="330"/>
      <c r="C533" s="1830" t="s">
        <v>356</v>
      </c>
      <c r="D533" s="1830"/>
      <c r="E533" s="1830"/>
      <c r="F533" s="1830"/>
      <c r="G533" s="1830"/>
      <c r="H533" s="284"/>
      <c r="I533" s="284"/>
      <c r="J533" s="276"/>
    </row>
    <row r="534" spans="1:10" s="323" customFormat="1" ht="14.1" customHeight="1" x14ac:dyDescent="0.25">
      <c r="A534" s="329"/>
      <c r="B534" s="330"/>
      <c r="C534" s="827" t="s">
        <v>486</v>
      </c>
      <c r="D534" s="827">
        <f t="shared" ref="D534:G535" si="264">D216+D297+D448+D441+D291+D435+D407+D239+D181+D122+D227+D509+D285+D336+D344+D140+D128+D98+D483+D393+D420+D41+D187+D313+D79+D414+D351+D400+D22+D59+D72+D208+D426+D365+D261+D47+D471+D477</f>
        <v>1337526833.05</v>
      </c>
      <c r="E534" s="827">
        <f t="shared" si="264"/>
        <v>1110878983.05</v>
      </c>
      <c r="F534" s="827">
        <f t="shared" si="264"/>
        <v>94534752.620000005</v>
      </c>
      <c r="G534" s="827">
        <f t="shared" si="264"/>
        <v>226647850</v>
      </c>
      <c r="H534" s="284"/>
      <c r="I534" s="284"/>
      <c r="J534" s="276"/>
    </row>
    <row r="535" spans="1:10" s="323" customFormat="1" x14ac:dyDescent="0.25">
      <c r="A535" s="329"/>
      <c r="B535" s="330"/>
      <c r="C535" s="827" t="s">
        <v>487</v>
      </c>
      <c r="D535" s="827">
        <f t="shared" si="264"/>
        <v>1625445400</v>
      </c>
      <c r="E535" s="827">
        <f t="shared" si="264"/>
        <v>1625445400</v>
      </c>
      <c r="F535" s="827">
        <f t="shared" si="264"/>
        <v>113902278.30999999</v>
      </c>
      <c r="G535" s="827">
        <f t="shared" si="264"/>
        <v>0</v>
      </c>
      <c r="H535" s="284"/>
      <c r="I535" s="284"/>
      <c r="J535" s="276"/>
    </row>
    <row r="536" spans="1:10" s="323" customFormat="1" x14ac:dyDescent="0.25">
      <c r="A536" s="329"/>
      <c r="B536" s="330"/>
      <c r="C536" s="827" t="s">
        <v>488</v>
      </c>
      <c r="D536" s="827">
        <f>D218+D61+D74+D210+D346+D395+D409+D315+D338+D450</f>
        <v>1417132242.21</v>
      </c>
      <c r="E536" s="827">
        <f t="shared" ref="E536:G536" si="265">E218+E61+E74+E210+E346+E395+E409+E315+E338+E450</f>
        <v>1417132242.21</v>
      </c>
      <c r="F536" s="827">
        <f t="shared" si="265"/>
        <v>210078624.70000002</v>
      </c>
      <c r="G536" s="827">
        <f t="shared" si="265"/>
        <v>0</v>
      </c>
      <c r="H536" s="284"/>
      <c r="I536" s="284"/>
      <c r="J536" s="276"/>
    </row>
    <row r="537" spans="1:10" s="323" customFormat="1" x14ac:dyDescent="0.25">
      <c r="A537" s="329"/>
      <c r="B537" s="330"/>
      <c r="C537" s="827" t="s">
        <v>360</v>
      </c>
      <c r="D537" s="827">
        <f>SUM(D534:D536)</f>
        <v>4380104475.2600002</v>
      </c>
      <c r="E537" s="827">
        <f t="shared" ref="E537:G537" si="266">SUM(E534:E536)</f>
        <v>4153456625.2600002</v>
      </c>
      <c r="F537" s="827">
        <f t="shared" si="266"/>
        <v>418515655.63</v>
      </c>
      <c r="G537" s="827">
        <f t="shared" si="266"/>
        <v>226647850</v>
      </c>
      <c r="H537" s="284"/>
      <c r="I537" s="284"/>
      <c r="J537" s="276"/>
    </row>
    <row r="538" spans="1:10" s="323" customFormat="1" x14ac:dyDescent="0.25">
      <c r="A538" s="329"/>
      <c r="B538" s="330"/>
      <c r="C538" s="331"/>
      <c r="D538" s="276"/>
      <c r="E538" s="276"/>
      <c r="F538" s="276"/>
      <c r="G538" s="276"/>
      <c r="H538" s="284"/>
      <c r="I538" s="284"/>
      <c r="J538" s="276"/>
    </row>
    <row r="539" spans="1:10" s="323" customFormat="1" ht="15.75" thickBot="1" x14ac:dyDescent="0.3">
      <c r="A539" s="329"/>
      <c r="B539" s="330"/>
      <c r="C539" s="331"/>
      <c r="D539" s="278"/>
      <c r="E539" s="276"/>
      <c r="F539" s="276"/>
      <c r="G539" s="276"/>
      <c r="H539" s="284"/>
      <c r="I539" s="284"/>
      <c r="J539" s="276"/>
    </row>
    <row r="540" spans="1:10" s="323" customFormat="1" ht="60.75" thickBot="1" x14ac:dyDescent="0.3">
      <c r="A540" s="329"/>
      <c r="B540" s="330"/>
      <c r="C540" s="331"/>
      <c r="D540" s="1427">
        <v>4380104475.2600002</v>
      </c>
      <c r="E540" s="257" t="s">
        <v>1275</v>
      </c>
      <c r="F540" s="1427">
        <v>418515655.63</v>
      </c>
      <c r="G540" s="276"/>
      <c r="H540" s="284"/>
      <c r="I540" s="284"/>
      <c r="J540" s="276"/>
    </row>
    <row r="541" spans="1:10" s="323" customFormat="1" x14ac:dyDescent="0.25">
      <c r="A541" s="329"/>
      <c r="B541" s="330"/>
      <c r="C541" s="330"/>
      <c r="D541" s="330"/>
      <c r="E541" s="330"/>
      <c r="F541" s="330"/>
      <c r="G541" s="330"/>
      <c r="H541" s="330"/>
      <c r="I541" s="284"/>
      <c r="J541" s="276"/>
    </row>
    <row r="542" spans="1:10" s="323" customFormat="1" x14ac:dyDescent="0.25">
      <c r="A542" s="329"/>
      <c r="B542" s="330"/>
      <c r="C542" s="333" t="s">
        <v>361</v>
      </c>
      <c r="D542" s="1046">
        <f>D540-D537</f>
        <v>0</v>
      </c>
      <c r="E542" s="276"/>
      <c r="F542" s="1046">
        <f>F540-F537</f>
        <v>0</v>
      </c>
      <c r="G542" s="276"/>
      <c r="H542" s="284"/>
      <c r="I542" s="284"/>
      <c r="J542" s="276"/>
    </row>
    <row r="543" spans="1:10" s="323" customFormat="1" x14ac:dyDescent="0.25">
      <c r="A543" s="329"/>
      <c r="B543" s="330"/>
      <c r="C543" s="331"/>
      <c r="D543" s="276"/>
      <c r="E543" s="276"/>
      <c r="F543" s="276"/>
      <c r="G543" s="276"/>
      <c r="H543" s="284"/>
      <c r="I543" s="284"/>
      <c r="J543" s="276"/>
    </row>
    <row r="544" spans="1:10" s="323" customFormat="1" x14ac:dyDescent="0.25">
      <c r="A544" s="329"/>
      <c r="B544" s="330"/>
      <c r="C544" s="331"/>
      <c r="D544" s="276"/>
      <c r="E544" s="276"/>
      <c r="F544" s="276"/>
      <c r="G544" s="276"/>
      <c r="H544" s="284"/>
      <c r="I544" s="284"/>
      <c r="J544" s="276"/>
    </row>
    <row r="545" spans="1:10" s="323" customFormat="1" ht="73.5" customHeight="1" x14ac:dyDescent="0.25">
      <c r="A545" s="329"/>
      <c r="B545" s="330"/>
      <c r="C545" s="257" t="s">
        <v>1017</v>
      </c>
      <c r="D545" s="1428">
        <f>D146+D142</f>
        <v>0</v>
      </c>
      <c r="E545" s="1428">
        <f>E146+E142</f>
        <v>0</v>
      </c>
      <c r="F545" s="1428">
        <f>F146+F142</f>
        <v>0</v>
      </c>
      <c r="G545" s="1428">
        <f>G146+G142</f>
        <v>0</v>
      </c>
      <c r="H545" s="284"/>
      <c r="I545" s="284"/>
      <c r="J545" s="276"/>
    </row>
    <row r="546" spans="1:10" s="323" customFormat="1" x14ac:dyDescent="0.25">
      <c r="A546" s="329"/>
      <c r="B546" s="330"/>
      <c r="C546" s="331"/>
      <c r="D546" s="276"/>
      <c r="E546" s="276"/>
      <c r="F546" s="276"/>
      <c r="G546" s="276"/>
      <c r="H546" s="284"/>
      <c r="I546" s="284"/>
      <c r="J546" s="276"/>
    </row>
    <row r="547" spans="1:10" s="323" customFormat="1" x14ac:dyDescent="0.25">
      <c r="A547" s="329"/>
      <c r="B547" s="330"/>
      <c r="C547" s="331"/>
      <c r="D547" s="276"/>
      <c r="E547" s="276"/>
      <c r="F547" s="276"/>
      <c r="G547" s="276"/>
      <c r="H547" s="284"/>
      <c r="I547" s="284"/>
      <c r="J547" s="276"/>
    </row>
    <row r="548" spans="1:10" ht="15.75" x14ac:dyDescent="0.25">
      <c r="C548" s="1045" t="s">
        <v>489</v>
      </c>
      <c r="D548" s="1429">
        <f>[1]Субсидия_факт!$C$37</f>
        <v>10919330039.639999</v>
      </c>
      <c r="E548" s="1422"/>
      <c r="F548" s="1430">
        <f>[1]Субсидия_факт!$F$34</f>
        <v>11251922526.739998</v>
      </c>
      <c r="G548" s="1430">
        <f>F548-D519</f>
        <v>332592487.09999847</v>
      </c>
    </row>
    <row r="549" spans="1:10" ht="25.5" x14ac:dyDescent="0.25">
      <c r="C549" s="334" t="s">
        <v>480</v>
      </c>
      <c r="D549" s="1431">
        <f>D548-D519</f>
        <v>0</v>
      </c>
      <c r="E549" s="1422"/>
      <c r="F549" s="335" t="s">
        <v>490</v>
      </c>
      <c r="G549" s="335" t="s">
        <v>491</v>
      </c>
    </row>
    <row r="550" spans="1:10" x14ac:dyDescent="0.25">
      <c r="C550" s="1045"/>
      <c r="E550" s="1422"/>
      <c r="F550" s="1422"/>
      <c r="G550" s="1422"/>
    </row>
    <row r="551" spans="1:10" x14ac:dyDescent="0.25">
      <c r="F551" s="336"/>
      <c r="G551" s="336"/>
    </row>
    <row r="552" spans="1:10" x14ac:dyDescent="0.25">
      <c r="C552" s="1045"/>
      <c r="D552" s="1045"/>
      <c r="E552" s="1432">
        <f>E553-'Проверочная  таблица'!AR39</f>
        <v>0</v>
      </c>
      <c r="F552" s="1432">
        <f>F553-'Проверочная  таблица'!AU39</f>
        <v>0</v>
      </c>
    </row>
    <row r="553" spans="1:10" ht="165.75" x14ac:dyDescent="0.25">
      <c r="A553" s="1826"/>
      <c r="B553" s="268" t="s">
        <v>492</v>
      </c>
      <c r="C553" s="252" t="s">
        <v>493</v>
      </c>
      <c r="D553" s="315">
        <f t="shared" ref="D553:G555" si="267">D451+D319+D269+D12+D459+D511+D353+D376+D488</f>
        <v>0</v>
      </c>
      <c r="E553" s="315">
        <f t="shared" si="267"/>
        <v>0</v>
      </c>
      <c r="F553" s="315">
        <f t="shared" si="267"/>
        <v>0</v>
      </c>
      <c r="G553" s="315">
        <f t="shared" si="267"/>
        <v>0</v>
      </c>
      <c r="H553" s="284">
        <f>IF(F553&gt;E553,1,0)</f>
        <v>0</v>
      </c>
      <c r="I553" s="284">
        <f>IF(G553&lt;0,1,0)</f>
        <v>0</v>
      </c>
    </row>
    <row r="554" spans="1:10" x14ac:dyDescent="0.25">
      <c r="A554" s="1826"/>
      <c r="B554" s="337" t="s">
        <v>365</v>
      </c>
      <c r="C554" s="338"/>
      <c r="D554" s="1433">
        <f t="shared" si="267"/>
        <v>0</v>
      </c>
      <c r="E554" s="1433">
        <f t="shared" si="267"/>
        <v>0</v>
      </c>
      <c r="F554" s="1433">
        <f t="shared" si="267"/>
        <v>0</v>
      </c>
      <c r="G554" s="1433">
        <f t="shared" si="267"/>
        <v>0</v>
      </c>
      <c r="H554" s="284">
        <f>IF(F554&gt;E554,1,0)</f>
        <v>0</v>
      </c>
      <c r="I554" s="284">
        <f>IF(G554&lt;0,1,0)</f>
        <v>0</v>
      </c>
    </row>
    <row r="555" spans="1:10" x14ac:dyDescent="0.25">
      <c r="A555" s="1826"/>
      <c r="B555" s="337" t="s">
        <v>366</v>
      </c>
      <c r="C555" s="339"/>
      <c r="D555" s="1433">
        <f t="shared" si="267"/>
        <v>0</v>
      </c>
      <c r="E555" s="1433">
        <f t="shared" si="267"/>
        <v>0</v>
      </c>
      <c r="F555" s="1433">
        <f t="shared" si="267"/>
        <v>0</v>
      </c>
      <c r="G555" s="1433">
        <f t="shared" si="267"/>
        <v>0</v>
      </c>
      <c r="H555" s="284">
        <f>IF(F555&gt;E555,1,0)</f>
        <v>0</v>
      </c>
      <c r="I555" s="284">
        <f>IF(G555&lt;0,1,0)</f>
        <v>0</v>
      </c>
    </row>
  </sheetData>
  <mergeCells count="6">
    <mergeCell ref="A553:A555"/>
    <mergeCell ref="A2:G2"/>
    <mergeCell ref="A3:G3"/>
    <mergeCell ref="A4:G4"/>
    <mergeCell ref="G526:G527"/>
    <mergeCell ref="C533:G533"/>
  </mergeCells>
  <phoneticPr fontId="78" type="noConversion"/>
  <pageMargins left="0.78740157480314965" right="0.39370078740157483" top="0.78740157480314965" bottom="0.78740157480314965" header="0.51181102362204722" footer="0.51181102362204722"/>
  <pageSetup paperSize="9" scale="53" fitToHeight="15" orientation="portrait" horizontalDpi="300" verticalDpi="300" r:id="rId1"/>
  <headerFooter alignWithMargins="0">
    <oddFooter>&amp;L&amp;P&amp;R&amp;Z&amp;F&amp;A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2">
    <pageSetUpPr fitToPage="1"/>
  </sheetPr>
  <dimension ref="A2:J12"/>
  <sheetViews>
    <sheetView zoomScale="80" zoomScaleNormal="80" zoomScaleSheetLayoutView="70" workbookViewId="0">
      <pane xSplit="1" ySplit="7" topLeftCell="B8" activePane="bottomRight" state="frozen"/>
      <selection pane="topRight" activeCell="B1" sqref="B1"/>
      <selection pane="bottomLeft" activeCell="A6" sqref="A6"/>
      <selection pane="bottomRight" activeCell="G12" sqref="G12"/>
    </sheetView>
  </sheetViews>
  <sheetFormatPr defaultColWidth="9.140625" defaultRowHeight="15" x14ac:dyDescent="0.25"/>
  <cols>
    <col min="1" max="1" width="12" style="242" customWidth="1"/>
    <col min="2" max="2" width="51.140625" style="242" customWidth="1"/>
    <col min="3" max="3" width="17.42578125" style="242" customWidth="1"/>
    <col min="4" max="4" width="20" style="242" customWidth="1"/>
    <col min="5" max="5" width="20.140625" style="242" customWidth="1"/>
    <col min="6" max="6" width="18.140625" style="242" customWidth="1"/>
    <col min="7" max="7" width="20.140625" style="242" customWidth="1"/>
    <col min="8" max="8" width="14.5703125" style="242" customWidth="1"/>
    <col min="9" max="9" width="15.42578125" style="212" customWidth="1"/>
    <col min="10" max="10" width="17" style="242" bestFit="1" customWidth="1"/>
    <col min="11" max="16384" width="9.140625" style="242"/>
  </cols>
  <sheetData>
    <row r="2" spans="1:10" ht="15.75" x14ac:dyDescent="0.25">
      <c r="A2" s="1820" t="s">
        <v>1007</v>
      </c>
      <c r="B2" s="1820"/>
      <c r="C2" s="1820"/>
      <c r="D2" s="1820"/>
      <c r="E2" s="1820"/>
      <c r="F2" s="1820"/>
      <c r="G2" s="1820"/>
    </row>
    <row r="3" spans="1:10" ht="15.75" x14ac:dyDescent="0.25">
      <c r="A3" s="1831" t="str">
        <f>'Проверочная  таблица'!E3</f>
        <v>ПО  СОСТОЯНИЮ  НА  1  АПРЕЛЯ  2025  ГОДА</v>
      </c>
      <c r="B3" s="1831"/>
      <c r="C3" s="1831"/>
      <c r="D3" s="1831"/>
      <c r="E3" s="1831"/>
      <c r="F3" s="1831"/>
      <c r="G3" s="1831"/>
    </row>
    <row r="4" spans="1:10" ht="15.75" x14ac:dyDescent="0.25">
      <c r="A4" s="1832" t="s">
        <v>362</v>
      </c>
      <c r="B4" s="1832"/>
      <c r="C4" s="1832"/>
      <c r="D4" s="1832"/>
      <c r="E4" s="1832"/>
      <c r="F4" s="1832"/>
      <c r="G4" s="1832"/>
    </row>
    <row r="6" spans="1:10" x14ac:dyDescent="0.25">
      <c r="F6" s="242" t="s">
        <v>319</v>
      </c>
    </row>
    <row r="7" spans="1:10" s="243" customFormat="1" ht="25.5" x14ac:dyDescent="0.25">
      <c r="A7" s="238" t="s">
        <v>320</v>
      </c>
      <c r="B7" s="238" t="s">
        <v>306</v>
      </c>
      <c r="C7" s="238" t="s">
        <v>307</v>
      </c>
      <c r="D7" s="238" t="s">
        <v>308</v>
      </c>
      <c r="E7" s="238" t="s">
        <v>313</v>
      </c>
      <c r="F7" s="238" t="s">
        <v>314</v>
      </c>
      <c r="G7" s="238" t="s">
        <v>321</v>
      </c>
      <c r="I7" s="244"/>
    </row>
    <row r="8" spans="1:10" s="243" customFormat="1" x14ac:dyDescent="0.25">
      <c r="A8" s="245"/>
      <c r="B8" s="246"/>
      <c r="C8" s="247"/>
      <c r="D8" s="280">
        <f>D9</f>
        <v>0</v>
      </c>
      <c r="E8" s="280">
        <f t="shared" ref="E8:G8" si="0">E9</f>
        <v>0</v>
      </c>
      <c r="F8" s="280">
        <f t="shared" si="0"/>
        <v>0</v>
      </c>
      <c r="G8" s="280">
        <f t="shared" si="0"/>
        <v>0</v>
      </c>
      <c r="H8" s="248">
        <f t="shared" ref="H8:H11" si="1">IF(F8&gt;E8,1,0)</f>
        <v>0</v>
      </c>
      <c r="I8" s="248">
        <f t="shared" ref="I8:I11" si="2">IF(G8&lt;0,1,0)</f>
        <v>0</v>
      </c>
    </row>
    <row r="9" spans="1:10" s="243" customFormat="1" x14ac:dyDescent="0.25">
      <c r="A9" s="249"/>
      <c r="B9" s="251"/>
      <c r="C9" s="215"/>
      <c r="D9" s="257"/>
      <c r="E9" s="264"/>
      <c r="F9" s="264"/>
      <c r="G9" s="255">
        <f>D9-E9</f>
        <v>0</v>
      </c>
      <c r="H9" s="248">
        <f t="shared" si="1"/>
        <v>0</v>
      </c>
      <c r="I9" s="248">
        <f t="shared" si="2"/>
        <v>0</v>
      </c>
    </row>
    <row r="10" spans="1:10" s="243" customFormat="1" x14ac:dyDescent="0.25">
      <c r="A10" s="250"/>
      <c r="B10" s="251"/>
      <c r="C10" s="252"/>
      <c r="D10" s="272"/>
      <c r="E10" s="254"/>
      <c r="F10" s="254"/>
      <c r="G10" s="255">
        <f>D10-E10</f>
        <v>0</v>
      </c>
      <c r="H10" s="248">
        <f t="shared" si="1"/>
        <v>0</v>
      </c>
      <c r="I10" s="248">
        <f t="shared" si="2"/>
        <v>0</v>
      </c>
      <c r="J10" s="258"/>
    </row>
    <row r="11" spans="1:10" s="273" customFormat="1" x14ac:dyDescent="0.25">
      <c r="A11" s="1833" t="s">
        <v>24</v>
      </c>
      <c r="B11" s="1833"/>
      <c r="C11" s="272"/>
      <c r="D11" s="272">
        <f>D8</f>
        <v>0</v>
      </c>
      <c r="E11" s="272">
        <f t="shared" ref="E11:G11" si="3">E8</f>
        <v>0</v>
      </c>
      <c r="F11" s="272">
        <f t="shared" si="3"/>
        <v>0</v>
      </c>
      <c r="G11" s="272">
        <f t="shared" si="3"/>
        <v>0</v>
      </c>
      <c r="H11" s="248">
        <f t="shared" si="1"/>
        <v>0</v>
      </c>
      <c r="I11" s="248">
        <f t="shared" si="2"/>
        <v>0</v>
      </c>
    </row>
    <row r="12" spans="1:10" x14ac:dyDescent="0.25">
      <c r="D12" s="274"/>
      <c r="E12" s="274"/>
      <c r="G12" s="274">
        <f>G11-[1]Субвенция_факт!$D$38</f>
        <v>0</v>
      </c>
    </row>
  </sheetData>
  <mergeCells count="4">
    <mergeCell ref="A2:G2"/>
    <mergeCell ref="A3:G3"/>
    <mergeCell ref="A4:G4"/>
    <mergeCell ref="A11:B11"/>
  </mergeCells>
  <pageMargins left="0.78740157480314965" right="0.39370078740157483" top="0.78740157480314965" bottom="0.78740157480314965" header="0.51181102362204722" footer="0.51181102362204722"/>
  <pageSetup paperSize="9" scale="57" fitToHeight="2" orientation="portrait" r:id="rId1"/>
  <headerFooter alignWithMargins="0">
    <oddFooter>&amp;R&amp;Z&amp;F&amp;A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13">
    <pageSetUpPr fitToPage="1"/>
  </sheetPr>
  <dimension ref="A2:J71"/>
  <sheetViews>
    <sheetView zoomScale="86" zoomScaleNormal="86" zoomScaleSheetLayoutView="70" workbookViewId="0">
      <pane xSplit="1" ySplit="7" topLeftCell="B8" activePane="bottomRight" state="frozen"/>
      <selection pane="topRight" activeCell="B1" sqref="B1"/>
      <selection pane="bottomLeft" activeCell="A6" sqref="A6"/>
      <selection pane="bottomRight" activeCell="D7" sqref="D7"/>
    </sheetView>
  </sheetViews>
  <sheetFormatPr defaultColWidth="9.140625" defaultRowHeight="15" x14ac:dyDescent="0.25"/>
  <cols>
    <col min="1" max="1" width="12" style="242" customWidth="1"/>
    <col min="2" max="2" width="51.140625" style="242" customWidth="1"/>
    <col min="3" max="3" width="17.42578125" style="242" customWidth="1"/>
    <col min="4" max="4" width="22.42578125" style="242" customWidth="1"/>
    <col min="5" max="5" width="22.140625" style="242" bestFit="1" customWidth="1"/>
    <col min="6" max="6" width="20.140625" style="242" customWidth="1"/>
    <col min="7" max="7" width="22.140625" style="242" bestFit="1" customWidth="1"/>
    <col min="8" max="8" width="11.5703125" style="242" bestFit="1" customWidth="1"/>
    <col min="9" max="9" width="20.28515625" style="212" bestFit="1" customWidth="1"/>
    <col min="10" max="10" width="19.42578125" style="212" bestFit="1" customWidth="1"/>
    <col min="11" max="16384" width="9.140625" style="242"/>
  </cols>
  <sheetData>
    <row r="2" spans="1:10" ht="15.75" x14ac:dyDescent="0.25">
      <c r="A2" s="1820" t="s">
        <v>1008</v>
      </c>
      <c r="B2" s="1820"/>
      <c r="C2" s="1820"/>
      <c r="D2" s="1820"/>
      <c r="E2" s="1820"/>
      <c r="F2" s="1820"/>
      <c r="G2" s="1820"/>
    </row>
    <row r="3" spans="1:10" ht="15.75" x14ac:dyDescent="0.25">
      <c r="A3" s="1820" t="str">
        <f>'Проверочная  таблица'!E3</f>
        <v>ПО  СОСТОЯНИЮ  НА  1  АПРЕЛЯ  2025  ГОДА</v>
      </c>
      <c r="B3" s="1820"/>
      <c r="C3" s="1820"/>
      <c r="D3" s="1820"/>
      <c r="E3" s="1820"/>
      <c r="F3" s="1820"/>
      <c r="G3" s="1820"/>
    </row>
    <row r="4" spans="1:10" ht="15.75" x14ac:dyDescent="0.25">
      <c r="A4" s="1832" t="s">
        <v>318</v>
      </c>
      <c r="B4" s="1832"/>
      <c r="C4" s="1832"/>
      <c r="D4" s="1832"/>
      <c r="E4" s="1832"/>
      <c r="F4" s="1832"/>
      <c r="G4" s="1832"/>
    </row>
    <row r="6" spans="1:10" x14ac:dyDescent="0.25">
      <c r="F6" s="242" t="s">
        <v>319</v>
      </c>
    </row>
    <row r="7" spans="1:10" s="243" customFormat="1" ht="25.5" x14ac:dyDescent="0.25">
      <c r="A7" s="238" t="s">
        <v>320</v>
      </c>
      <c r="B7" s="238" t="s">
        <v>306</v>
      </c>
      <c r="C7" s="238" t="s">
        <v>307</v>
      </c>
      <c r="D7" s="238" t="s">
        <v>308</v>
      </c>
      <c r="E7" s="238" t="s">
        <v>313</v>
      </c>
      <c r="F7" s="238" t="s">
        <v>314</v>
      </c>
      <c r="G7" s="238" t="s">
        <v>321</v>
      </c>
      <c r="I7" s="1048"/>
      <c r="J7" s="1048"/>
    </row>
    <row r="8" spans="1:10" s="243" customFormat="1" x14ac:dyDescent="0.25">
      <c r="A8" s="245" t="s">
        <v>322</v>
      </c>
      <c r="B8" s="246" t="s">
        <v>323</v>
      </c>
      <c r="C8" s="247"/>
      <c r="D8" s="1434">
        <f>SUM(D10:D13)</f>
        <v>380098770</v>
      </c>
      <c r="E8" s="1434">
        <f t="shared" ref="E8:G8" si="0">SUM(E10:E13)</f>
        <v>35708438.560000002</v>
      </c>
      <c r="F8" s="1434">
        <f t="shared" si="0"/>
        <v>35708438.560000002</v>
      </c>
      <c r="G8" s="1434">
        <f t="shared" si="0"/>
        <v>344390331.44</v>
      </c>
      <c r="H8" s="284">
        <f>IF(F8&gt;E8,1,0)</f>
        <v>0</v>
      </c>
      <c r="I8" s="284">
        <f>IF(G8&lt;0,1,0)</f>
        <v>0</v>
      </c>
      <c r="J8" s="1048"/>
    </row>
    <row r="9" spans="1:10" s="243" customFormat="1" x14ac:dyDescent="0.25">
      <c r="A9" s="249"/>
      <c r="B9" s="238" t="s">
        <v>324</v>
      </c>
      <c r="C9" s="215"/>
      <c r="D9" s="215"/>
      <c r="E9" s="215"/>
      <c r="F9" s="215"/>
      <c r="G9" s="215"/>
      <c r="H9" s="284">
        <f>IF(F9&gt;E9,1,0)</f>
        <v>0</v>
      </c>
      <c r="I9" s="284">
        <f>IF(G9&lt;0,1,0)</f>
        <v>0</v>
      </c>
      <c r="J9" s="1048"/>
    </row>
    <row r="10" spans="1:10" s="243" customFormat="1" ht="127.5" hidden="1" x14ac:dyDescent="0.25">
      <c r="A10" s="289"/>
      <c r="B10" s="251" t="s">
        <v>325</v>
      </c>
      <c r="C10" s="252" t="s">
        <v>326</v>
      </c>
      <c r="D10" s="253"/>
      <c r="E10" s="257">
        <f>'Проверочная  таблица'!YK38</f>
        <v>0</v>
      </c>
      <c r="F10" s="257">
        <f>'Проверочная  таблица'!YW38</f>
        <v>0</v>
      </c>
      <c r="G10" s="267">
        <f>D10-E10</f>
        <v>0</v>
      </c>
      <c r="H10" s="284">
        <f>IF(F10&gt;E10,1,0)</f>
        <v>0</v>
      </c>
      <c r="I10" s="284">
        <f>IF(G10&lt;0,1,0)</f>
        <v>0</v>
      </c>
      <c r="J10" s="1048"/>
    </row>
    <row r="11" spans="1:10" s="243" customFormat="1" ht="140.25" x14ac:dyDescent="0.25">
      <c r="A11" s="1044"/>
      <c r="B11" s="251" t="s">
        <v>1023</v>
      </c>
      <c r="C11" s="252" t="s">
        <v>327</v>
      </c>
      <c r="D11" s="253">
        <v>35500000</v>
      </c>
      <c r="E11" s="257">
        <f>'Проверочная  таблица'!YL38</f>
        <v>0</v>
      </c>
      <c r="F11" s="257">
        <f>'Проверочная  таблица'!YX38</f>
        <v>0</v>
      </c>
      <c r="G11" s="267">
        <f>D11-E11</f>
        <v>35500000</v>
      </c>
      <c r="H11" s="284">
        <f>IF(F11&gt;E11,1,0)</f>
        <v>0</v>
      </c>
      <c r="I11" s="284">
        <f>IF(G11&lt;0,1,0)</f>
        <v>0</v>
      </c>
      <c r="J11" s="1048"/>
    </row>
    <row r="12" spans="1:10" s="243" customFormat="1" ht="114.75" x14ac:dyDescent="0.25">
      <c r="A12" s="1044"/>
      <c r="B12" s="251" t="s">
        <v>328</v>
      </c>
      <c r="C12" s="252" t="s">
        <v>329</v>
      </c>
      <c r="D12" s="253">
        <v>344598770</v>
      </c>
      <c r="E12" s="257">
        <f>'Проверочная  таблица'!YM39</f>
        <v>35708438.560000002</v>
      </c>
      <c r="F12" s="257">
        <f>'Проверочная  таблица'!YY39</f>
        <v>35708438.560000002</v>
      </c>
      <c r="G12" s="267">
        <f>D12-E12</f>
        <v>308890331.44</v>
      </c>
      <c r="H12" s="284">
        <f>IF(F12&gt;E12,1,0)</f>
        <v>0</v>
      </c>
      <c r="I12" s="284">
        <f>IF(G12&lt;0,1,0)</f>
        <v>0</v>
      </c>
      <c r="J12" s="1048"/>
    </row>
    <row r="13" spans="1:10" s="243" customFormat="1" x14ac:dyDescent="0.25">
      <c r="A13" s="238"/>
      <c r="B13" s="238"/>
      <c r="C13" s="238"/>
      <c r="D13" s="238"/>
      <c r="E13" s="238"/>
      <c r="F13" s="238"/>
      <c r="G13" s="238"/>
      <c r="I13" s="1048"/>
      <c r="J13" s="1048"/>
    </row>
    <row r="14" spans="1:10" s="243" customFormat="1" x14ac:dyDescent="0.25">
      <c r="A14" s="245" t="s">
        <v>330</v>
      </c>
      <c r="B14" s="246" t="s">
        <v>331</v>
      </c>
      <c r="C14" s="247"/>
      <c r="D14" s="1434">
        <f>SUM(D16:D18)</f>
        <v>575895704.55999994</v>
      </c>
      <c r="E14" s="1434">
        <f t="shared" ref="E14:G14" si="1">SUM(E16:E18)</f>
        <v>575895704.55999994</v>
      </c>
      <c r="F14" s="1434">
        <f t="shared" si="1"/>
        <v>125417537.86</v>
      </c>
      <c r="G14" s="1434">
        <f t="shared" si="1"/>
        <v>0</v>
      </c>
      <c r="H14" s="284">
        <f>IF(F14&gt;E14,1,0)</f>
        <v>0</v>
      </c>
      <c r="I14" s="284">
        <f>IF(G14&lt;0,1,0)</f>
        <v>0</v>
      </c>
      <c r="J14" s="1048"/>
    </row>
    <row r="15" spans="1:10" s="243" customFormat="1" x14ac:dyDescent="0.25">
      <c r="A15" s="249"/>
      <c r="B15" s="238" t="s">
        <v>324</v>
      </c>
      <c r="C15" s="215"/>
      <c r="D15" s="215"/>
      <c r="E15" s="215"/>
      <c r="F15" s="215"/>
      <c r="G15" s="215"/>
      <c r="H15" s="284">
        <f>IF(F15&gt;E15,1,0)</f>
        <v>0</v>
      </c>
      <c r="I15" s="284">
        <f>IF(G15&lt;0,1,0)</f>
        <v>0</v>
      </c>
      <c r="J15" s="1048"/>
    </row>
    <row r="16" spans="1:10" s="243" customFormat="1" ht="178.5" x14ac:dyDescent="0.25">
      <c r="A16" s="1044"/>
      <c r="B16" s="251" t="s">
        <v>332</v>
      </c>
      <c r="C16" s="256" t="s">
        <v>333</v>
      </c>
      <c r="D16" s="253">
        <v>575895704.55999994</v>
      </c>
      <c r="E16" s="257">
        <f>'Проверочная  таблица'!YG38</f>
        <v>575895704.55999994</v>
      </c>
      <c r="F16" s="257">
        <f>'Проверочная  таблица'!YS38</f>
        <v>125417537.86</v>
      </c>
      <c r="G16" s="267">
        <f>D16-E16</f>
        <v>0</v>
      </c>
      <c r="H16" s="284">
        <f>IF(F16&gt;E16,1,0)</f>
        <v>0</v>
      </c>
      <c r="I16" s="284">
        <f>IF(G16&lt;0,1,0)</f>
        <v>0</v>
      </c>
      <c r="J16" s="1048"/>
    </row>
    <row r="17" spans="1:10" s="243" customFormat="1" ht="140.25" hidden="1" x14ac:dyDescent="0.25">
      <c r="A17" s="289"/>
      <c r="B17" s="251" t="s">
        <v>334</v>
      </c>
      <c r="C17" s="256" t="s">
        <v>335</v>
      </c>
      <c r="D17" s="253"/>
      <c r="E17" s="257">
        <f>'Проверочная  таблица'!YH39</f>
        <v>0</v>
      </c>
      <c r="F17" s="257">
        <f>'Проверочная  таблица'!YT39</f>
        <v>0</v>
      </c>
      <c r="G17" s="267">
        <f>D17-E17</f>
        <v>0</v>
      </c>
      <c r="H17" s="284">
        <f t="shared" ref="H17:H18" si="2">IF(F17&gt;E17,1,0)</f>
        <v>0</v>
      </c>
      <c r="I17" s="284">
        <f t="shared" ref="I17:I18" si="3">IF(G17&lt;0,1,0)</f>
        <v>0</v>
      </c>
      <c r="J17" s="1048"/>
    </row>
    <row r="18" spans="1:10" s="243" customFormat="1" x14ac:dyDescent="0.25">
      <c r="A18" s="1044"/>
      <c r="B18" s="251"/>
      <c r="C18" s="256"/>
      <c r="D18" s="253"/>
      <c r="E18" s="257"/>
      <c r="F18" s="257"/>
      <c r="G18" s="267"/>
      <c r="H18" s="284">
        <f t="shared" si="2"/>
        <v>0</v>
      </c>
      <c r="I18" s="284">
        <f t="shared" si="3"/>
        <v>0</v>
      </c>
      <c r="J18" s="1048"/>
    </row>
    <row r="19" spans="1:10" x14ac:dyDescent="0.25">
      <c r="A19" s="245" t="s">
        <v>10</v>
      </c>
      <c r="B19" s="246" t="s">
        <v>336</v>
      </c>
      <c r="C19" s="247"/>
      <c r="D19" s="1434">
        <f>SUM(D21:D24)</f>
        <v>290099182.17000002</v>
      </c>
      <c r="E19" s="1434">
        <f>SUM(E21:E24)</f>
        <v>290099182.16999996</v>
      </c>
      <c r="F19" s="1434">
        <f>SUM(F21:F24)</f>
        <v>0</v>
      </c>
      <c r="G19" s="1434">
        <f>SUM(G21:G24)</f>
        <v>0</v>
      </c>
      <c r="H19" s="284">
        <f>IF(F19&gt;E19,1,0)</f>
        <v>0</v>
      </c>
      <c r="I19" s="284">
        <f>IF(G19&lt;0,1,0)</f>
        <v>0</v>
      </c>
    </row>
    <row r="20" spans="1:10" x14ac:dyDescent="0.25">
      <c r="A20" s="249"/>
      <c r="B20" s="238" t="s">
        <v>324</v>
      </c>
      <c r="C20" s="215"/>
      <c r="D20" s="215"/>
      <c r="E20" s="215"/>
      <c r="F20" s="215"/>
      <c r="G20" s="215"/>
      <c r="H20" s="284">
        <f>IF(F20&gt;E20,1,0)</f>
        <v>0</v>
      </c>
      <c r="I20" s="284">
        <f>IF(G20&lt;0,1,0)</f>
        <v>0</v>
      </c>
    </row>
    <row r="21" spans="1:10" ht="127.5" x14ac:dyDescent="0.25">
      <c r="A21" s="249"/>
      <c r="B21" s="251" t="s">
        <v>337</v>
      </c>
      <c r="C21" s="252" t="s">
        <v>1042</v>
      </c>
      <c r="D21" s="257">
        <v>258716647.47</v>
      </c>
      <c r="E21" s="1435">
        <f>'Проверочная  таблица'!XQ39</f>
        <v>258716647.46999997</v>
      </c>
      <c r="F21" s="1435">
        <f>'Проверочная  таблица'!XS39</f>
        <v>0</v>
      </c>
      <c r="G21" s="267">
        <f t="shared" ref="G21" si="4">D21-E21</f>
        <v>0</v>
      </c>
      <c r="H21" s="284">
        <f>IF(F21&gt;E21,1,0)</f>
        <v>0</v>
      </c>
      <c r="I21" s="284">
        <f>IF(G21&lt;0,1,0)</f>
        <v>0</v>
      </c>
    </row>
    <row r="22" spans="1:10" ht="89.25" x14ac:dyDescent="0.25">
      <c r="A22" s="249"/>
      <c r="B22" s="251" t="s">
        <v>338</v>
      </c>
      <c r="C22" s="252" t="s">
        <v>339</v>
      </c>
      <c r="D22" s="257">
        <f>118236571.76-16558771.76-70295265.3</f>
        <v>31382534.700000003</v>
      </c>
      <c r="E22" s="1435">
        <f>'Проверочная  таблица'!YF39</f>
        <v>31382534.699999999</v>
      </c>
      <c r="F22" s="1435">
        <f>'Проверочная  таблица'!YR39</f>
        <v>0</v>
      </c>
      <c r="G22" s="267">
        <f>D22-E22</f>
        <v>0</v>
      </c>
      <c r="H22" s="284">
        <f>IF(F22&gt;E22,1,0)</f>
        <v>0</v>
      </c>
      <c r="I22" s="284">
        <f>IF(G22&lt;0,1,0)</f>
        <v>0</v>
      </c>
      <c r="J22" s="836"/>
    </row>
    <row r="23" spans="1:10" ht="102" x14ac:dyDescent="0.25">
      <c r="A23" s="1044"/>
      <c r="B23" s="251" t="s">
        <v>349</v>
      </c>
      <c r="C23" s="252" t="s">
        <v>350</v>
      </c>
      <c r="D23" s="253"/>
      <c r="E23" s="1436">
        <f>Бюджетирование!L13</f>
        <v>0</v>
      </c>
      <c r="F23" s="1436">
        <f>Бюджетирование!M13</f>
        <v>0</v>
      </c>
      <c r="G23" s="267">
        <f>D23-E23</f>
        <v>0</v>
      </c>
      <c r="H23" s="284">
        <f>IF(F23&gt;E23,1,0)</f>
        <v>0</v>
      </c>
      <c r="I23" s="284">
        <f>IF(G23&lt;0,1,0)</f>
        <v>0</v>
      </c>
    </row>
    <row r="24" spans="1:10" x14ac:dyDescent="0.25">
      <c r="A24" s="249"/>
      <c r="B24" s="251"/>
      <c r="C24" s="252"/>
      <c r="D24" s="257"/>
      <c r="E24" s="1435"/>
      <c r="F24" s="1435"/>
      <c r="G24" s="267"/>
      <c r="H24" s="284"/>
      <c r="I24" s="284"/>
    </row>
    <row r="25" spans="1:10" x14ac:dyDescent="0.25">
      <c r="A25" s="245" t="s">
        <v>340</v>
      </c>
      <c r="B25" s="246" t="s">
        <v>341</v>
      </c>
      <c r="C25" s="247"/>
      <c r="D25" s="1434">
        <f>SUM(D27:D34)</f>
        <v>897589628.1400001</v>
      </c>
      <c r="E25" s="1434">
        <f t="shared" ref="E25:G25" si="5">SUM(E27:E34)</f>
        <v>897589628.13999999</v>
      </c>
      <c r="F25" s="1434">
        <f t="shared" si="5"/>
        <v>215944919.31</v>
      </c>
      <c r="G25" s="1434">
        <f t="shared" si="5"/>
        <v>0</v>
      </c>
      <c r="H25" s="284">
        <f t="shared" ref="H25:H32" si="6">IF(F25&gt;E25,1,0)</f>
        <v>0</v>
      </c>
      <c r="I25" s="284">
        <f t="shared" ref="I25:I32" si="7">IF(G25&lt;0,1,0)</f>
        <v>0</v>
      </c>
    </row>
    <row r="26" spans="1:10" x14ac:dyDescent="0.25">
      <c r="A26" s="249"/>
      <c r="B26" s="238" t="s">
        <v>324</v>
      </c>
      <c r="C26" s="215"/>
      <c r="D26" s="215"/>
      <c r="E26" s="215"/>
      <c r="F26" s="215"/>
      <c r="G26" s="215"/>
      <c r="H26" s="284">
        <f t="shared" si="6"/>
        <v>0</v>
      </c>
      <c r="I26" s="284">
        <f t="shared" si="7"/>
        <v>0</v>
      </c>
    </row>
    <row r="27" spans="1:10" ht="102" x14ac:dyDescent="0.25">
      <c r="A27" s="249"/>
      <c r="B27" s="251" t="s">
        <v>1313</v>
      </c>
      <c r="C27" s="252" t="s">
        <v>1312</v>
      </c>
      <c r="D27" s="257"/>
      <c r="E27" s="1437">
        <f>'Проверочная  таблица'!YD38</f>
        <v>0</v>
      </c>
      <c r="F27" s="1437">
        <f>'Проверочная  таблица'!YP38</f>
        <v>0</v>
      </c>
      <c r="G27" s="267">
        <f>D27-E27</f>
        <v>0</v>
      </c>
      <c r="H27" s="284">
        <f>IF(F27&gt;E27,1,0)</f>
        <v>0</v>
      </c>
      <c r="I27" s="284">
        <f>IF(G27&lt;0,1,0)</f>
        <v>0</v>
      </c>
      <c r="J27" s="836"/>
    </row>
    <row r="28" spans="1:10" ht="140.25" x14ac:dyDescent="0.25">
      <c r="A28" s="249"/>
      <c r="B28" s="251" t="s">
        <v>1136</v>
      </c>
      <c r="C28" s="252" t="s">
        <v>1135</v>
      </c>
      <c r="D28" s="257"/>
      <c r="E28" s="1437">
        <f>'Проверочная  таблица'!WS38</f>
        <v>0</v>
      </c>
      <c r="F28" s="1437">
        <f>'Проверочная  таблица'!WV38</f>
        <v>0</v>
      </c>
      <c r="G28" s="267">
        <f t="shared" ref="G28:G29" si="8">D28-E28</f>
        <v>0</v>
      </c>
      <c r="H28" s="284">
        <f t="shared" si="6"/>
        <v>0</v>
      </c>
      <c r="I28" s="284">
        <f t="shared" si="7"/>
        <v>0</v>
      </c>
      <c r="J28" s="836">
        <f>D28+D29</f>
        <v>17420760</v>
      </c>
    </row>
    <row r="29" spans="1:10" x14ac:dyDescent="0.25">
      <c r="A29" s="259"/>
      <c r="B29" s="260" t="s">
        <v>342</v>
      </c>
      <c r="C29" s="261" t="s">
        <v>1135</v>
      </c>
      <c r="D29" s="262">
        <v>17420760</v>
      </c>
      <c r="E29" s="262">
        <f>'Проверочная  таблица'!WT38</f>
        <v>17420760</v>
      </c>
      <c r="F29" s="262">
        <f>'Проверочная  таблица'!WW38</f>
        <v>4392297</v>
      </c>
      <c r="G29" s="320">
        <f t="shared" si="8"/>
        <v>0</v>
      </c>
      <c r="H29" s="1413">
        <f t="shared" si="6"/>
        <v>0</v>
      </c>
      <c r="I29" s="1413">
        <f t="shared" si="7"/>
        <v>0</v>
      </c>
    </row>
    <row r="30" spans="1:10" ht="104.1" customHeight="1" x14ac:dyDescent="0.25">
      <c r="A30" s="249"/>
      <c r="B30" s="251" t="s">
        <v>1113</v>
      </c>
      <c r="C30" s="252" t="s">
        <v>1112</v>
      </c>
      <c r="D30" s="257">
        <v>3553977.51</v>
      </c>
      <c r="E30" s="1435">
        <f>'Проверочная  таблица'!XE38</f>
        <v>3553977.5100000002</v>
      </c>
      <c r="F30" s="1435">
        <f>'Проверочная  таблица'!XH38</f>
        <v>874555.14999999991</v>
      </c>
      <c r="G30" s="267">
        <f t="shared" ref="G30:G31" si="9">D30-E30</f>
        <v>0</v>
      </c>
      <c r="H30" s="284">
        <f t="shared" si="6"/>
        <v>0</v>
      </c>
      <c r="I30" s="284">
        <f t="shared" si="7"/>
        <v>0</v>
      </c>
      <c r="J30" s="836">
        <f>D30+D31</f>
        <v>59232958.589999996</v>
      </c>
    </row>
    <row r="31" spans="1:10" x14ac:dyDescent="0.25">
      <c r="A31" s="259"/>
      <c r="B31" s="260" t="s">
        <v>342</v>
      </c>
      <c r="C31" s="261" t="s">
        <v>1112</v>
      </c>
      <c r="D31" s="262">
        <v>55678981.079999998</v>
      </c>
      <c r="E31" s="262">
        <f>'Проверочная  таблица'!XF38</f>
        <v>55678981.079999998</v>
      </c>
      <c r="F31" s="262">
        <f>'Проверочная  таблица'!XI38</f>
        <v>13701364.709999999</v>
      </c>
      <c r="G31" s="320">
        <f t="shared" si="9"/>
        <v>0</v>
      </c>
      <c r="H31" s="1413">
        <f t="shared" si="6"/>
        <v>0</v>
      </c>
      <c r="I31" s="1413">
        <f t="shared" si="7"/>
        <v>0</v>
      </c>
    </row>
    <row r="32" spans="1:10" ht="156.6" customHeight="1" x14ac:dyDescent="0.25">
      <c r="A32" s="249"/>
      <c r="B32" s="251" t="s">
        <v>1024</v>
      </c>
      <c r="C32" s="252" t="s">
        <v>1025</v>
      </c>
      <c r="D32" s="257"/>
      <c r="E32" s="1435">
        <f>'Проверочная  таблица'!XK38</f>
        <v>0</v>
      </c>
      <c r="F32" s="1435">
        <f>'Проверочная  таблица'!XN38</f>
        <v>0</v>
      </c>
      <c r="G32" s="267">
        <f>D32-E32</f>
        <v>0</v>
      </c>
      <c r="H32" s="284">
        <f t="shared" si="6"/>
        <v>0</v>
      </c>
      <c r="I32" s="284">
        <f t="shared" si="7"/>
        <v>0</v>
      </c>
      <c r="J32" s="1394">
        <f>D32+D33</f>
        <v>774794160</v>
      </c>
    </row>
    <row r="33" spans="1:10" s="263" customFormat="1" ht="14.25" x14ac:dyDescent="0.25">
      <c r="A33" s="259"/>
      <c r="B33" s="260" t="s">
        <v>342</v>
      </c>
      <c r="C33" s="261" t="s">
        <v>1025</v>
      </c>
      <c r="D33" s="262">
        <v>774794160</v>
      </c>
      <c r="E33" s="320">
        <f>'Проверочная  таблица'!XL38</f>
        <v>774794160</v>
      </c>
      <c r="F33" s="320">
        <f>'Проверочная  таблица'!XO38</f>
        <v>193986624</v>
      </c>
      <c r="G33" s="320">
        <f t="shared" ref="G33" si="10">D33-E33</f>
        <v>0</v>
      </c>
      <c r="H33" s="1413">
        <f t="shared" ref="H33" si="11">IF(F33&gt;E33,1,0)</f>
        <v>0</v>
      </c>
      <c r="I33" s="1413">
        <f t="shared" ref="I33" si="12">IF(G33&lt;0,1,0)</f>
        <v>0</v>
      </c>
      <c r="J33" s="928"/>
    </row>
    <row r="34" spans="1:10" ht="102" x14ac:dyDescent="0.25">
      <c r="A34" s="249"/>
      <c r="B34" s="251" t="s">
        <v>1148</v>
      </c>
      <c r="C34" s="252" t="s">
        <v>1111</v>
      </c>
      <c r="D34" s="257">
        <f>176000000+20141749.55-150000000</f>
        <v>46141749.550000012</v>
      </c>
      <c r="E34" s="1435">
        <f>'Проверочная  таблица'!YE38</f>
        <v>46141749.549999997</v>
      </c>
      <c r="F34" s="1435">
        <f>'Проверочная  таблица'!YQ38</f>
        <v>2990078.45</v>
      </c>
      <c r="G34" s="267">
        <f>D34-E34</f>
        <v>0</v>
      </c>
      <c r="H34" s="284">
        <f>IF(F34&gt;E34,1,0)</f>
        <v>0</v>
      </c>
      <c r="I34" s="284">
        <f>IF(G34&lt;0,1,0)</f>
        <v>0</v>
      </c>
    </row>
    <row r="35" spans="1:10" x14ac:dyDescent="0.25">
      <c r="A35" s="1044"/>
      <c r="B35" s="251"/>
      <c r="C35" s="252"/>
      <c r="D35" s="253"/>
      <c r="E35" s="257"/>
      <c r="F35" s="257"/>
      <c r="G35" s="267"/>
      <c r="H35" s="1413">
        <f t="shared" ref="H35:H40" si="13">IF(F35&gt;E35,1,0)</f>
        <v>0</v>
      </c>
      <c r="I35" s="1413">
        <f t="shared" ref="I35:I40" si="14">IF(G35&lt;0,1,0)</f>
        <v>0</v>
      </c>
    </row>
    <row r="36" spans="1:10" x14ac:dyDescent="0.25">
      <c r="A36" s="245" t="s">
        <v>343</v>
      </c>
      <c r="B36" s="246" t="s">
        <v>344</v>
      </c>
      <c r="C36" s="265"/>
      <c r="D36" s="1405">
        <f>D38+D39</f>
        <v>30950000</v>
      </c>
      <c r="E36" s="1405">
        <f>E38+E39</f>
        <v>30950000</v>
      </c>
      <c r="F36" s="1405">
        <f>F38+F39</f>
        <v>0</v>
      </c>
      <c r="G36" s="1405">
        <f>G38+G39</f>
        <v>0</v>
      </c>
      <c r="H36" s="1413">
        <f t="shared" si="13"/>
        <v>0</v>
      </c>
      <c r="I36" s="1413">
        <f t="shared" si="14"/>
        <v>0</v>
      </c>
    </row>
    <row r="37" spans="1:10" x14ac:dyDescent="0.25">
      <c r="A37" s="1044"/>
      <c r="B37" s="238" t="s">
        <v>324</v>
      </c>
      <c r="C37" s="266"/>
      <c r="D37" s="267"/>
      <c r="E37" s="257"/>
      <c r="F37" s="257"/>
      <c r="G37" s="267"/>
      <c r="H37" s="1413">
        <f t="shared" si="13"/>
        <v>0</v>
      </c>
      <c r="I37" s="1413">
        <f t="shared" si="14"/>
        <v>0</v>
      </c>
    </row>
    <row r="38" spans="1:10" ht="89.25" x14ac:dyDescent="0.25">
      <c r="A38" s="1044"/>
      <c r="B38" s="268" t="s">
        <v>1064</v>
      </c>
      <c r="C38" s="252" t="s">
        <v>1063</v>
      </c>
      <c r="D38" s="267">
        <v>21947302.149999999</v>
      </c>
      <c r="E38" s="267">
        <f>'Проверочная  таблица'!WY38</f>
        <v>21947302.150000002</v>
      </c>
      <c r="F38" s="267">
        <f>'Проверочная  таблица'!XB38</f>
        <v>0</v>
      </c>
      <c r="G38" s="267">
        <f t="shared" ref="G38" si="15">D38-E38</f>
        <v>0</v>
      </c>
      <c r="H38" s="1413">
        <f t="shared" si="13"/>
        <v>0</v>
      </c>
      <c r="I38" s="1413">
        <f t="shared" si="14"/>
        <v>0</v>
      </c>
      <c r="J38" s="836">
        <f>D38+D39</f>
        <v>30950000</v>
      </c>
    </row>
    <row r="39" spans="1:10" x14ac:dyDescent="0.25">
      <c r="A39" s="269"/>
      <c r="B39" s="260" t="s">
        <v>342</v>
      </c>
      <c r="C39" s="270" t="s">
        <v>1063</v>
      </c>
      <c r="D39" s="271">
        <v>9002697.8499999996</v>
      </c>
      <c r="E39" s="320">
        <f>'Проверочная  таблица'!WZ38</f>
        <v>9002697.8499999996</v>
      </c>
      <c r="F39" s="320">
        <f>'Проверочная  таблица'!XC38</f>
        <v>0</v>
      </c>
      <c r="G39" s="320">
        <f>D39-E39</f>
        <v>0</v>
      </c>
      <c r="H39" s="1413">
        <f t="shared" si="13"/>
        <v>0</v>
      </c>
      <c r="I39" s="1413">
        <f t="shared" si="14"/>
        <v>0</v>
      </c>
    </row>
    <row r="40" spans="1:10" x14ac:dyDescent="0.25">
      <c r="A40" s="1044"/>
      <c r="B40" s="251"/>
      <c r="C40" s="252"/>
      <c r="D40" s="253"/>
      <c r="E40" s="257"/>
      <c r="F40" s="257"/>
      <c r="G40" s="267"/>
      <c r="H40" s="1413">
        <f t="shared" si="13"/>
        <v>0</v>
      </c>
      <c r="I40" s="1413">
        <f t="shared" si="14"/>
        <v>0</v>
      </c>
    </row>
    <row r="41" spans="1:10" x14ac:dyDescent="0.25">
      <c r="A41" s="245">
        <v>1102</v>
      </c>
      <c r="B41" s="246" t="s">
        <v>345</v>
      </c>
      <c r="C41" s="247"/>
      <c r="D41" s="1434">
        <f>SUM(D43:D45)</f>
        <v>90987296.040000007</v>
      </c>
      <c r="E41" s="1434">
        <f t="shared" ref="E41:G41" si="16">SUM(E43:E45)</f>
        <v>90987296.040000007</v>
      </c>
      <c r="F41" s="1434">
        <f t="shared" si="16"/>
        <v>0</v>
      </c>
      <c r="G41" s="1434">
        <f t="shared" si="16"/>
        <v>0</v>
      </c>
      <c r="H41" s="284">
        <f>IF(F41&gt;E41,1,0)</f>
        <v>0</v>
      </c>
      <c r="I41" s="284">
        <f>IF(G41&lt;0,1,0)</f>
        <v>0</v>
      </c>
    </row>
    <row r="42" spans="1:10" x14ac:dyDescent="0.25">
      <c r="A42" s="249"/>
      <c r="B42" s="238" t="s">
        <v>324</v>
      </c>
      <c r="C42" s="215"/>
      <c r="D42" s="215"/>
      <c r="E42" s="215"/>
      <c r="F42" s="215"/>
      <c r="G42" s="215"/>
      <c r="H42" s="284">
        <f>IF(F42&gt;E42,1,0)</f>
        <v>0</v>
      </c>
      <c r="I42" s="284">
        <f>IF(G42&lt;0,1,0)</f>
        <v>0</v>
      </c>
    </row>
    <row r="43" spans="1:10" ht="76.5" x14ac:dyDescent="0.25">
      <c r="A43" s="823"/>
      <c r="B43" s="251" t="s">
        <v>346</v>
      </c>
      <c r="C43" s="252" t="s">
        <v>347</v>
      </c>
      <c r="D43" s="253">
        <v>90987296.040000007</v>
      </c>
      <c r="E43" s="257">
        <f>'Проверочная  таблица'!YC38</f>
        <v>90987296.040000007</v>
      </c>
      <c r="F43" s="257">
        <f>'Проверочная  таблица'!YO38</f>
        <v>0</v>
      </c>
      <c r="G43" s="267">
        <f>D43-E43</f>
        <v>0</v>
      </c>
      <c r="H43" s="284">
        <f>IF(F43&gt;E43,1,0)</f>
        <v>0</v>
      </c>
      <c r="I43" s="284">
        <f>IF(G43&lt;0,1,0)</f>
        <v>0</v>
      </c>
    </row>
    <row r="44" spans="1:10" ht="102" x14ac:dyDescent="0.25">
      <c r="A44" s="1044"/>
      <c r="B44" s="251" t="s">
        <v>349</v>
      </c>
      <c r="C44" s="252" t="s">
        <v>350</v>
      </c>
      <c r="D44" s="253"/>
      <c r="E44" s="1436">
        <f>Бюджетирование!L14</f>
        <v>0</v>
      </c>
      <c r="F44" s="1436">
        <f>Бюджетирование!M14</f>
        <v>0</v>
      </c>
      <c r="G44" s="267">
        <f>D44-E44</f>
        <v>0</v>
      </c>
      <c r="H44" s="284">
        <f>IF(F44&gt;E44,1,0)</f>
        <v>0</v>
      </c>
      <c r="I44" s="284">
        <f>IF(G44&lt;0,1,0)</f>
        <v>0</v>
      </c>
    </row>
    <row r="45" spans="1:10" x14ac:dyDescent="0.25">
      <c r="A45" s="1044"/>
      <c r="B45" s="251"/>
      <c r="C45" s="252"/>
      <c r="D45" s="253"/>
      <c r="E45" s="257"/>
      <c r="F45" s="257"/>
      <c r="G45" s="267"/>
      <c r="H45" s="284"/>
      <c r="I45" s="284"/>
    </row>
    <row r="46" spans="1:10" x14ac:dyDescent="0.25">
      <c r="A46" s="245">
        <v>1402</v>
      </c>
      <c r="B46" s="246" t="s">
        <v>348</v>
      </c>
      <c r="C46" s="247"/>
      <c r="D46" s="1434">
        <f>SUM(D48:D48)</f>
        <v>100000000</v>
      </c>
      <c r="E46" s="1434">
        <f>SUM(E48:E48)</f>
        <v>0</v>
      </c>
      <c r="F46" s="1434">
        <f>SUM(F48:F48)</f>
        <v>0</v>
      </c>
      <c r="G46" s="1434">
        <f>SUM(G48:G48)</f>
        <v>100000000</v>
      </c>
      <c r="H46" s="284">
        <f>IF(F46&gt;E46,1,0)</f>
        <v>0</v>
      </c>
      <c r="I46" s="284">
        <f>IF(G46&lt;0,1,0)</f>
        <v>0</v>
      </c>
    </row>
    <row r="47" spans="1:10" x14ac:dyDescent="0.25">
      <c r="A47" s="249"/>
      <c r="B47" s="238" t="s">
        <v>324</v>
      </c>
      <c r="C47" s="215"/>
      <c r="D47" s="215"/>
      <c r="E47" s="215"/>
      <c r="F47" s="215"/>
      <c r="G47" s="215"/>
      <c r="H47" s="284">
        <f>IF(F47&gt;E47,1,0)</f>
        <v>0</v>
      </c>
      <c r="I47" s="284">
        <f>IF(G47&lt;0,1,0)</f>
        <v>0</v>
      </c>
    </row>
    <row r="48" spans="1:10" ht="102" x14ac:dyDescent="0.25">
      <c r="A48" s="1044"/>
      <c r="B48" s="251" t="s">
        <v>349</v>
      </c>
      <c r="C48" s="252" t="s">
        <v>350</v>
      </c>
      <c r="D48" s="253">
        <v>100000000</v>
      </c>
      <c r="E48" s="1436"/>
      <c r="F48" s="1436"/>
      <c r="G48" s="267">
        <f>D48-E48</f>
        <v>100000000</v>
      </c>
      <c r="H48" s="284">
        <f>IF(F48&gt;E48,1,0)</f>
        <v>0</v>
      </c>
      <c r="I48" s="284">
        <f>IF(G48&lt;0,1,0)</f>
        <v>0</v>
      </c>
    </row>
    <row r="49" spans="1:10" x14ac:dyDescent="0.25">
      <c r="A49" s="1044"/>
      <c r="B49" s="251"/>
      <c r="C49" s="252"/>
      <c r="D49" s="253"/>
      <c r="E49" s="257"/>
      <c r="F49" s="257"/>
      <c r="G49" s="267"/>
      <c r="H49" s="284"/>
      <c r="I49" s="284"/>
    </row>
    <row r="50" spans="1:10" ht="25.5" x14ac:dyDescent="0.25">
      <c r="A50" s="245">
        <v>1403</v>
      </c>
      <c r="B50" s="246" t="s">
        <v>351</v>
      </c>
      <c r="C50" s="247"/>
      <c r="D50" s="1434">
        <f>SUM(D52:D53)</f>
        <v>124457575.85000001</v>
      </c>
      <c r="E50" s="1434">
        <f t="shared" ref="E50:G50" si="17">SUM(E52:E53)</f>
        <v>124457575.85000001</v>
      </c>
      <c r="F50" s="1434">
        <f t="shared" si="17"/>
        <v>0</v>
      </c>
      <c r="G50" s="1434">
        <f t="shared" si="17"/>
        <v>0</v>
      </c>
      <c r="H50" s="284">
        <f>IF(F50&gt;E50,1,0)</f>
        <v>0</v>
      </c>
      <c r="I50" s="284">
        <f>IF(G50&lt;0,1,0)</f>
        <v>0</v>
      </c>
    </row>
    <row r="51" spans="1:10" x14ac:dyDescent="0.25">
      <c r="A51" s="249"/>
      <c r="B51" s="238" t="s">
        <v>324</v>
      </c>
      <c r="C51" s="215"/>
      <c r="D51" s="215"/>
      <c r="E51" s="215"/>
      <c r="F51" s="215"/>
      <c r="G51" s="215"/>
      <c r="H51" s="284">
        <f>IF(F51&gt;E51,1,0)</f>
        <v>0</v>
      </c>
      <c r="I51" s="284">
        <f>IF(G51&lt;0,1,0)</f>
        <v>0</v>
      </c>
    </row>
    <row r="52" spans="1:10" ht="127.5" x14ac:dyDescent="0.25">
      <c r="A52" s="1044"/>
      <c r="B52" s="251" t="s">
        <v>352</v>
      </c>
      <c r="C52" s="252" t="s">
        <v>353</v>
      </c>
      <c r="D52" s="253">
        <f>176000000+93427004.12-150000000</f>
        <v>119427004.12</v>
      </c>
      <c r="E52" s="257">
        <f>'Проверочная  таблица'!YI39</f>
        <v>119427004.12</v>
      </c>
      <c r="F52" s="257">
        <f>'Проверочная  таблица'!YU39</f>
        <v>0</v>
      </c>
      <c r="G52" s="267">
        <f>D52-E52</f>
        <v>0</v>
      </c>
      <c r="H52" s="284">
        <f>IF(F52&gt;E52,1,0)</f>
        <v>0</v>
      </c>
      <c r="I52" s="284">
        <f>IF(G52&lt;0,1,0)</f>
        <v>0</v>
      </c>
    </row>
    <row r="53" spans="1:10" ht="102" x14ac:dyDescent="0.25">
      <c r="A53" s="1044"/>
      <c r="B53" s="251" t="s">
        <v>349</v>
      </c>
      <c r="C53" s="252" t="s">
        <v>350</v>
      </c>
      <c r="D53" s="253">
        <v>5030571.7300000004</v>
      </c>
      <c r="E53" s="1436">
        <f>Бюджетирование!L16</f>
        <v>5030571.7300000004</v>
      </c>
      <c r="F53" s="1436">
        <f>Бюджетирование!M16</f>
        <v>0</v>
      </c>
      <c r="G53" s="267">
        <f>D53-E53</f>
        <v>0</v>
      </c>
      <c r="H53" s="284">
        <f>IF(F53&gt;E53,1,0)</f>
        <v>0</v>
      </c>
      <c r="I53" s="284">
        <f>IF(G53&lt;0,1,0)</f>
        <v>0</v>
      </c>
    </row>
    <row r="54" spans="1:10" x14ac:dyDescent="0.25">
      <c r="A54" s="1044"/>
      <c r="B54" s="251"/>
      <c r="C54" s="252"/>
      <c r="D54" s="253"/>
      <c r="E54" s="257"/>
      <c r="F54" s="257"/>
      <c r="G54" s="267"/>
      <c r="H54" s="284"/>
      <c r="I54" s="284"/>
    </row>
    <row r="55" spans="1:10" s="273" customFormat="1" x14ac:dyDescent="0.25">
      <c r="A55" s="1833" t="s">
        <v>24</v>
      </c>
      <c r="B55" s="1833"/>
      <c r="C55" s="272"/>
      <c r="D55" s="272">
        <f>D25+D19+D41+D14+D50+D36+D8+D46</f>
        <v>2490078156.7600002</v>
      </c>
      <c r="E55" s="272">
        <f>E25+E19+E41+E14+E50+E36+E8+E46</f>
        <v>2045687825.3199997</v>
      </c>
      <c r="F55" s="272">
        <f>F25+F19+F41+F14+F50+F36+F8+F46</f>
        <v>377070895.73000002</v>
      </c>
      <c r="G55" s="272">
        <f>G25+G19+G41+G14+G50+G36+G8+G46</f>
        <v>444390331.44</v>
      </c>
      <c r="H55" s="1438">
        <f>SUM(H19:H34)</f>
        <v>0</v>
      </c>
      <c r="I55" s="1438">
        <f>SUM(I19:I34)</f>
        <v>0</v>
      </c>
      <c r="J55" s="1041"/>
    </row>
    <row r="56" spans="1:10" x14ac:dyDescent="0.25">
      <c r="D56" s="1398">
        <f>D55-'[1]Иные межбюджетные трансферты'!$B$37+'[1]Иные межбюджетные трансферты'!$B$41</f>
        <v>0</v>
      </c>
      <c r="E56" s="1398">
        <f>E55-'[1]Иные межбюджетные трансферты'!$B$33</f>
        <v>0</v>
      </c>
      <c r="G56" s="1398">
        <f>G55-'[1]Иные межбюджетные трансферты'!$B$35</f>
        <v>0</v>
      </c>
    </row>
    <row r="57" spans="1:10" x14ac:dyDescent="0.25">
      <c r="I57" s="835"/>
    </row>
    <row r="58" spans="1:10" x14ac:dyDescent="0.25">
      <c r="C58" s="1830" t="s">
        <v>354</v>
      </c>
      <c r="D58" s="1830"/>
      <c r="E58" s="1830"/>
      <c r="F58" s="1830"/>
      <c r="G58" s="1830"/>
      <c r="I58" s="836"/>
    </row>
    <row r="59" spans="1:10" x14ac:dyDescent="0.25">
      <c r="C59" s="275" t="s">
        <v>355</v>
      </c>
      <c r="D59" s="275">
        <f>D55-D62</f>
        <v>1633181557.8300002</v>
      </c>
      <c r="E59" s="275">
        <f>E55-E62</f>
        <v>1188791226.3899996</v>
      </c>
      <c r="F59" s="275">
        <f>F55-F62</f>
        <v>164990610.02000001</v>
      </c>
      <c r="G59" s="275">
        <f>G55-G62</f>
        <v>444390331.44</v>
      </c>
    </row>
    <row r="60" spans="1:10" x14ac:dyDescent="0.25">
      <c r="C60" s="276"/>
      <c r="D60" s="276"/>
      <c r="E60" s="276"/>
      <c r="F60" s="276"/>
      <c r="G60" s="276"/>
    </row>
    <row r="61" spans="1:10" x14ac:dyDescent="0.25">
      <c r="C61" s="1830" t="s">
        <v>356</v>
      </c>
      <c r="D61" s="1830"/>
      <c r="E61" s="1830"/>
      <c r="F61" s="1830"/>
      <c r="G61" s="1830"/>
    </row>
    <row r="62" spans="1:10" x14ac:dyDescent="0.25">
      <c r="C62" s="275" t="s">
        <v>355</v>
      </c>
      <c r="D62" s="275">
        <f>D33+D39+D31+D29</f>
        <v>856896598.93000007</v>
      </c>
      <c r="E62" s="275">
        <f t="shared" ref="E62:G62" si="18">E33+E39+E31+E29</f>
        <v>856896598.93000007</v>
      </c>
      <c r="F62" s="275">
        <f t="shared" si="18"/>
        <v>212080285.71000001</v>
      </c>
      <c r="G62" s="275">
        <f t="shared" si="18"/>
        <v>0</v>
      </c>
    </row>
    <row r="63" spans="1:10" ht="15.75" thickBot="1" x14ac:dyDescent="0.3"/>
    <row r="64" spans="1:10" ht="15.75" thickBot="1" x14ac:dyDescent="0.3">
      <c r="C64" s="273" t="s">
        <v>357</v>
      </c>
      <c r="D64" s="1439">
        <v>865350798.92999995</v>
      </c>
      <c r="E64" s="276"/>
      <c r="F64" s="1439">
        <v>212638600.83000001</v>
      </c>
      <c r="G64" s="276"/>
    </row>
    <row r="65" spans="1:9" ht="42.95" customHeight="1" x14ac:dyDescent="0.25">
      <c r="B65" s="277" t="s">
        <v>358</v>
      </c>
      <c r="C65" s="1042" t="s">
        <v>359</v>
      </c>
      <c r="D65" s="1440">
        <v>8454200</v>
      </c>
      <c r="E65" s="276"/>
      <c r="F65" s="1441">
        <v>558315.12</v>
      </c>
      <c r="G65" s="276"/>
    </row>
    <row r="66" spans="1:9" x14ac:dyDescent="0.25">
      <c r="B66" s="278"/>
      <c r="C66" s="273"/>
      <c r="D66" s="1442"/>
      <c r="E66" s="276"/>
      <c r="F66" s="1046"/>
      <c r="G66" s="276"/>
    </row>
    <row r="67" spans="1:9" x14ac:dyDescent="0.25">
      <c r="C67" s="273" t="s">
        <v>360</v>
      </c>
      <c r="D67" s="1442">
        <f>SUM(D65:D66)</f>
        <v>8454200</v>
      </c>
      <c r="E67" s="276"/>
      <c r="F67" s="1442">
        <f>SUM(F65:F66)</f>
        <v>558315.12</v>
      </c>
      <c r="G67" s="276"/>
    </row>
    <row r="68" spans="1:9" x14ac:dyDescent="0.25">
      <c r="C68" s="279" t="s">
        <v>361</v>
      </c>
      <c r="D68" s="276">
        <f>D64-D62-D67</f>
        <v>-1.1920928955078125E-7</v>
      </c>
      <c r="E68" s="276"/>
      <c r="F68" s="276">
        <f>F64-F62-F67</f>
        <v>4.7730281949043274E-9</v>
      </c>
      <c r="G68" s="276"/>
    </row>
    <row r="69" spans="1:9" x14ac:dyDescent="0.25">
      <c r="C69" s="276"/>
      <c r="D69" s="276"/>
      <c r="E69" s="276"/>
      <c r="F69" s="276"/>
      <c r="G69" s="276"/>
    </row>
    <row r="71" spans="1:9" ht="102" x14ac:dyDescent="0.25">
      <c r="A71" s="1044"/>
      <c r="B71" s="251" t="s">
        <v>349</v>
      </c>
      <c r="C71" s="252" t="s">
        <v>350</v>
      </c>
      <c r="D71" s="253">
        <f>D48+D44+D23+D53</f>
        <v>105030571.73</v>
      </c>
      <c r="E71" s="253">
        <f>E48+E44+E23+E53</f>
        <v>5030571.7300000004</v>
      </c>
      <c r="F71" s="253">
        <f>F48+F44+F23+F53</f>
        <v>0</v>
      </c>
      <c r="G71" s="253">
        <f>G48+G44+G23+G53</f>
        <v>100000000</v>
      </c>
      <c r="H71" s="284">
        <f>IF(F71&gt;E71,1,0)</f>
        <v>0</v>
      </c>
      <c r="I71" s="284">
        <f>IF(G71&lt;0,1,0)</f>
        <v>0</v>
      </c>
    </row>
  </sheetData>
  <mergeCells count="6">
    <mergeCell ref="C61:G61"/>
    <mergeCell ref="A2:G2"/>
    <mergeCell ref="A3:G3"/>
    <mergeCell ref="A4:G4"/>
    <mergeCell ref="A55:B55"/>
    <mergeCell ref="C58:G58"/>
  </mergeCells>
  <pageMargins left="0.78740157480314965" right="0.39370078740157483" top="0.78740157480314965" bottom="0.78740157480314965" header="0.51181102362204722" footer="0.51181102362204722"/>
  <pageSetup paperSize="9" scale="51" fitToHeight="2" orientation="portrait" r:id="rId1"/>
  <headerFooter alignWithMargins="0">
    <oddFooter>&amp;R&amp;Z&amp;F&amp;A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14">
    <tabColor rgb="FFFFFF00"/>
    <pageSetUpPr fitToPage="1"/>
  </sheetPr>
  <dimension ref="A2:I41"/>
  <sheetViews>
    <sheetView topLeftCell="A2" zoomScale="50" zoomScaleNormal="50" zoomScaleSheetLayoutView="70" workbookViewId="0">
      <pane xSplit="1" ySplit="4" topLeftCell="B6" activePane="bottomRight" state="frozen"/>
      <selection activeCell="D27" sqref="D27"/>
      <selection pane="topRight" activeCell="D27" sqref="D27"/>
      <selection pane="bottomLeft" activeCell="D27" sqref="D27"/>
      <selection pane="bottomRight" activeCell="C12" sqref="C12"/>
    </sheetView>
  </sheetViews>
  <sheetFormatPr defaultColWidth="8.85546875" defaultRowHeight="15" x14ac:dyDescent="0.25"/>
  <cols>
    <col min="1" max="1" width="66.85546875" style="241" customWidth="1"/>
    <col min="2" max="2" width="18" style="213" customWidth="1"/>
    <col min="3" max="5" width="21.85546875" style="212" customWidth="1"/>
    <col min="6" max="7" width="21.85546875" style="214" customWidth="1"/>
    <col min="8" max="8" width="22" style="212" customWidth="1"/>
    <col min="9" max="9" width="20.85546875" style="212" customWidth="1"/>
    <col min="10" max="16384" width="8.85546875" style="212"/>
  </cols>
  <sheetData>
    <row r="2" spans="1:9" x14ac:dyDescent="0.25">
      <c r="A2" s="1815" t="s">
        <v>317</v>
      </c>
      <c r="B2" s="1815"/>
      <c r="C2" s="1815"/>
      <c r="D2" s="1815"/>
      <c r="E2" s="1815"/>
      <c r="F2" s="1815"/>
      <c r="G2" s="1815"/>
      <c r="H2" s="1815"/>
      <c r="I2" s="1815"/>
    </row>
    <row r="4" spans="1:9" x14ac:dyDescent="0.25">
      <c r="I4" s="212" t="s">
        <v>305</v>
      </c>
    </row>
    <row r="5" spans="1:9" x14ac:dyDescent="0.25">
      <c r="A5" s="238" t="s">
        <v>306</v>
      </c>
      <c r="B5" s="238" t="s">
        <v>307</v>
      </c>
      <c r="C5" s="238" t="s">
        <v>308</v>
      </c>
      <c r="D5" s="232" t="s">
        <v>309</v>
      </c>
      <c r="E5" s="232" t="s">
        <v>310</v>
      </c>
      <c r="F5" s="239" t="s">
        <v>311</v>
      </c>
      <c r="G5" s="239" t="s">
        <v>312</v>
      </c>
      <c r="H5" s="238" t="s">
        <v>313</v>
      </c>
      <c r="I5" s="238" t="s">
        <v>314</v>
      </c>
    </row>
    <row r="6" spans="1:9" s="223" customFormat="1" ht="105" x14ac:dyDescent="0.25">
      <c r="A6" s="226" t="str">
        <f>Субсидия!B257</f>
        <v>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v>
      </c>
      <c r="B6" s="225" t="str">
        <f>Субсидия!C260</f>
        <v>01 1 Я1 53150</v>
      </c>
      <c r="C6" s="225">
        <f>Субсидия!D260</f>
        <v>120799800</v>
      </c>
      <c r="D6" s="10"/>
      <c r="E6" s="10"/>
      <c r="F6" s="221">
        <f>C6-D6</f>
        <v>120799800</v>
      </c>
      <c r="G6" s="221">
        <f>I6-E6</f>
        <v>18048000</v>
      </c>
      <c r="H6" s="222">
        <f>Субсидия!E260</f>
        <v>120799800</v>
      </c>
      <c r="I6" s="222">
        <f>Субсидия!F260</f>
        <v>18048000</v>
      </c>
    </row>
    <row r="7" spans="1:9" s="223" customFormat="1" ht="90" x14ac:dyDescent="0.25">
      <c r="A7" s="226" t="str">
        <f>Субсидия!B467</f>
        <v>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v>
      </c>
      <c r="B7" s="219" t="str">
        <f>Субсидия!C467</f>
        <v>03 2 01 R1440</v>
      </c>
      <c r="C7" s="225">
        <f>Субсидия!D470</f>
        <v>219000000</v>
      </c>
      <c r="D7" s="10"/>
      <c r="E7" s="10"/>
      <c r="F7" s="221">
        <f>C7-D7</f>
        <v>219000000</v>
      </c>
      <c r="G7" s="221">
        <f>I7-E7</f>
        <v>0</v>
      </c>
      <c r="H7" s="222">
        <f>Субсидия!E470</f>
        <v>0</v>
      </c>
      <c r="I7" s="222">
        <f>Субсидия!F470</f>
        <v>0</v>
      </c>
    </row>
    <row r="8" spans="1:9" s="223" customFormat="1" ht="90" x14ac:dyDescent="0.25">
      <c r="A8" s="226" t="str">
        <f>Субсидия!B473</f>
        <v>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v>
      </c>
      <c r="B8" s="219" t="str">
        <f>Субсидия!C473</f>
        <v>03 2 01 R2280</v>
      </c>
      <c r="C8" s="225">
        <f>Субсидия!D476</f>
        <v>6874050</v>
      </c>
      <c r="D8" s="10"/>
      <c r="E8" s="10"/>
      <c r="F8" s="221">
        <f>C8-D8</f>
        <v>6874050</v>
      </c>
      <c r="G8" s="221">
        <f>I8-E8</f>
        <v>0</v>
      </c>
      <c r="H8" s="222">
        <f>Субсидия!E476</f>
        <v>0</v>
      </c>
      <c r="I8" s="222">
        <f>Субсидия!F476</f>
        <v>0</v>
      </c>
    </row>
    <row r="9" spans="1:9" s="223" customFormat="1" ht="90" x14ac:dyDescent="0.25">
      <c r="A9" s="226" t="str">
        <f>Субсидия!B479</f>
        <v>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v>
      </c>
      <c r="B9" s="219" t="str">
        <f>Субсидия!C482</f>
        <v>03 2 01 R7530</v>
      </c>
      <c r="C9" s="222">
        <f>Субсидия!D482</f>
        <v>8760000</v>
      </c>
      <c r="D9" s="10"/>
      <c r="E9" s="10"/>
      <c r="F9" s="221">
        <f t="shared" ref="F9" si="0">C9-D9</f>
        <v>8760000</v>
      </c>
      <c r="G9" s="221">
        <f t="shared" ref="G9" si="1">I9-E9</f>
        <v>0</v>
      </c>
      <c r="H9" s="222">
        <f>Субсидия!E482</f>
        <v>8760000</v>
      </c>
      <c r="I9" s="222">
        <f>Субсидия!F482</f>
        <v>0</v>
      </c>
    </row>
    <row r="10" spans="1:9" s="223" customFormat="1" ht="75" x14ac:dyDescent="0.25">
      <c r="A10" s="226" t="str">
        <f>Субсидия!B281</f>
        <v>Реализация мероприятий по модернизации школьных систем образования (с однолетним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v>
      </c>
      <c r="B10" s="219" t="str">
        <f>Субсидия!C281</f>
        <v>04 1 Ю4 57501</v>
      </c>
      <c r="C10" s="222">
        <f>Субсидия!D284</f>
        <v>524261100</v>
      </c>
      <c r="D10" s="10"/>
      <c r="E10" s="10"/>
      <c r="F10" s="221">
        <f t="shared" ref="F10:F38" si="2">C10-D10</f>
        <v>524261100</v>
      </c>
      <c r="G10" s="221">
        <f t="shared" ref="G10:G38" si="3">I10-E10</f>
        <v>43682792.969999999</v>
      </c>
      <c r="H10" s="222">
        <f>Субсидия!E284</f>
        <v>524261100</v>
      </c>
      <c r="I10" s="222">
        <f>Субсидия!F284</f>
        <v>43682792.969999999</v>
      </c>
    </row>
    <row r="11" spans="1:9" s="223" customFormat="1" ht="75" x14ac:dyDescent="0.25">
      <c r="A11" s="226" t="str">
        <f>Субсидия!B287</f>
        <v>Реализация мероприятий по модернизации школьных систем образования (с двухлетним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v>
      </c>
      <c r="B11" s="219" t="str">
        <f>Субсидия!C287</f>
        <v>04 1 Ю4 57502</v>
      </c>
      <c r="C11" s="222">
        <f>Субсидия!D290</f>
        <v>144237400</v>
      </c>
      <c r="D11" s="10"/>
      <c r="E11" s="10"/>
      <c r="F11" s="221">
        <f t="shared" ref="F11" si="4">C11-D11</f>
        <v>144237400</v>
      </c>
      <c r="G11" s="221">
        <f t="shared" ref="G11" si="5">I11-E11</f>
        <v>12632723.84</v>
      </c>
      <c r="H11" s="222">
        <f>Субсидия!E290</f>
        <v>144237400</v>
      </c>
      <c r="I11" s="222">
        <f>Субсидия!F290</f>
        <v>12632723.84</v>
      </c>
    </row>
    <row r="12" spans="1:9" s="223" customFormat="1" ht="75" x14ac:dyDescent="0.25">
      <c r="A12" s="226" t="str">
        <f>Субсидия!B308</f>
        <v>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v>
      </c>
      <c r="B12" s="219" t="str">
        <f>Субсидия!C308</f>
        <v>04 2 03 R2390</v>
      </c>
      <c r="C12" s="222">
        <f>Субсидия!D312</f>
        <v>13540900</v>
      </c>
      <c r="D12" s="10"/>
      <c r="E12" s="10"/>
      <c r="F12" s="221">
        <f t="shared" si="2"/>
        <v>13540900</v>
      </c>
      <c r="G12" s="221">
        <f t="shared" si="3"/>
        <v>13540884.52</v>
      </c>
      <c r="H12" s="222">
        <f>Субсидия!E312</f>
        <v>13540900</v>
      </c>
      <c r="I12" s="222">
        <f>Субсидия!F312</f>
        <v>13540884.52</v>
      </c>
    </row>
    <row r="13" spans="1:9" s="223" customFormat="1" ht="105" x14ac:dyDescent="0.25">
      <c r="A13" s="226" t="str">
        <f>Субсидия!B361</f>
        <v>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v>
      </c>
      <c r="B13" s="219" t="str">
        <f>Субсидия!C364</f>
        <v>04 2 03 R4940</v>
      </c>
      <c r="C13" s="222">
        <f>Субсидия!D364</f>
        <v>64768449.990000002</v>
      </c>
      <c r="D13" s="10"/>
      <c r="E13" s="10"/>
      <c r="F13" s="221">
        <f t="shared" ref="F13" si="6">C13-D13</f>
        <v>64768449.990000002</v>
      </c>
      <c r="G13" s="221">
        <f t="shared" ref="G13" si="7">I13-E13</f>
        <v>20171235.810000002</v>
      </c>
      <c r="H13" s="222">
        <f>Субсидия!E364</f>
        <v>64768449.989999995</v>
      </c>
      <c r="I13" s="222">
        <f>Субсидия!F364</f>
        <v>20171235.810000002</v>
      </c>
    </row>
    <row r="14" spans="1:9" s="223" customFormat="1" ht="75" x14ac:dyDescent="0.25">
      <c r="A14" s="226" t="str">
        <f>Субсидия!B388</f>
        <v xml:space="preserve">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4" s="219" t="str">
        <f>Субсидия!C392</f>
        <v>05 1 Я5 53480</v>
      </c>
      <c r="C14" s="222">
        <f>Субсидия!D392</f>
        <v>9402500</v>
      </c>
      <c r="D14" s="10"/>
      <c r="E14" s="10"/>
      <c r="F14" s="221">
        <f t="shared" ref="F14" si="8">C14-D14</f>
        <v>9402500</v>
      </c>
      <c r="G14" s="221">
        <f t="shared" ref="G14" si="9">I14-E14</f>
        <v>0</v>
      </c>
      <c r="H14" s="222">
        <f>Субсидия!E392</f>
        <v>9402500</v>
      </c>
      <c r="I14" s="222">
        <f>Субсидия!F392</f>
        <v>0</v>
      </c>
    </row>
    <row r="15" spans="1:9" s="223" customFormat="1" ht="75" x14ac:dyDescent="0.25">
      <c r="A15" s="226" t="str">
        <f>Субсидия!B396</f>
        <v xml:space="preserve">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5" s="219" t="str">
        <f>Субсидия!C396</f>
        <v>05 1 Я5 54540</v>
      </c>
      <c r="C15" s="222">
        <f>Субсидия!D399</f>
        <v>22560000</v>
      </c>
      <c r="D15" s="10"/>
      <c r="E15" s="10"/>
      <c r="F15" s="221">
        <f t="shared" si="2"/>
        <v>22560000</v>
      </c>
      <c r="G15" s="221">
        <f t="shared" si="3"/>
        <v>0</v>
      </c>
      <c r="H15" s="222">
        <f>Субсидия!E399</f>
        <v>22560000</v>
      </c>
      <c r="I15" s="222">
        <f>Субсидия!F399</f>
        <v>0</v>
      </c>
    </row>
    <row r="16" spans="1:9" s="223" customFormat="1" ht="75" x14ac:dyDescent="0.25">
      <c r="A16" s="226" t="str">
        <f>Субсидия!B402</f>
        <v xml:space="preserve">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6" s="219" t="str">
        <f>Субсидия!C402</f>
        <v>05 1 Я5 55130</v>
      </c>
      <c r="C16" s="222">
        <f>Субсидия!D406</f>
        <v>14000000</v>
      </c>
      <c r="D16" s="10"/>
      <c r="E16" s="10"/>
      <c r="F16" s="221">
        <f t="shared" si="2"/>
        <v>14000000</v>
      </c>
      <c r="G16" s="221">
        <f t="shared" si="3"/>
        <v>0</v>
      </c>
      <c r="H16" s="222">
        <f>Субсидия!E406</f>
        <v>14000000</v>
      </c>
      <c r="I16" s="222">
        <f>Субсидия!F406</f>
        <v>0</v>
      </c>
    </row>
    <row r="17" spans="1:9" s="223" customFormat="1" ht="135" x14ac:dyDescent="0.25">
      <c r="A17" s="226" t="str">
        <f>Субсидия!B331</f>
        <v>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v>
      </c>
      <c r="B17" s="219" t="str">
        <f>Субсидия!C335</f>
        <v>05 1 Я5 55195</v>
      </c>
      <c r="C17" s="222">
        <f>Субсидия!D335</f>
        <v>19247166.670000002</v>
      </c>
      <c r="D17" s="10"/>
      <c r="E17" s="10"/>
      <c r="F17" s="221">
        <f t="shared" si="2"/>
        <v>19247166.670000002</v>
      </c>
      <c r="G17" s="221">
        <f t="shared" si="3"/>
        <v>16556653.27</v>
      </c>
      <c r="H17" s="222">
        <f>Субсидия!E335</f>
        <v>19247166.670000002</v>
      </c>
      <c r="I17" s="222">
        <f>Субсидия!F335</f>
        <v>16556653.27</v>
      </c>
    </row>
    <row r="18" spans="1:9" s="223" customFormat="1" ht="90" x14ac:dyDescent="0.25">
      <c r="A18" s="226" t="str">
        <f>Субсидия!B410</f>
        <v xml:space="preserve">Оснащение региональных и муниципальных театров, находящихся в городах с численностью населения более 300 тысяч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8" s="219" t="str">
        <f>Субсидия!C410</f>
        <v>05 1 Я5 55840</v>
      </c>
      <c r="C18" s="222">
        <f>Субсидия!D413</f>
        <v>17862300</v>
      </c>
      <c r="D18" s="10"/>
      <c r="E18" s="10"/>
      <c r="F18" s="221">
        <f t="shared" si="2"/>
        <v>17862300</v>
      </c>
      <c r="G18" s="221">
        <f t="shared" si="3"/>
        <v>0</v>
      </c>
      <c r="H18" s="222">
        <f>Субсидия!E413</f>
        <v>17862300</v>
      </c>
      <c r="I18" s="222">
        <f>Субсидия!F413</f>
        <v>0</v>
      </c>
    </row>
    <row r="19" spans="1:9" s="223" customFormat="1" ht="105" x14ac:dyDescent="0.25">
      <c r="A19" s="226" t="str">
        <f>Субсидия!B347</f>
        <v>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v>
      </c>
      <c r="B19" s="225" t="str">
        <f>Субсидия!C350</f>
        <v>05 4 02 R3530</v>
      </c>
      <c r="C19" s="222">
        <f>Субсидия!D350</f>
        <v>30056400</v>
      </c>
      <c r="D19" s="10"/>
      <c r="E19" s="10"/>
      <c r="F19" s="221">
        <f t="shared" si="2"/>
        <v>30056400</v>
      </c>
      <c r="G19" s="221">
        <f t="shared" si="3"/>
        <v>0</v>
      </c>
      <c r="H19" s="222">
        <f>Субсидия!E350</f>
        <v>30056400</v>
      </c>
      <c r="I19" s="222">
        <f>Субсидия!F350</f>
        <v>0</v>
      </c>
    </row>
    <row r="20" spans="1:9" s="223" customFormat="1" ht="135" x14ac:dyDescent="0.25">
      <c r="A20" s="226" t="str">
        <f>Субсидия!B431</f>
        <v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20" s="219" t="str">
        <f>Субсидия!C431</f>
        <v>05 4 02 R4660</v>
      </c>
      <c r="C20" s="222">
        <f>Субсидия!D434</f>
        <v>2368000</v>
      </c>
      <c r="D20" s="10"/>
      <c r="E20" s="10"/>
      <c r="F20" s="221">
        <f t="shared" si="2"/>
        <v>2368000</v>
      </c>
      <c r="G20" s="221">
        <f t="shared" si="3"/>
        <v>0</v>
      </c>
      <c r="H20" s="222">
        <f>Субсидия!E434</f>
        <v>2368000</v>
      </c>
      <c r="I20" s="222">
        <f>Субсидия!F434</f>
        <v>0</v>
      </c>
    </row>
    <row r="21" spans="1:9" s="223" customFormat="1" ht="150" x14ac:dyDescent="0.25">
      <c r="A21" s="226" t="str">
        <f>Субсидия!B443</f>
        <v xml:space="preserve">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21" s="219" t="str">
        <f>Субсидия!C443</f>
        <v xml:space="preserve">05 4 02 R5191 </v>
      </c>
      <c r="C21" s="222">
        <f>Субсидия!D447</f>
        <v>3662000</v>
      </c>
      <c r="D21" s="10"/>
      <c r="E21" s="10"/>
      <c r="F21" s="221">
        <f t="shared" si="2"/>
        <v>3662000</v>
      </c>
      <c r="G21" s="221">
        <f t="shared" si="3"/>
        <v>142065.22</v>
      </c>
      <c r="H21" s="222">
        <f>Субсидия!E447</f>
        <v>3662000</v>
      </c>
      <c r="I21" s="222">
        <f>Субсидия!F447</f>
        <v>142065.22</v>
      </c>
    </row>
    <row r="22" spans="1:9" s="223" customFormat="1" ht="120" x14ac:dyDescent="0.25">
      <c r="A22" s="226" t="str">
        <f>Субсидия!B203</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2" s="219" t="str">
        <f>Субсидия!C203</f>
        <v>06 1 И4 54240</v>
      </c>
      <c r="C22" s="222">
        <f>Субсидия!D207</f>
        <v>206251900</v>
      </c>
      <c r="D22" s="10"/>
      <c r="E22" s="10"/>
      <c r="F22" s="221">
        <f t="shared" si="2"/>
        <v>206251900</v>
      </c>
      <c r="G22" s="221">
        <f t="shared" si="3"/>
        <v>0</v>
      </c>
      <c r="H22" s="222">
        <f>Субсидия!E207</f>
        <v>206251900</v>
      </c>
      <c r="I22" s="222">
        <f>Субсидия!F207</f>
        <v>0</v>
      </c>
    </row>
    <row r="23" spans="1:9" s="223" customFormat="1" ht="105" x14ac:dyDescent="0.25">
      <c r="A23" s="226" t="str">
        <f>Субсидия!B211</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23" s="219" t="str">
        <f>Субсидия!C211</f>
        <v>06 1 И4 55550</v>
      </c>
      <c r="C23" s="222">
        <f>Субсидия!D215</f>
        <v>297120700</v>
      </c>
      <c r="D23" s="10"/>
      <c r="E23" s="10"/>
      <c r="F23" s="221">
        <f t="shared" si="2"/>
        <v>297120700</v>
      </c>
      <c r="G23" s="221">
        <f t="shared" si="3"/>
        <v>1369102.8</v>
      </c>
      <c r="H23" s="222">
        <f>Субсидия!E215</f>
        <v>297120700</v>
      </c>
      <c r="I23" s="222">
        <f>Субсидия!F215</f>
        <v>1369102.8</v>
      </c>
    </row>
    <row r="24" spans="1:9" s="223" customFormat="1" ht="105" x14ac:dyDescent="0.25">
      <c r="A24" s="226" t="str">
        <f>Субсидия!B136</f>
        <v>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24" s="219" t="str">
        <f>Субсидия!C136</f>
        <v>06 1 И3 51540</v>
      </c>
      <c r="C24" s="222">
        <f>Субсидия!D139</f>
        <v>0</v>
      </c>
      <c r="D24" s="10"/>
      <c r="E24" s="10"/>
      <c r="F24" s="221">
        <f t="shared" si="2"/>
        <v>0</v>
      </c>
      <c r="G24" s="221">
        <f t="shared" si="3"/>
        <v>0</v>
      </c>
      <c r="H24" s="222">
        <f>Субсидия!E139</f>
        <v>0</v>
      </c>
      <c r="I24" s="222">
        <f>Субсидия!F139</f>
        <v>0</v>
      </c>
    </row>
    <row r="25" spans="1:9" s="223" customFormat="1" ht="270" x14ac:dyDescent="0.25">
      <c r="A25" s="226" t="str">
        <f>Субсидия!B118</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25" s="219" t="str">
        <f>Субсидия!C118</f>
        <v xml:space="preserve">07 2 01 R5762 </v>
      </c>
      <c r="C25" s="222">
        <f>Субсидия!D121</f>
        <v>0</v>
      </c>
      <c r="D25" s="10"/>
      <c r="E25" s="10"/>
      <c r="F25" s="221">
        <f>C25-D25</f>
        <v>0</v>
      </c>
      <c r="G25" s="221">
        <f>I25-E25</f>
        <v>0</v>
      </c>
      <c r="H25" s="222">
        <f>Субсидия!E121</f>
        <v>0</v>
      </c>
      <c r="I25" s="222">
        <f>Субсидия!F121</f>
        <v>0</v>
      </c>
    </row>
    <row r="26" spans="1:9" s="223" customFormat="1" ht="195" x14ac:dyDescent="0.25">
      <c r="A26" s="226" t="str">
        <f>Субсидия!B124</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v>
      </c>
      <c r="B26" s="225" t="str">
        <f>Субсидия!C127</f>
        <v xml:space="preserve">07 2 01 R5764 </v>
      </c>
      <c r="C26" s="225">
        <f>Субсидия!D127</f>
        <v>195294300</v>
      </c>
      <c r="D26" s="10"/>
      <c r="E26" s="10"/>
      <c r="F26" s="221">
        <f t="shared" ref="F26" si="10">C26-D26</f>
        <v>195294300</v>
      </c>
      <c r="G26" s="221">
        <f t="shared" ref="G26" si="11">I26-E26</f>
        <v>0</v>
      </c>
      <c r="H26" s="222">
        <f>Субсидия!E127</f>
        <v>195294300</v>
      </c>
      <c r="I26" s="222">
        <f>Субсидия!F127</f>
        <v>0</v>
      </c>
    </row>
    <row r="27" spans="1:9" s="223" customFormat="1" ht="135" x14ac:dyDescent="0.25">
      <c r="A27" s="226" t="str">
        <f>Субсидия!B223</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v>
      </c>
      <c r="B27" s="219" t="str">
        <f>Субсидия!C223</f>
        <v>07 2 02 R5763</v>
      </c>
      <c r="C27" s="222">
        <f>Субсидия!D226</f>
        <v>10768500</v>
      </c>
      <c r="D27" s="10"/>
      <c r="E27" s="10"/>
      <c r="F27" s="221">
        <f t="shared" si="2"/>
        <v>10768500</v>
      </c>
      <c r="G27" s="221">
        <f t="shared" si="3"/>
        <v>0</v>
      </c>
      <c r="H27" s="222">
        <f>Субсидия!E226</f>
        <v>10768500</v>
      </c>
      <c r="I27" s="222">
        <f>Субсидия!F226</f>
        <v>0</v>
      </c>
    </row>
    <row r="28" spans="1:9" s="223" customFormat="1" ht="135" x14ac:dyDescent="0.25">
      <c r="A28" s="226" t="str">
        <f>Субсидия!B67</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8" s="219" t="str">
        <f>Субсидия!C67</f>
        <v>07 2 03 R3722</v>
      </c>
      <c r="C28" s="222">
        <f>Субсидия!D71</f>
        <v>140027400</v>
      </c>
      <c r="D28" s="10"/>
      <c r="E28" s="10"/>
      <c r="F28" s="221">
        <f t="shared" si="2"/>
        <v>140027400</v>
      </c>
      <c r="G28" s="221">
        <f t="shared" si="3"/>
        <v>0</v>
      </c>
      <c r="H28" s="222">
        <f>Субсидия!E71</f>
        <v>140027400</v>
      </c>
      <c r="I28" s="222">
        <f>Субсидия!F71</f>
        <v>0</v>
      </c>
    </row>
    <row r="29" spans="1:9" s="223" customFormat="1" ht="120" x14ac:dyDescent="0.25">
      <c r="A29" s="226" t="str">
        <f>Субсидия!B505</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29" s="219" t="str">
        <f>Субсидия!C505</f>
        <v>07 2 04 R5766</v>
      </c>
      <c r="C29" s="222">
        <f>Субсидия!D508</f>
        <v>1581911100</v>
      </c>
      <c r="D29" s="10"/>
      <c r="E29" s="10"/>
      <c r="F29" s="221">
        <f t="shared" si="2"/>
        <v>1581911100</v>
      </c>
      <c r="G29" s="221">
        <f t="shared" si="3"/>
        <v>113902278.30999999</v>
      </c>
      <c r="H29" s="222">
        <f>Субсидия!E508</f>
        <v>1581911100</v>
      </c>
      <c r="I29" s="222">
        <f>Субсидия!F508</f>
        <v>113902278.30999999</v>
      </c>
    </row>
    <row r="30" spans="1:9" s="223" customFormat="1" ht="135" x14ac:dyDescent="0.25">
      <c r="A30" s="226" t="str">
        <f>Субсидия!B75</f>
        <v>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v>
      </c>
      <c r="B30" s="219" t="str">
        <f>Субсидия!C75</f>
        <v>08 1 И8 54470</v>
      </c>
      <c r="C30" s="222">
        <f>Субсидия!D78</f>
        <v>12677033.060000001</v>
      </c>
      <c r="D30" s="10"/>
      <c r="E30" s="10"/>
      <c r="F30" s="221">
        <f t="shared" si="2"/>
        <v>12677033.060000001</v>
      </c>
      <c r="G30" s="221">
        <f t="shared" si="3"/>
        <v>0</v>
      </c>
      <c r="H30" s="222">
        <f>Субсидия!E78</f>
        <v>12677033.060000001</v>
      </c>
      <c r="I30" s="222">
        <f>Субсидия!F78</f>
        <v>0</v>
      </c>
    </row>
    <row r="31" spans="1:9" s="223" customFormat="1" ht="180" x14ac:dyDescent="0.25">
      <c r="A31" s="226" t="str">
        <f>Субсидия!B54</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31" s="219" t="str">
        <f>Субсидия!C54</f>
        <v>08 1 И6 54010</v>
      </c>
      <c r="C31" s="222">
        <f>Субсидия!D58</f>
        <v>713879675.53999996</v>
      </c>
      <c r="D31" s="10"/>
      <c r="E31" s="10"/>
      <c r="F31" s="221">
        <f t="shared" si="2"/>
        <v>713879675.53999996</v>
      </c>
      <c r="G31" s="221">
        <f t="shared" si="3"/>
        <v>178469918.88999999</v>
      </c>
      <c r="H31" s="222">
        <f>Субсидия!E58</f>
        <v>713879675.53999996</v>
      </c>
      <c r="I31" s="222">
        <f>Субсидия!F58</f>
        <v>178469918.88999999</v>
      </c>
    </row>
    <row r="32" spans="1:9" ht="150" x14ac:dyDescent="0.25">
      <c r="A32" s="226" t="str">
        <f>Субсидия!B177</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32" s="219" t="str">
        <f>Субсидия!C177</f>
        <v>09 1 И2 50212</v>
      </c>
      <c r="C32" s="222">
        <f>Субсидия!D180</f>
        <v>0</v>
      </c>
      <c r="D32" s="10"/>
      <c r="E32" s="10"/>
      <c r="F32" s="221">
        <f t="shared" si="2"/>
        <v>0</v>
      </c>
      <c r="G32" s="221">
        <f t="shared" si="3"/>
        <v>0</v>
      </c>
      <c r="H32" s="222">
        <f>Субсидия!E180</f>
        <v>0</v>
      </c>
      <c r="I32" s="222">
        <f>Субсидия!F180</f>
        <v>0</v>
      </c>
    </row>
    <row r="33" spans="1:9" ht="120" x14ac:dyDescent="0.25">
      <c r="A33" s="226" t="str">
        <f>Субсидия!B94</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33" s="219" t="str">
        <f>Субсидия!C94</f>
        <v>09 1 И2 50213</v>
      </c>
      <c r="C33" s="222">
        <f>Субсидия!D97</f>
        <v>0</v>
      </c>
      <c r="D33" s="10"/>
      <c r="E33" s="10"/>
      <c r="F33" s="221">
        <f t="shared" si="2"/>
        <v>0</v>
      </c>
      <c r="G33" s="221">
        <f t="shared" si="3"/>
        <v>0</v>
      </c>
      <c r="H33" s="222">
        <f>Субсидия!E97</f>
        <v>0</v>
      </c>
      <c r="I33" s="222">
        <f>Субсидия!F97</f>
        <v>0</v>
      </c>
    </row>
    <row r="34" spans="1:9" ht="105" x14ac:dyDescent="0.25">
      <c r="A34" s="226" t="str">
        <f>Субсидия!B183</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34" s="219" t="str">
        <f>Субсидия!C183</f>
        <v xml:space="preserve">09 1 И2 50214 </v>
      </c>
      <c r="C34" s="222">
        <f>Субсидия!D186</f>
        <v>0</v>
      </c>
      <c r="D34" s="10"/>
      <c r="E34" s="10"/>
      <c r="F34" s="221">
        <f t="shared" si="2"/>
        <v>0</v>
      </c>
      <c r="G34" s="221">
        <f t="shared" si="3"/>
        <v>0</v>
      </c>
      <c r="H34" s="222">
        <f>Субсидия!E186</f>
        <v>0</v>
      </c>
      <c r="I34" s="222">
        <f>Субсидия!F186</f>
        <v>0</v>
      </c>
    </row>
    <row r="35" spans="1:9" s="223" customFormat="1" ht="150" x14ac:dyDescent="0.25">
      <c r="A35" s="226" t="str">
        <f>Субсидия!B37</f>
        <v>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v>
      </c>
      <c r="B35" s="219" t="str">
        <f>Субсидия!C37</f>
        <v>17 2 05 R5991</v>
      </c>
      <c r="C35" s="222">
        <f>Субсидия!D40</f>
        <v>633400</v>
      </c>
      <c r="D35" s="10"/>
      <c r="E35" s="10"/>
      <c r="F35" s="221">
        <f t="shared" si="2"/>
        <v>633400</v>
      </c>
      <c r="G35" s="221">
        <f t="shared" si="3"/>
        <v>0</v>
      </c>
      <c r="H35" s="222">
        <f>Субсидия!E40</f>
        <v>0</v>
      </c>
      <c r="I35" s="222">
        <f>Субсидия!F40</f>
        <v>0</v>
      </c>
    </row>
    <row r="36" spans="1:9" s="223" customFormat="1" ht="165" x14ac:dyDescent="0.25">
      <c r="A36" s="226" t="str">
        <f>Субсидия!B43</f>
        <v>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v>
      </c>
      <c r="B36" s="219" t="str">
        <f>Субсидия!C43</f>
        <v>17 2 05 R5992</v>
      </c>
      <c r="C36" s="222">
        <f>Субсидия!D46</f>
        <v>140400</v>
      </c>
      <c r="D36" s="10"/>
      <c r="E36" s="10"/>
      <c r="F36" s="221"/>
      <c r="G36" s="221"/>
      <c r="H36" s="222">
        <f>Субсидия!E46</f>
        <v>0</v>
      </c>
      <c r="I36" s="222">
        <f>Субсидия!F46</f>
        <v>0</v>
      </c>
    </row>
    <row r="37" spans="1:9" s="223" customFormat="1" ht="105" x14ac:dyDescent="0.25">
      <c r="A37" s="226" t="str">
        <f>Субсидия!B18</f>
        <v>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v>
      </c>
      <c r="B37" s="219" t="str">
        <f>Субсидия!C18</f>
        <v>19 4 01 R5110</v>
      </c>
      <c r="C37" s="222">
        <f>Субсидия!D21</f>
        <v>0</v>
      </c>
      <c r="D37" s="10"/>
      <c r="E37" s="10"/>
      <c r="F37" s="221">
        <f t="shared" si="2"/>
        <v>0</v>
      </c>
      <c r="G37" s="221">
        <f t="shared" si="3"/>
        <v>0</v>
      </c>
      <c r="H37" s="222">
        <f>Субсидия!E21</f>
        <v>0</v>
      </c>
      <c r="I37" s="222">
        <f>Субсидия!F21</f>
        <v>0</v>
      </c>
    </row>
    <row r="38" spans="1:9" s="223" customFormat="1" ht="165" x14ac:dyDescent="0.25">
      <c r="A38" s="226" t="str">
        <f>Субсидия!B235</f>
        <v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v>
      </c>
      <c r="B38" s="219" t="str">
        <f>Субсидия!C235</f>
        <v>20 4 02 R2991</v>
      </c>
      <c r="C38" s="222">
        <f>Субсидия!D238</f>
        <v>0</v>
      </c>
      <c r="D38" s="10"/>
      <c r="E38" s="10"/>
      <c r="F38" s="221">
        <f t="shared" si="2"/>
        <v>0</v>
      </c>
      <c r="G38" s="221">
        <f t="shared" si="3"/>
        <v>0</v>
      </c>
      <c r="H38" s="222">
        <f>Субсидия!E238</f>
        <v>0</v>
      </c>
      <c r="I38" s="222">
        <f>Субсидия!F238</f>
        <v>0</v>
      </c>
    </row>
    <row r="39" spans="1:9" x14ac:dyDescent="0.25">
      <c r="A39" s="232" t="s">
        <v>8</v>
      </c>
      <c r="B39" s="233"/>
      <c r="C39" s="235">
        <f>SUM(C6:C38)</f>
        <v>4380104475.2600002</v>
      </c>
      <c r="D39" s="235">
        <f t="shared" ref="D39:I39" si="12">SUM(D6:D38)</f>
        <v>0</v>
      </c>
      <c r="E39" s="235">
        <f t="shared" si="12"/>
        <v>0</v>
      </c>
      <c r="F39" s="235">
        <f t="shared" si="12"/>
        <v>4379964075.2600002</v>
      </c>
      <c r="G39" s="235">
        <f t="shared" si="12"/>
        <v>418515655.63</v>
      </c>
      <c r="H39" s="235">
        <f t="shared" si="12"/>
        <v>4153456625.2599998</v>
      </c>
      <c r="I39" s="235">
        <f t="shared" si="12"/>
        <v>418515655.63</v>
      </c>
    </row>
    <row r="40" spans="1:9" x14ac:dyDescent="0.25">
      <c r="C40" s="237">
        <f>C39-Субсидия!D540</f>
        <v>0</v>
      </c>
      <c r="D40" s="237"/>
      <c r="E40" s="237"/>
      <c r="F40" s="236"/>
      <c r="G40" s="236"/>
      <c r="H40" s="237">
        <f>H39-Субсидия!E537</f>
        <v>0</v>
      </c>
      <c r="I40" s="237">
        <f>I39-Субсидия!F537</f>
        <v>0</v>
      </c>
    </row>
    <row r="41" spans="1:9" x14ac:dyDescent="0.25">
      <c r="C41" s="237"/>
      <c r="D41" s="237"/>
      <c r="E41" s="237"/>
      <c r="F41" s="236"/>
      <c r="G41" s="236"/>
      <c r="H41" s="237"/>
      <c r="I41" s="237"/>
    </row>
  </sheetData>
  <mergeCells count="1">
    <mergeCell ref="A2:I2"/>
  </mergeCells>
  <pageMargins left="0.78740157480314965" right="0.39370078740157483" top="0.59055118110236227" bottom="0.59055118110236227" header="0.31496062992125984" footer="0.31496062992125984"/>
  <pageSetup paperSize="9" scale="57" fitToHeight="4" orientation="landscape" horizontalDpi="300" verticalDpi="300" r:id="rId1"/>
  <headerFooter>
    <oddFooter>&amp;L&amp;P&amp;R&amp;Z&amp;F&amp;A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15">
    <tabColor rgb="FFFFFF00"/>
    <pageSetUpPr fitToPage="1"/>
  </sheetPr>
  <dimension ref="A2:J21"/>
  <sheetViews>
    <sheetView topLeftCell="A2" zoomScale="60" zoomScaleNormal="60" workbookViewId="0">
      <pane xSplit="1" ySplit="4" topLeftCell="B9" activePane="bottomRight" state="frozen"/>
      <selection activeCell="D27" sqref="D27"/>
      <selection pane="topRight" activeCell="D27" sqref="D27"/>
      <selection pane="bottomLeft" activeCell="D27" sqref="D27"/>
      <selection pane="bottomRight" activeCell="D10" sqref="D10:E10"/>
    </sheetView>
  </sheetViews>
  <sheetFormatPr defaultColWidth="8.85546875" defaultRowHeight="15" x14ac:dyDescent="0.25"/>
  <cols>
    <col min="1" max="1" width="60.42578125" style="212" customWidth="1"/>
    <col min="2" max="2" width="18" style="213" customWidth="1"/>
    <col min="3" max="5" width="21.85546875" style="212" customWidth="1"/>
    <col min="6" max="7" width="21.85546875" style="214" customWidth="1"/>
    <col min="8" max="8" width="22" style="212" customWidth="1"/>
    <col min="9" max="9" width="20.85546875" style="212" customWidth="1"/>
    <col min="10" max="10" width="12.85546875" style="946" customWidth="1"/>
    <col min="11" max="16384" width="8.85546875" style="212"/>
  </cols>
  <sheetData>
    <row r="2" spans="1:10" x14ac:dyDescent="0.25">
      <c r="A2" s="1815" t="s">
        <v>315</v>
      </c>
      <c r="B2" s="1815"/>
      <c r="C2" s="1815"/>
      <c r="D2" s="1815"/>
      <c r="E2" s="1815"/>
      <c r="F2" s="1815"/>
      <c r="G2" s="1815"/>
      <c r="H2" s="1815"/>
      <c r="I2" s="1815"/>
    </row>
    <row r="4" spans="1:10" x14ac:dyDescent="0.25">
      <c r="I4" s="212" t="s">
        <v>305</v>
      </c>
    </row>
    <row r="5" spans="1:10" x14ac:dyDescent="0.25">
      <c r="A5" s="238" t="s">
        <v>306</v>
      </c>
      <c r="B5" s="238" t="s">
        <v>307</v>
      </c>
      <c r="C5" s="238" t="s">
        <v>308</v>
      </c>
      <c r="D5" s="232" t="s">
        <v>309</v>
      </c>
      <c r="E5" s="232" t="s">
        <v>310</v>
      </c>
      <c r="F5" s="239" t="s">
        <v>311</v>
      </c>
      <c r="G5" s="239" t="s">
        <v>312</v>
      </c>
      <c r="H5" s="238" t="s">
        <v>313</v>
      </c>
      <c r="I5" s="238" t="s">
        <v>314</v>
      </c>
    </row>
    <row r="6" spans="1:10" s="223" customFormat="1" ht="120" x14ac:dyDescent="0.25">
      <c r="A6" s="218" t="str">
        <f>Субсидия!B136</f>
        <v>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6" s="225" t="str">
        <f>Субсидия!C136</f>
        <v>06 1 И3 51540</v>
      </c>
      <c r="C6" s="222">
        <f>Субсидия!D138+Субсидия!D141</f>
        <v>0</v>
      </c>
      <c r="D6" s="887"/>
      <c r="E6" s="887"/>
      <c r="F6" s="240">
        <f>C6-D6</f>
        <v>0</v>
      </c>
      <c r="G6" s="240">
        <f>I6-E6</f>
        <v>0</v>
      </c>
      <c r="H6" s="222">
        <f>Субсидия!E138+Субсидия!E141</f>
        <v>0</v>
      </c>
      <c r="I6" s="222">
        <f>Субсидия!F138+Субсидия!F141</f>
        <v>0</v>
      </c>
      <c r="J6" s="959"/>
    </row>
    <row r="7" spans="1:10" s="223" customFormat="1" ht="195" x14ac:dyDescent="0.25">
      <c r="A7" s="218" t="str">
        <f>Субсидия!B162</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7" s="225" t="str">
        <f>Субсидия!C162</f>
        <v>06 2 01 86390</v>
      </c>
      <c r="C7" s="222">
        <f>Субсидия!D164</f>
        <v>1154140146.2</v>
      </c>
      <c r="D7" s="887"/>
      <c r="E7" s="887"/>
      <c r="F7" s="240">
        <f t="shared" ref="F7:F15" si="0">C7-D7</f>
        <v>1154140146.2</v>
      </c>
      <c r="G7" s="240">
        <f t="shared" ref="G7:G15" si="1">I7-E7</f>
        <v>20866032.350000001</v>
      </c>
      <c r="H7" s="222">
        <f>Субсидия!E164</f>
        <v>903314810.25</v>
      </c>
      <c r="I7" s="222">
        <f>Субсидия!F164</f>
        <v>20866032.350000001</v>
      </c>
      <c r="J7" s="959"/>
    </row>
    <row r="8" spans="1:10" s="223" customFormat="1" ht="300" x14ac:dyDescent="0.25">
      <c r="A8" s="218" t="str">
        <f>Субсидия!B118</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8" s="225" t="str">
        <f>Субсидия!C118</f>
        <v xml:space="preserve">07 2 01 R5762 </v>
      </c>
      <c r="C8" s="222">
        <f>Субсидия!D120+Субсидия!D123</f>
        <v>0</v>
      </c>
      <c r="D8" s="887"/>
      <c r="E8" s="887"/>
      <c r="F8" s="240">
        <f>C8-D8</f>
        <v>0</v>
      </c>
      <c r="G8" s="240">
        <f>I8-E8</f>
        <v>0</v>
      </c>
      <c r="H8" s="222">
        <f>Субсидия!E120+Субсидия!E123</f>
        <v>0</v>
      </c>
      <c r="I8" s="222">
        <f>Субсидия!F120+Субсидия!F123</f>
        <v>0</v>
      </c>
      <c r="J8" s="959"/>
    </row>
    <row r="9" spans="1:10" s="223" customFormat="1" ht="210" x14ac:dyDescent="0.25">
      <c r="A9" s="226" t="str">
        <f>Субсидия!B124</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v>
      </c>
      <c r="B9" s="225" t="str">
        <f>Субсидия!C124</f>
        <v xml:space="preserve">07 2 01 R5764 </v>
      </c>
      <c r="C9" s="222">
        <f>Субсидия!D126+Субсидия!D129</f>
        <v>207759893.62</v>
      </c>
      <c r="D9" s="887"/>
      <c r="E9" s="887"/>
      <c r="F9" s="240">
        <f t="shared" ref="F9" si="2">C9-D9</f>
        <v>207759893.62</v>
      </c>
      <c r="G9" s="240">
        <f t="shared" ref="G9" si="3">I9-E9</f>
        <v>0</v>
      </c>
      <c r="H9" s="222">
        <f>Субсидия!E126+Субсидия!E129</f>
        <v>207759893.62</v>
      </c>
      <c r="I9" s="222">
        <f>Субсидия!F126+Субсидия!F129</f>
        <v>0</v>
      </c>
      <c r="J9" s="959"/>
    </row>
    <row r="10" spans="1:10" s="223" customFormat="1" ht="135" x14ac:dyDescent="0.25">
      <c r="A10" s="950" t="str">
        <f>Субсидия!B505</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10" s="951" t="str">
        <f>Субсидия!C505</f>
        <v>07 2 04 R5766</v>
      </c>
      <c r="C10" s="954">
        <f>Субсидия!D507+Субсидия!D510</f>
        <v>1521437340.4200001</v>
      </c>
      <c r="D10" s="10">
        <v>1521437340.4200001</v>
      </c>
      <c r="E10" s="10">
        <v>121172636.51000001</v>
      </c>
      <c r="F10" s="958">
        <f t="shared" si="0"/>
        <v>0</v>
      </c>
      <c r="G10" s="958">
        <f t="shared" si="1"/>
        <v>0</v>
      </c>
      <c r="H10" s="954">
        <f>Субсидия!E507+Субсидия!E510</f>
        <v>1521437340.4200001</v>
      </c>
      <c r="I10" s="954">
        <f>Субсидия!F507+Субсидия!F510</f>
        <v>121172636.50999999</v>
      </c>
      <c r="J10" s="960" t="s">
        <v>316</v>
      </c>
    </row>
    <row r="11" spans="1:10" s="223" customFormat="1" ht="195" x14ac:dyDescent="0.25">
      <c r="A11" s="950" t="str">
        <f>Субсидия!B81</f>
        <v xml:space="preserve">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государственной программы Липецкой области "Развитие транспортной системы Липецкой области" </v>
      </c>
      <c r="B11" s="951" t="str">
        <f>Субсидия!C81</f>
        <v>08 1 И8 А4474</v>
      </c>
      <c r="C11" s="954">
        <f>Субсидия!D83</f>
        <v>75330863.819999993</v>
      </c>
      <c r="D11" s="10">
        <v>75330863.819999993</v>
      </c>
      <c r="E11" s="10">
        <v>25335048.32</v>
      </c>
      <c r="F11" s="958">
        <f t="shared" si="0"/>
        <v>0</v>
      </c>
      <c r="G11" s="958">
        <f t="shared" si="1"/>
        <v>0</v>
      </c>
      <c r="H11" s="954">
        <f>Субсидия!E83</f>
        <v>75330863.819999993</v>
      </c>
      <c r="I11" s="954">
        <f>Субсидия!F83</f>
        <v>25335048.32</v>
      </c>
      <c r="J11" s="960" t="s">
        <v>316</v>
      </c>
    </row>
    <row r="12" spans="1:10" s="223" customFormat="1" ht="240" x14ac:dyDescent="0.25">
      <c r="A12" s="218" t="str">
        <f>Субсидия!B84</f>
        <v>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v>
      </c>
      <c r="B12" s="225" t="str">
        <f>Субсидия!C84</f>
        <v>08 3 01 9Д110</v>
      </c>
      <c r="C12" s="222">
        <f>Субсидия!D86</f>
        <v>149758453.63999999</v>
      </c>
      <c r="D12" s="887"/>
      <c r="E12" s="887"/>
      <c r="F12" s="240">
        <f t="shared" si="0"/>
        <v>149758453.63999999</v>
      </c>
      <c r="G12" s="240">
        <f t="shared" si="1"/>
        <v>0</v>
      </c>
      <c r="H12" s="222">
        <f>Субсидия!E86</f>
        <v>59758453.640000001</v>
      </c>
      <c r="I12" s="222">
        <f>Субсидия!F86</f>
        <v>0</v>
      </c>
      <c r="J12" s="959"/>
    </row>
    <row r="13" spans="1:10" ht="180" x14ac:dyDescent="0.25">
      <c r="A13" s="218" t="str">
        <f>Субсидия!B177</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3" s="225" t="str">
        <f>Субсидия!C177</f>
        <v>09 1 И2 50212</v>
      </c>
      <c r="C13" s="222">
        <f>Субсидия!D179+Субсидия!D182</f>
        <v>0</v>
      </c>
      <c r="D13" s="887"/>
      <c r="E13" s="887"/>
      <c r="F13" s="227">
        <f t="shared" si="0"/>
        <v>0</v>
      </c>
      <c r="G13" s="227">
        <f t="shared" si="1"/>
        <v>0</v>
      </c>
      <c r="H13" s="222">
        <f>Субсидия!E179+Субсидия!E182</f>
        <v>0</v>
      </c>
      <c r="I13" s="222">
        <f>Субсидия!F179+Субсидия!F182</f>
        <v>0</v>
      </c>
    </row>
    <row r="14" spans="1:10" s="223" customFormat="1" ht="135" x14ac:dyDescent="0.25">
      <c r="A14" s="218" t="str">
        <f>Субсидия!B94</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14" s="225" t="str">
        <f>Субсидия!C94</f>
        <v>09 1 И2 50213</v>
      </c>
      <c r="C14" s="222">
        <f>Субсидия!D96+Субсидия!D99</f>
        <v>0</v>
      </c>
      <c r="D14" s="887"/>
      <c r="E14" s="887"/>
      <c r="F14" s="240">
        <f t="shared" si="0"/>
        <v>0</v>
      </c>
      <c r="G14" s="240">
        <f t="shared" si="1"/>
        <v>0</v>
      </c>
      <c r="H14" s="222">
        <f>Субсидия!E96+Субсидия!E99</f>
        <v>0</v>
      </c>
      <c r="I14" s="222">
        <f>Субсидия!F96+Субсидия!F99</f>
        <v>0</v>
      </c>
      <c r="J14" s="959"/>
    </row>
    <row r="15" spans="1:10" s="223" customFormat="1" ht="120" x14ac:dyDescent="0.25">
      <c r="A15" s="218" t="str">
        <f>Субсидия!B183</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5" s="225" t="str">
        <f>Субсидия!C183</f>
        <v xml:space="preserve">09 1 И2 50214 </v>
      </c>
      <c r="C15" s="222">
        <f>Субсидия!D185+Субсидия!D188</f>
        <v>0</v>
      </c>
      <c r="D15" s="887"/>
      <c r="E15" s="887"/>
      <c r="F15" s="240">
        <f t="shared" si="0"/>
        <v>0</v>
      </c>
      <c r="G15" s="240">
        <f t="shared" si="1"/>
        <v>0</v>
      </c>
      <c r="H15" s="222">
        <f>Субсидия!E185+Субсидия!E188</f>
        <v>0</v>
      </c>
      <c r="I15" s="222">
        <f>Субсидия!F185+Субсидия!F188</f>
        <v>0</v>
      </c>
      <c r="J15" s="959"/>
    </row>
    <row r="16" spans="1:10" s="223" customFormat="1" ht="150" x14ac:dyDescent="0.25">
      <c r="A16" s="218" t="str">
        <f>Субсидия!B514</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16" s="219" t="str">
        <f>Субсидия!C514</f>
        <v>10 4 01 86080</v>
      </c>
      <c r="C16" s="222">
        <f>Субсидия!D516</f>
        <v>92996584</v>
      </c>
      <c r="D16" s="887"/>
      <c r="E16" s="887"/>
      <c r="F16" s="240">
        <f t="shared" ref="F16:F17" si="4">C16-D16</f>
        <v>92996584</v>
      </c>
      <c r="G16" s="240">
        <f t="shared" ref="G16:G17" si="5">I16-E16</f>
        <v>0</v>
      </c>
      <c r="H16" s="222">
        <f>Субсидия!E516</f>
        <v>92996584</v>
      </c>
      <c r="I16" s="222">
        <f>Субсидия!F516</f>
        <v>0</v>
      </c>
      <c r="J16" s="959"/>
    </row>
    <row r="17" spans="1:10" s="223" customFormat="1" ht="195" x14ac:dyDescent="0.25">
      <c r="A17" s="218" t="str">
        <f>Субсидия!B189</f>
        <v>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17" s="219" t="str">
        <f>Субсидия!C189</f>
        <v>10 4 01 86180</v>
      </c>
      <c r="C17" s="222">
        <f>Субсидия!D191</f>
        <v>0</v>
      </c>
      <c r="D17" s="887"/>
      <c r="E17" s="887"/>
      <c r="F17" s="240">
        <f t="shared" si="4"/>
        <v>0</v>
      </c>
      <c r="G17" s="240">
        <f t="shared" si="5"/>
        <v>0</v>
      </c>
      <c r="H17" s="222">
        <f>Субсидия!E191</f>
        <v>0</v>
      </c>
      <c r="I17" s="222">
        <f>Субсидия!F191</f>
        <v>0</v>
      </c>
      <c r="J17" s="959"/>
    </row>
    <row r="18" spans="1:10" s="223" customFormat="1" x14ac:dyDescent="0.25">
      <c r="A18" s="218"/>
      <c r="B18" s="869"/>
      <c r="C18" s="222"/>
      <c r="D18" s="222"/>
      <c r="E18" s="222"/>
      <c r="F18" s="240"/>
      <c r="G18" s="240"/>
      <c r="H18" s="222"/>
      <c r="I18" s="222"/>
      <c r="J18" s="959"/>
    </row>
    <row r="19" spans="1:10" x14ac:dyDescent="0.25">
      <c r="A19" s="232" t="s">
        <v>8</v>
      </c>
      <c r="B19" s="233"/>
      <c r="C19" s="235">
        <f>SUM(C6:C18)</f>
        <v>3201423281.7000003</v>
      </c>
      <c r="D19" s="235">
        <f t="shared" ref="D19:I19" si="6">SUM(D6:D18)</f>
        <v>1596768204.24</v>
      </c>
      <c r="E19" s="235">
        <f t="shared" si="6"/>
        <v>146507684.83000001</v>
      </c>
      <c r="F19" s="235">
        <f t="shared" si="6"/>
        <v>1604655077.46</v>
      </c>
      <c r="G19" s="235">
        <f t="shared" si="6"/>
        <v>20866032.350000001</v>
      </c>
      <c r="H19" s="235">
        <f t="shared" si="6"/>
        <v>2860597945.75</v>
      </c>
      <c r="I19" s="235">
        <f t="shared" si="6"/>
        <v>167373717.17999998</v>
      </c>
    </row>
    <row r="20" spans="1:10" x14ac:dyDescent="0.25">
      <c r="C20" s="237">
        <f>C19-Субсидия!D521</f>
        <v>0</v>
      </c>
      <c r="D20" s="237"/>
      <c r="E20" s="237"/>
      <c r="F20" s="236"/>
      <c r="G20" s="236"/>
      <c r="H20" s="237">
        <f>H19-Субсидия!E521</f>
        <v>0</v>
      </c>
      <c r="I20" s="237">
        <f>I19-Субсидия!F521</f>
        <v>0</v>
      </c>
    </row>
    <row r="21" spans="1:10" x14ac:dyDescent="0.25">
      <c r="C21" s="237">
        <f>C19-Субсидия!D527</f>
        <v>0</v>
      </c>
      <c r="D21" s="237"/>
      <c r="E21" s="237"/>
      <c r="F21" s="236"/>
      <c r="G21" s="236"/>
      <c r="H21" s="237"/>
      <c r="I21" s="237">
        <f>I19-Субсидия!F527</f>
        <v>0</v>
      </c>
    </row>
  </sheetData>
  <mergeCells count="1">
    <mergeCell ref="A2:I2"/>
  </mergeCells>
  <pageMargins left="0.78740157480314965" right="0.39370078740157483" top="0.59055118110236227" bottom="0.59055118110236227" header="0.31496062992125984" footer="0.31496062992125984"/>
  <pageSetup paperSize="9" scale="56" fitToHeight="3" orientation="landscape" horizontalDpi="300" verticalDpi="300" r:id="rId1"/>
  <headerFooter>
    <oddFooter>&amp;L&amp;P&amp;R&amp;Z&amp;F&amp;A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Лист16">
    <tabColor rgb="FFFFFF00"/>
    <pageSetUpPr fitToPage="1"/>
  </sheetPr>
  <dimension ref="A2:J32"/>
  <sheetViews>
    <sheetView topLeftCell="A2" zoomScale="60" zoomScaleNormal="60" workbookViewId="0">
      <pane xSplit="1" ySplit="4" topLeftCell="B27" activePane="bottomRight" state="frozen"/>
      <selection activeCell="D27" sqref="D27"/>
      <selection pane="topRight" activeCell="D27" sqref="D27"/>
      <selection pane="bottomLeft" activeCell="D27" sqref="D27"/>
      <selection pane="bottomRight" activeCell="D26" sqref="D26:E26"/>
    </sheetView>
  </sheetViews>
  <sheetFormatPr defaultColWidth="8.85546875" defaultRowHeight="15" x14ac:dyDescent="0.25"/>
  <cols>
    <col min="1" max="1" width="65.85546875" style="212" customWidth="1"/>
    <col min="2" max="2" width="18" style="213" customWidth="1"/>
    <col min="3" max="3" width="21.85546875" style="212" customWidth="1"/>
    <col min="4" max="5" width="21.85546875" style="214" customWidth="1"/>
    <col min="6" max="7" width="21.85546875" style="212" customWidth="1"/>
    <col min="8" max="8" width="22" style="212" bestFit="1" customWidth="1"/>
    <col min="9" max="9" width="21.140625" style="212" customWidth="1"/>
    <col min="10" max="10" width="13.5703125" style="212" customWidth="1"/>
    <col min="11" max="16384" width="8.85546875" style="212"/>
  </cols>
  <sheetData>
    <row r="2" spans="1:9" x14ac:dyDescent="0.25">
      <c r="A2" s="1815" t="s">
        <v>304</v>
      </c>
      <c r="B2" s="1815"/>
      <c r="C2" s="1815"/>
      <c r="D2" s="1815"/>
      <c r="E2" s="1815"/>
      <c r="F2" s="1815"/>
      <c r="G2" s="1815"/>
      <c r="H2" s="1815"/>
      <c r="I2" s="1815"/>
    </row>
    <row r="4" spans="1:9" x14ac:dyDescent="0.25">
      <c r="I4" s="212" t="s">
        <v>305</v>
      </c>
    </row>
    <row r="5" spans="1:9" ht="30" x14ac:dyDescent="0.25">
      <c r="A5" s="215" t="s">
        <v>306</v>
      </c>
      <c r="B5" s="215" t="s">
        <v>307</v>
      </c>
      <c r="C5" s="215" t="s">
        <v>308</v>
      </c>
      <c r="D5" s="216" t="s">
        <v>309</v>
      </c>
      <c r="E5" s="216" t="s">
        <v>310</v>
      </c>
      <c r="F5" s="217" t="s">
        <v>311</v>
      </c>
      <c r="G5" s="217" t="s">
        <v>312</v>
      </c>
      <c r="H5" s="215" t="s">
        <v>313</v>
      </c>
      <c r="I5" s="215" t="s">
        <v>314</v>
      </c>
    </row>
    <row r="6" spans="1:9" s="223" customFormat="1" ht="75" x14ac:dyDescent="0.25">
      <c r="A6" s="955" t="str">
        <f>Субсидия!B308</f>
        <v>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v>
      </c>
      <c r="B6" s="224" t="str">
        <f>Субсидия!C308</f>
        <v>04 2 03 R2390</v>
      </c>
      <c r="C6" s="224">
        <f>Субсидия!D311+Субсидия!D315</f>
        <v>18549178.079999998</v>
      </c>
      <c r="D6" s="887"/>
      <c r="E6" s="887"/>
      <c r="F6" s="221">
        <f t="shared" ref="F6:F7" si="0">C6-D6</f>
        <v>18549178.079999998</v>
      </c>
      <c r="G6" s="221">
        <f t="shared" ref="G6:G7" si="1">I6-E6</f>
        <v>18549156.869999997</v>
      </c>
      <c r="H6" s="222">
        <f>Субсидия!E311+Субсидия!E315</f>
        <v>18549178.079999998</v>
      </c>
      <c r="I6" s="222">
        <f>Субсидия!F311+Субсидия!F315</f>
        <v>18549156.869999997</v>
      </c>
    </row>
    <row r="7" spans="1:9" s="223" customFormat="1" ht="75" x14ac:dyDescent="0.25">
      <c r="A7" s="226" t="str">
        <f>Субсидия!B388</f>
        <v xml:space="preserve">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7" s="219" t="str">
        <f>Субсидия!C388</f>
        <v>05 1 Я5 53480</v>
      </c>
      <c r="C7" s="224">
        <f>Субсидия!D391+Субсидия!D395</f>
        <v>10002659.57</v>
      </c>
      <c r="D7" s="887"/>
      <c r="E7" s="887"/>
      <c r="F7" s="221">
        <f t="shared" si="0"/>
        <v>10002659.57</v>
      </c>
      <c r="G7" s="221">
        <f t="shared" si="1"/>
        <v>0</v>
      </c>
      <c r="H7" s="222">
        <f>Субсидия!E391+Субсидия!E395</f>
        <v>10002659.57</v>
      </c>
      <c r="I7" s="222">
        <f>Субсидия!F391+Субсидия!F395</f>
        <v>0</v>
      </c>
    </row>
    <row r="8" spans="1:9" s="223" customFormat="1" ht="75" x14ac:dyDescent="0.25">
      <c r="A8" s="218" t="str">
        <f>Субсидия!B402</f>
        <v xml:space="preserve">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8" s="219" t="str">
        <f>Субсидия!C402</f>
        <v>05 1 Я5 55130</v>
      </c>
      <c r="C8" s="224">
        <f>Субсидия!D405+Субсидия!D409</f>
        <v>14893617.02</v>
      </c>
      <c r="D8" s="887"/>
      <c r="E8" s="887"/>
      <c r="F8" s="221">
        <f t="shared" ref="F8:F29" si="2">C8-D8</f>
        <v>14893617.02</v>
      </c>
      <c r="G8" s="221">
        <f t="shared" ref="G8:G11" si="3">I8-E8</f>
        <v>0</v>
      </c>
      <c r="H8" s="222">
        <f>Субсидия!E405+Субсидия!E409</f>
        <v>14893617.02</v>
      </c>
      <c r="I8" s="222">
        <f>Субсидия!F405+Субсидия!F409</f>
        <v>0</v>
      </c>
    </row>
    <row r="9" spans="1:9" s="223" customFormat="1" ht="135" x14ac:dyDescent="0.25">
      <c r="A9" s="226" t="str">
        <f>Субсидия!B331</f>
        <v>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v>
      </c>
      <c r="B9" s="219" t="str">
        <f>Субсидия!C331</f>
        <v>05 1 Я5 55195</v>
      </c>
      <c r="C9" s="224">
        <f>Субсидия!D334+Субсидия!D338</f>
        <v>20475710</v>
      </c>
      <c r="D9" s="887"/>
      <c r="E9" s="887"/>
      <c r="F9" s="221">
        <f t="shared" si="2"/>
        <v>20475710</v>
      </c>
      <c r="G9" s="221">
        <f t="shared" si="3"/>
        <v>17613461.600000001</v>
      </c>
      <c r="H9" s="222">
        <f>Субсидия!E334+Субсидия!E338</f>
        <v>20475710</v>
      </c>
      <c r="I9" s="222">
        <f>Субсидия!F334+Субсидия!F338</f>
        <v>17613461.600000001</v>
      </c>
    </row>
    <row r="10" spans="1:9" s="223" customFormat="1" ht="150" x14ac:dyDescent="0.25">
      <c r="A10" s="226" t="str">
        <f>Субсидия!B443</f>
        <v xml:space="preserve">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0" s="219" t="str">
        <f>Субсидия!C443</f>
        <v xml:space="preserve">05 4 02 R5191 </v>
      </c>
      <c r="C10" s="224">
        <f>Субсидия!D446+Субсидия!D450</f>
        <v>5016438.32</v>
      </c>
      <c r="D10" s="887"/>
      <c r="E10" s="887"/>
      <c r="F10" s="221">
        <f t="shared" ref="F10" si="4">C10-D10</f>
        <v>5016438.32</v>
      </c>
      <c r="G10" s="221">
        <f t="shared" ref="G10" si="5">I10-E10</f>
        <v>194609.89</v>
      </c>
      <c r="H10" s="222">
        <f>Субсидия!E446+Субсидия!E450</f>
        <v>5016438.32</v>
      </c>
      <c r="I10" s="222">
        <f>Субсидия!F446+Субсидия!F450</f>
        <v>194609.89</v>
      </c>
    </row>
    <row r="11" spans="1:9" s="223" customFormat="1" ht="135" x14ac:dyDescent="0.25">
      <c r="A11" s="218" t="str">
        <f>Субсидия!B203</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1" s="219" t="str">
        <f>Субсидия!C203</f>
        <v>06 1 И4 54240</v>
      </c>
      <c r="C11" s="220">
        <f>Субсидия!D206+Субсидия!D210</f>
        <v>208335252.53</v>
      </c>
      <c r="D11" s="887"/>
      <c r="E11" s="887"/>
      <c r="F11" s="221">
        <f t="shared" si="2"/>
        <v>208335252.53</v>
      </c>
      <c r="G11" s="221">
        <f t="shared" si="3"/>
        <v>0</v>
      </c>
      <c r="H11" s="222">
        <f>Субсидия!E206+Субсидия!E210</f>
        <v>208335252.53</v>
      </c>
      <c r="I11" s="222">
        <f>Субсидия!F206+Субсидия!F210</f>
        <v>0</v>
      </c>
    </row>
    <row r="12" spans="1:9" s="223" customFormat="1" ht="105" x14ac:dyDescent="0.25">
      <c r="A12" s="218" t="str">
        <f>Субсидия!B211</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12" s="225" t="str">
        <f>Субсидия!C211</f>
        <v>06 1 И4 55550</v>
      </c>
      <c r="C12" s="220">
        <f>Субсидия!D214+Субсидия!D218</f>
        <v>316085851.06</v>
      </c>
      <c r="D12" s="887"/>
      <c r="E12" s="887"/>
      <c r="F12" s="221">
        <f t="shared" si="2"/>
        <v>316085851.06</v>
      </c>
      <c r="G12" s="221">
        <f>I12-E12</f>
        <v>1456492.34</v>
      </c>
      <c r="H12" s="222">
        <f>Субсидия!E214+Субсидия!E218</f>
        <v>316085851.06</v>
      </c>
      <c r="I12" s="222">
        <f>Субсидия!F214+Субсидия!F218</f>
        <v>1456492.34</v>
      </c>
    </row>
    <row r="13" spans="1:9" s="223" customFormat="1" ht="180" x14ac:dyDescent="0.25">
      <c r="A13" s="218" t="str">
        <f>Субсидия!B219</f>
        <v>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3" s="225" t="str">
        <f>Субсидия!C219</f>
        <v>06 1 И4 А5551</v>
      </c>
      <c r="C13" s="220">
        <f>Субсидия!D222</f>
        <v>400295265.30000001</v>
      </c>
      <c r="D13" s="887"/>
      <c r="E13" s="887"/>
      <c r="F13" s="221">
        <f t="shared" si="2"/>
        <v>400295265.30000001</v>
      </c>
      <c r="G13" s="221">
        <f>I13-E13</f>
        <v>1097537.97</v>
      </c>
      <c r="H13" s="222">
        <f>Субсидия!E222</f>
        <v>330000000</v>
      </c>
      <c r="I13" s="222">
        <f>Субсидия!F222</f>
        <v>1097537.97</v>
      </c>
    </row>
    <row r="14" spans="1:9" s="223" customFormat="1" ht="165" x14ac:dyDescent="0.25">
      <c r="A14" s="218" t="str">
        <f>Субсидия!B142</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4" s="219" t="str">
        <f>Субсидия!C142</f>
        <v>06 2 01 09506</v>
      </c>
      <c r="C14" s="220">
        <f>Субсидия!D145</f>
        <v>0</v>
      </c>
      <c r="D14" s="887"/>
      <c r="E14" s="887"/>
      <c r="F14" s="221">
        <f t="shared" ref="F14" si="6">C14-D14</f>
        <v>0</v>
      </c>
      <c r="G14" s="221">
        <f>I14-E14</f>
        <v>0</v>
      </c>
      <c r="H14" s="222">
        <f>Субсидия!E145</f>
        <v>0</v>
      </c>
      <c r="I14" s="222">
        <f>Субсидия!F145</f>
        <v>0</v>
      </c>
    </row>
    <row r="15" spans="1:9" s="223" customFormat="1" ht="165" x14ac:dyDescent="0.25">
      <c r="A15" s="218" t="str">
        <f>Субсидия!B146</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5" s="219" t="str">
        <f>Субсидия!C146</f>
        <v>06 2 01 09507</v>
      </c>
      <c r="C15" s="220">
        <f>Субсидия!D149</f>
        <v>0</v>
      </c>
      <c r="D15" s="887"/>
      <c r="E15" s="887"/>
      <c r="F15" s="221">
        <f t="shared" si="2"/>
        <v>0</v>
      </c>
      <c r="G15" s="221">
        <f>I15-E15</f>
        <v>0</v>
      </c>
      <c r="H15" s="222">
        <f>Субсидия!E149</f>
        <v>0</v>
      </c>
      <c r="I15" s="222">
        <f>Субсидия!F149</f>
        <v>0</v>
      </c>
    </row>
    <row r="16" spans="1:9" s="223" customFormat="1" ht="150" x14ac:dyDescent="0.25">
      <c r="A16" s="218" t="str">
        <f>Субсидия!B150</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6" s="219" t="str">
        <f>Субсидия!C150</f>
        <v>06 2 01 09606</v>
      </c>
      <c r="C16" s="220">
        <f>Субсидия!D153</f>
        <v>0</v>
      </c>
      <c r="D16" s="887"/>
      <c r="E16" s="887"/>
      <c r="F16" s="221">
        <f t="shared" si="2"/>
        <v>0</v>
      </c>
      <c r="G16" s="221">
        <f t="shared" ref="G16" si="7">I16-E16</f>
        <v>0</v>
      </c>
      <c r="H16" s="222">
        <f>Субсидия!E153</f>
        <v>0</v>
      </c>
      <c r="I16" s="222">
        <f>Субсидия!F153</f>
        <v>0</v>
      </c>
    </row>
    <row r="17" spans="1:10" ht="150" x14ac:dyDescent="0.25">
      <c r="A17" s="226" t="str">
        <f>Субсидия!B154</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7" s="219" t="str">
        <f>Субсидия!C154</f>
        <v>06 2 01 09607</v>
      </c>
      <c r="C17" s="222">
        <f>Субсидия!D157</f>
        <v>0</v>
      </c>
      <c r="D17" s="887"/>
      <c r="E17" s="887"/>
      <c r="F17" s="227">
        <f>C17-D17</f>
        <v>0</v>
      </c>
      <c r="G17" s="227">
        <f>I17-E17</f>
        <v>0</v>
      </c>
      <c r="H17" s="222">
        <f>Субсидия!E157</f>
        <v>0</v>
      </c>
      <c r="I17" s="222">
        <f>Субсидия!F157</f>
        <v>0</v>
      </c>
    </row>
    <row r="18" spans="1:10" s="223" customFormat="1" ht="150" x14ac:dyDescent="0.25">
      <c r="A18" s="218" t="str">
        <f>Субсидия!B158</f>
        <v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8" s="225" t="str">
        <f>Субсидия!C158</f>
        <v>06 2 01 86120</v>
      </c>
      <c r="C18" s="220">
        <f>Субсидия!D161</f>
        <v>60150142.75</v>
      </c>
      <c r="D18" s="887"/>
      <c r="E18" s="887"/>
      <c r="F18" s="221">
        <f t="shared" si="2"/>
        <v>60150142.75</v>
      </c>
      <c r="G18" s="221">
        <f>I18-E18</f>
        <v>16343265.41</v>
      </c>
      <c r="H18" s="222">
        <f>Субсидия!E161</f>
        <v>60150142.75</v>
      </c>
      <c r="I18" s="222">
        <f>Субсидия!F161</f>
        <v>16343265.41</v>
      </c>
    </row>
    <row r="19" spans="1:10" s="223" customFormat="1" ht="180" x14ac:dyDescent="0.25">
      <c r="A19" s="218" t="str">
        <f>Субсидия!B165</f>
        <v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9" s="219" t="str">
        <f>Субсидия!C165</f>
        <v>06 2 01 97010</v>
      </c>
      <c r="C19" s="220">
        <f>Субсидия!D168</f>
        <v>53922755.640000001</v>
      </c>
      <c r="D19" s="887"/>
      <c r="E19" s="887"/>
      <c r="F19" s="221">
        <f t="shared" ref="F19" si="8">C19-D19</f>
        <v>53922755.640000001</v>
      </c>
      <c r="G19" s="221">
        <f>I19-E19</f>
        <v>0</v>
      </c>
      <c r="H19" s="222">
        <f>Субсидия!E168</f>
        <v>53922755.640000001</v>
      </c>
      <c r="I19" s="222">
        <f>Субсидия!F168</f>
        <v>0</v>
      </c>
    </row>
    <row r="20" spans="1:10" s="223" customFormat="1" ht="180" x14ac:dyDescent="0.25">
      <c r="A20" s="218" t="str">
        <f>Субсидия!B169</f>
        <v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0" s="219" t="str">
        <f>Субсидия!C169</f>
        <v>06 2 01 97020</v>
      </c>
      <c r="C20" s="220">
        <f>Субсидия!D172</f>
        <v>208317375.31</v>
      </c>
      <c r="D20" s="887"/>
      <c r="E20" s="887"/>
      <c r="F20" s="221">
        <f t="shared" si="2"/>
        <v>208317375.31</v>
      </c>
      <c r="G20" s="221">
        <f>I20-E20</f>
        <v>0</v>
      </c>
      <c r="H20" s="222">
        <f>Субсидия!E172</f>
        <v>208317375.31</v>
      </c>
      <c r="I20" s="222">
        <f>Субсидия!F172</f>
        <v>0</v>
      </c>
    </row>
    <row r="21" spans="1:10" s="223" customFormat="1" ht="180" x14ac:dyDescent="0.25">
      <c r="A21" s="218" t="str">
        <f>Субсидия!B173</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1" s="225" t="str">
        <f>Субсидия!C173</f>
        <v>06 4 01 86490</v>
      </c>
      <c r="C21" s="220">
        <f>Субсидия!D176</f>
        <v>851937718.99000001</v>
      </c>
      <c r="D21" s="887"/>
      <c r="E21" s="887"/>
      <c r="F21" s="221">
        <f t="shared" si="2"/>
        <v>851937718.99000001</v>
      </c>
      <c r="G21" s="221">
        <f>I21-E21</f>
        <v>98823250.140000015</v>
      </c>
      <c r="H21" s="222">
        <f>Субсидия!E176</f>
        <v>851937718.99000001</v>
      </c>
      <c r="I21" s="222">
        <f>Субсидия!F176</f>
        <v>98823250.140000015</v>
      </c>
    </row>
    <row r="22" spans="1:10" s="223" customFormat="1" ht="135" x14ac:dyDescent="0.25">
      <c r="A22" s="218" t="str">
        <f>Субсидия!B67</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2" s="219" t="str">
        <f>Субсидия!C67</f>
        <v>07 2 03 R3722</v>
      </c>
      <c r="C22" s="220">
        <f>Субсидия!D70+Субсидия!D74</f>
        <v>148965319.16</v>
      </c>
      <c r="D22" s="887"/>
      <c r="E22" s="887"/>
      <c r="F22" s="221">
        <f t="shared" si="2"/>
        <v>148965319.16</v>
      </c>
      <c r="G22" s="221">
        <f t="shared" ref="G22" si="9">I22-E22</f>
        <v>0</v>
      </c>
      <c r="H22" s="222">
        <f>Субсидия!E70+Субсидия!E74</f>
        <v>148965319.16</v>
      </c>
      <c r="I22" s="222">
        <f>Субсидия!F70+Субсидия!F74</f>
        <v>0</v>
      </c>
    </row>
    <row r="23" spans="1:10" s="223" customFormat="1" ht="195" x14ac:dyDescent="0.25">
      <c r="A23" s="218" t="str">
        <f>Субсидия!B54</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23" s="219" t="str">
        <f>Субсидия!C54</f>
        <v>08 1 И6 54010</v>
      </c>
      <c r="C23" s="220">
        <f>Субсидия!D57+Субсидия!D61</f>
        <v>759446537.65999997</v>
      </c>
      <c r="D23" s="887"/>
      <c r="E23" s="887"/>
      <c r="F23" s="221">
        <f>C23-D23</f>
        <v>759446537.65999997</v>
      </c>
      <c r="G23" s="221">
        <f>I23-E23</f>
        <v>189861634.41999999</v>
      </c>
      <c r="H23" s="222">
        <f>Субсидия!E57+Субсидия!E61</f>
        <v>759446537.65999997</v>
      </c>
      <c r="I23" s="222">
        <f>Субсидия!F57+Субсидия!F61</f>
        <v>189861634.41999999</v>
      </c>
    </row>
    <row r="24" spans="1:10" s="223" customFormat="1" ht="165" x14ac:dyDescent="0.25">
      <c r="A24" s="218" t="str">
        <f>Субсидия!B90</f>
        <v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v>
      </c>
      <c r="B24" s="219" t="str">
        <f>Субсидия!C90</f>
        <v>08 4 01 9Д130</v>
      </c>
      <c r="C24" s="228">
        <f>Субсидия!D93</f>
        <v>160000000</v>
      </c>
      <c r="D24" s="887"/>
      <c r="E24" s="887"/>
      <c r="F24" s="221">
        <f>C24-D24</f>
        <v>160000000</v>
      </c>
      <c r="G24" s="221">
        <f>I24-E24</f>
        <v>38329068.579999998</v>
      </c>
      <c r="H24" s="222">
        <f>Субсидия!E93</f>
        <v>160000000</v>
      </c>
      <c r="I24" s="222">
        <f>Субсидия!F93</f>
        <v>38329068.579999998</v>
      </c>
    </row>
    <row r="25" spans="1:10" s="223" customFormat="1" ht="150" x14ac:dyDescent="0.25">
      <c r="A25" s="950" t="str">
        <f>Субсидия!B514</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25" s="951" t="str">
        <f>Субсидия!C514</f>
        <v>10 4 01 86080</v>
      </c>
      <c r="C25" s="952">
        <f>Субсидия!D517</f>
        <v>72087670.810000002</v>
      </c>
      <c r="D25" s="10">
        <v>72087670.810000002</v>
      </c>
      <c r="E25" s="10">
        <v>11790876.49</v>
      </c>
      <c r="F25" s="953">
        <f t="shared" si="2"/>
        <v>0</v>
      </c>
      <c r="G25" s="953">
        <f t="shared" ref="G25:G29" si="10">I25-E25</f>
        <v>0</v>
      </c>
      <c r="H25" s="954">
        <f>Субсидия!E517</f>
        <v>72087670.810000002</v>
      </c>
      <c r="I25" s="954">
        <f>Субсидия!F517</f>
        <v>11790876.49</v>
      </c>
      <c r="J25" s="949" t="s">
        <v>316</v>
      </c>
    </row>
    <row r="26" spans="1:10" s="223" customFormat="1" ht="195" x14ac:dyDescent="0.25">
      <c r="A26" s="956" t="str">
        <f>Субсидия!B189</f>
        <v>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26" s="957" t="str">
        <f>Субсидия!C189</f>
        <v>10 4 01 86180</v>
      </c>
      <c r="C26" s="952">
        <f>Субсидия!D192</f>
        <v>20000000</v>
      </c>
      <c r="D26" s="10">
        <v>20000000</v>
      </c>
      <c r="E26" s="10">
        <v>0</v>
      </c>
      <c r="F26" s="953">
        <f>C26-D26</f>
        <v>0</v>
      </c>
      <c r="G26" s="953">
        <f>I26-E26</f>
        <v>0</v>
      </c>
      <c r="H26" s="954">
        <f>Субсидия!E192</f>
        <v>0</v>
      </c>
      <c r="I26" s="954">
        <f>Субсидия!F192</f>
        <v>0</v>
      </c>
      <c r="J26" s="949" t="s">
        <v>316</v>
      </c>
    </row>
    <row r="27" spans="1:10" s="223" customFormat="1" ht="255" x14ac:dyDescent="0.25">
      <c r="A27" s="218" t="str">
        <f>Субсидия!B247</f>
        <v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7" s="219" t="str">
        <f>Субсидия!C247</f>
        <v>11 3 02 86210</v>
      </c>
      <c r="C27" s="220">
        <f>Субсидия!D250</f>
        <v>35714700</v>
      </c>
      <c r="D27" s="887"/>
      <c r="E27" s="887"/>
      <c r="F27" s="221">
        <f>C27-D27</f>
        <v>35714700</v>
      </c>
      <c r="G27" s="221">
        <f>I27-E27</f>
        <v>0</v>
      </c>
      <c r="H27" s="222">
        <f>Субсидия!E250</f>
        <v>35714700</v>
      </c>
      <c r="I27" s="222">
        <f>Субсидия!F250</f>
        <v>0</v>
      </c>
    </row>
    <row r="28" spans="1:10" s="223" customFormat="1" ht="180" x14ac:dyDescent="0.25">
      <c r="A28" s="218" t="str">
        <f>Субсидия!B193</f>
        <v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8" s="225" t="str">
        <f>Субсидия!C193</f>
        <v>11 3 02 86380</v>
      </c>
      <c r="C28" s="220">
        <f>Субсидия!D196</f>
        <v>13500000</v>
      </c>
      <c r="D28" s="887"/>
      <c r="E28" s="887"/>
      <c r="F28" s="221">
        <f t="shared" ref="F28" si="11">C28-D28</f>
        <v>13500000</v>
      </c>
      <c r="G28" s="221">
        <f t="shared" ref="G28" si="12">I28-E28</f>
        <v>0</v>
      </c>
      <c r="H28" s="222">
        <f>Субсидия!E196</f>
        <v>10000000</v>
      </c>
      <c r="I28" s="222">
        <f>Субсидия!F196</f>
        <v>0</v>
      </c>
    </row>
    <row r="29" spans="1:10" x14ac:dyDescent="0.25">
      <c r="A29" s="229"/>
      <c r="B29" s="230"/>
      <c r="C29" s="220"/>
      <c r="D29" s="231"/>
      <c r="E29" s="231"/>
      <c r="F29" s="221">
        <f t="shared" si="2"/>
        <v>0</v>
      </c>
      <c r="G29" s="221">
        <f t="shared" si="10"/>
        <v>0</v>
      </c>
      <c r="H29" s="222"/>
      <c r="I29" s="222"/>
    </row>
    <row r="30" spans="1:10" x14ac:dyDescent="0.25">
      <c r="A30" s="232" t="s">
        <v>8</v>
      </c>
      <c r="B30" s="233"/>
      <c r="C30" s="234">
        <f>SUM(C6:C29)</f>
        <v>3377696192.1999993</v>
      </c>
      <c r="D30" s="234">
        <f t="shared" ref="D30:I30" si="13">SUM(D6:D29)</f>
        <v>92087670.810000002</v>
      </c>
      <c r="E30" s="234">
        <f t="shared" si="13"/>
        <v>11790876.49</v>
      </c>
      <c r="F30" s="234">
        <f t="shared" si="13"/>
        <v>3285608521.3899994</v>
      </c>
      <c r="G30" s="234">
        <f t="shared" si="13"/>
        <v>382268477.21999997</v>
      </c>
      <c r="H30" s="234">
        <f t="shared" si="13"/>
        <v>3283900926.8999996</v>
      </c>
      <c r="I30" s="234">
        <f t="shared" si="13"/>
        <v>394059353.70999998</v>
      </c>
    </row>
    <row r="31" spans="1:10" x14ac:dyDescent="0.25">
      <c r="C31" s="236">
        <f>C30-Субсидия!D522</f>
        <v>0</v>
      </c>
      <c r="D31" s="236"/>
      <c r="E31" s="236"/>
      <c r="F31" s="237"/>
      <c r="G31" s="237"/>
      <c r="H31" s="237">
        <f>H30-Субсидия!E522</f>
        <v>0</v>
      </c>
      <c r="I31" s="237">
        <f>I30-Субсидия!F522</f>
        <v>0</v>
      </c>
    </row>
    <row r="32" spans="1:10" x14ac:dyDescent="0.25">
      <c r="C32" s="236">
        <f>C30-Субсидия!D529</f>
        <v>0</v>
      </c>
      <c r="D32" s="236"/>
      <c r="E32" s="236"/>
      <c r="F32" s="237"/>
      <c r="G32" s="237"/>
      <c r="H32" s="237"/>
      <c r="I32" s="237"/>
    </row>
  </sheetData>
  <mergeCells count="1">
    <mergeCell ref="A2:I2"/>
  </mergeCells>
  <pageMargins left="0.78740157480314965" right="0.39370078740157483" top="0.59055118110236227" bottom="0.59055118110236227" header="0.31496062992125984" footer="0.31496062992125984"/>
  <pageSetup paperSize="9" scale="53" fitToHeight="6" orientation="landscape" horizontalDpi="300" verticalDpi="300" r:id="rId1"/>
  <headerFooter>
    <oddFooter>&amp;L&amp;P&amp;R&amp;Z&amp;F&amp;A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Лист17">
    <pageSetUpPr fitToPage="1"/>
  </sheetPr>
  <dimension ref="A2:LT43"/>
  <sheetViews>
    <sheetView topLeftCell="A2" zoomScale="40" zoomScaleNormal="40" zoomScaleSheetLayoutView="40" workbookViewId="0">
      <pane xSplit="1" ySplit="8" topLeftCell="B26" activePane="bottomRight" state="frozen"/>
      <selection activeCell="A2" sqref="A2"/>
      <selection pane="topRight" activeCell="B2" sqref="B2"/>
      <selection pane="bottomLeft" activeCell="A10" sqref="A10"/>
      <selection pane="bottomRight" activeCell="AI42" sqref="AI42"/>
    </sheetView>
  </sheetViews>
  <sheetFormatPr defaultColWidth="8.85546875" defaultRowHeight="12.75" x14ac:dyDescent="0.2"/>
  <cols>
    <col min="1" max="1" width="24.140625" style="1" customWidth="1"/>
    <col min="2" max="3" width="27.5703125" style="1" bestFit="1" customWidth="1"/>
    <col min="4" max="5" width="24.140625" style="1" customWidth="1"/>
    <col min="6" max="7" width="27.85546875" style="1" customWidth="1"/>
    <col min="8" max="10" width="24.140625" style="1" customWidth="1"/>
    <col min="11" max="11" width="22.42578125" style="1" bestFit="1" customWidth="1"/>
    <col min="12" max="12" width="22.140625" style="1" bestFit="1" customWidth="1"/>
    <col min="13" max="13" width="27.85546875" style="1" customWidth="1"/>
    <col min="14" max="14" width="27.5703125" style="1" bestFit="1" customWidth="1"/>
    <col min="15" max="15" width="23.42578125" style="1" customWidth="1"/>
    <col min="16" max="16" width="26.42578125" style="1" customWidth="1"/>
    <col min="17" max="18" width="27.5703125" style="1" bestFit="1" customWidth="1"/>
    <col min="19" max="19" width="23.42578125" style="1" customWidth="1"/>
    <col min="20" max="20" width="25" style="1" bestFit="1" customWidth="1"/>
    <col min="21" max="26" width="25.42578125" style="1" customWidth="1"/>
    <col min="27" max="28" width="22.85546875" style="1" customWidth="1"/>
    <col min="29" max="34" width="25.42578125" style="1" customWidth="1"/>
    <col min="35" max="44" width="22.85546875" style="1" customWidth="1"/>
    <col min="45" max="45" width="27.5703125" style="1" bestFit="1" customWidth="1"/>
    <col min="46" max="46" width="25" style="1" bestFit="1" customWidth="1"/>
    <col min="47" max="48" width="22.85546875" style="1" customWidth="1"/>
    <col min="49" max="50" width="25" style="1" bestFit="1" customWidth="1"/>
    <col min="51" max="60" width="22.85546875" style="1" customWidth="1"/>
    <col min="61" max="62" width="22.140625" style="1" bestFit="1" customWidth="1"/>
    <col min="63" max="68" width="20" style="1" customWidth="1"/>
    <col min="69" max="70" width="25" style="1" bestFit="1" customWidth="1"/>
    <col min="71" max="72" width="22.140625" style="1" customWidth="1"/>
    <col min="73" max="74" width="23.5703125" style="1" bestFit="1" customWidth="1"/>
    <col min="75" max="76" width="22.140625" style="1" customWidth="1"/>
    <col min="77" max="78" width="25" style="1" bestFit="1" customWidth="1"/>
    <col min="79" max="80" width="22.140625" style="1" customWidth="1"/>
    <col min="81" max="82" width="23.5703125" style="1" bestFit="1" customWidth="1"/>
    <col min="83" max="84" width="22.140625" style="1" customWidth="1"/>
    <col min="85" max="86" width="25" style="1" bestFit="1" customWidth="1"/>
    <col min="87" max="88" width="22.140625" style="1" customWidth="1"/>
    <col min="89" max="90" width="23.5703125" style="1" bestFit="1" customWidth="1"/>
    <col min="91" max="92" width="22.140625" style="1" customWidth="1"/>
    <col min="93" max="94" width="25" style="1" bestFit="1" customWidth="1"/>
    <col min="95" max="96" width="22.140625" style="1" customWidth="1"/>
    <col min="97" max="98" width="25" style="1" bestFit="1" customWidth="1"/>
    <col min="99" max="100" width="22.140625" style="1" customWidth="1"/>
    <col min="101" max="102" width="23.5703125" style="1" bestFit="1" customWidth="1"/>
    <col min="103" max="108" width="22.140625" style="1" customWidth="1"/>
    <col min="109" max="116" width="22.42578125" style="1" customWidth="1"/>
    <col min="117" max="132" width="22.140625" style="1" customWidth="1"/>
    <col min="133" max="134" width="25" style="1" bestFit="1" customWidth="1"/>
    <col min="135" max="140" width="22.140625" style="1" customWidth="1"/>
    <col min="141" max="142" width="27.5703125" style="1" bestFit="1" customWidth="1"/>
    <col min="143" max="144" width="22.140625" style="1" customWidth="1"/>
    <col min="145" max="146" width="25" style="1" bestFit="1" customWidth="1"/>
    <col min="147" max="148" width="22.140625" style="1" customWidth="1"/>
    <col min="149" max="149" width="25" style="1" bestFit="1" customWidth="1"/>
    <col min="150" max="151" width="22.140625" style="1" customWidth="1"/>
    <col min="152" max="153" width="25" style="1" bestFit="1" customWidth="1"/>
    <col min="154" max="155" width="22.140625" style="1" customWidth="1"/>
    <col min="156" max="158" width="25" style="1" bestFit="1" customWidth="1"/>
    <col min="159" max="160" width="22.140625" style="1" customWidth="1"/>
    <col min="161" max="162" width="25" style="1" bestFit="1" customWidth="1"/>
    <col min="163" max="164" width="22.140625" style="1" customWidth="1"/>
    <col min="165" max="165" width="22.140625" style="1" bestFit="1" customWidth="1"/>
    <col min="166" max="167" width="19.85546875" style="1" customWidth="1"/>
    <col min="168" max="168" width="22.140625" style="1" bestFit="1" customWidth="1"/>
    <col min="169" max="172" width="19.85546875" style="1" customWidth="1"/>
    <col min="173" max="174" width="23.5703125" style="1" bestFit="1" customWidth="1"/>
    <col min="175" max="180" width="19.85546875" style="1" customWidth="1"/>
    <col min="181" max="182" width="22.140625" style="1" bestFit="1" customWidth="1"/>
    <col min="183" max="184" width="19.85546875" style="1" customWidth="1"/>
    <col min="185" max="186" width="22.140625" style="1" bestFit="1" customWidth="1"/>
    <col min="187" max="188" width="19.85546875" style="1" customWidth="1"/>
    <col min="189" max="204" width="22.85546875" style="1" customWidth="1"/>
    <col min="205" max="212" width="22.140625" style="1" customWidth="1"/>
    <col min="213" max="220" width="22.85546875" style="1" customWidth="1"/>
    <col min="221" max="228" width="22.140625" style="1" customWidth="1"/>
    <col min="229" max="236" width="23.140625" style="1" customWidth="1"/>
    <col min="237" max="244" width="19.85546875" style="1" customWidth="1"/>
    <col min="245" max="252" width="23.5703125" style="1" customWidth="1"/>
    <col min="253" max="260" width="21.85546875" style="1" customWidth="1"/>
    <col min="261" max="276" width="22.140625" style="1" customWidth="1"/>
    <col min="277" max="292" width="22.85546875" style="1" customWidth="1"/>
    <col min="293" max="308" width="22.140625" style="1" customWidth="1"/>
    <col min="309" max="316" width="22.85546875" style="1" customWidth="1"/>
    <col min="317" max="317" width="21.85546875" style="1" customWidth="1"/>
    <col min="318" max="324" width="22.85546875" style="1" customWidth="1"/>
    <col min="325" max="326" width="23.5703125" style="1" bestFit="1" customWidth="1"/>
    <col min="327" max="332" width="22.140625" style="1" customWidth="1"/>
    <col min="333" max="16384" width="8.85546875" style="1"/>
  </cols>
  <sheetData>
    <row r="2" spans="1:332" ht="19.5" x14ac:dyDescent="0.3">
      <c r="O2" s="24" t="s">
        <v>232</v>
      </c>
      <c r="V2" s="24"/>
      <c r="W2" s="24"/>
      <c r="X2" s="24"/>
      <c r="Y2" s="24"/>
      <c r="Z2" s="24"/>
      <c r="AA2" s="24"/>
      <c r="AB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c r="IX2" s="24"/>
      <c r="IY2" s="24"/>
      <c r="IZ2" s="24"/>
      <c r="JA2" s="24"/>
      <c r="JB2" s="24"/>
      <c r="JC2" s="24"/>
      <c r="JD2" s="24"/>
      <c r="JE2" s="24"/>
      <c r="JF2" s="24"/>
      <c r="JG2" s="24"/>
      <c r="JH2" s="24"/>
      <c r="JI2" s="24"/>
      <c r="JJ2" s="24"/>
      <c r="JK2" s="24"/>
      <c r="JL2" s="24"/>
      <c r="JM2" s="24"/>
      <c r="JN2" s="24"/>
      <c r="JO2" s="24"/>
      <c r="JP2" s="24"/>
      <c r="JQ2" s="24"/>
      <c r="JR2" s="24"/>
      <c r="JS2" s="24"/>
      <c r="JT2" s="24"/>
      <c r="JU2" s="24"/>
      <c r="JV2" s="24"/>
      <c r="JW2" s="24"/>
      <c r="JX2" s="24"/>
      <c r="JY2" s="24"/>
      <c r="JZ2" s="24"/>
      <c r="KA2" s="24"/>
      <c r="KB2" s="24"/>
      <c r="KC2" s="24"/>
      <c r="KD2" s="24"/>
      <c r="KE2" s="24"/>
      <c r="KF2" s="24"/>
      <c r="KG2" s="24"/>
      <c r="KH2" s="24"/>
      <c r="KI2" s="24"/>
      <c r="KJ2" s="24"/>
      <c r="KK2" s="24"/>
      <c r="KL2" s="24"/>
      <c r="KM2" s="24"/>
      <c r="KN2" s="24"/>
      <c r="KO2" s="24"/>
      <c r="KP2" s="24"/>
      <c r="KQ2" s="24"/>
      <c r="KR2" s="24"/>
      <c r="KS2" s="24"/>
      <c r="KT2" s="24"/>
      <c r="KU2" s="24"/>
      <c r="KV2" s="24"/>
      <c r="KW2" s="24"/>
      <c r="KX2" s="24"/>
      <c r="KY2" s="24"/>
      <c r="KZ2" s="24"/>
      <c r="LA2" s="24"/>
      <c r="LB2" s="24"/>
      <c r="LC2" s="24"/>
      <c r="LD2" s="24"/>
      <c r="LE2" s="24"/>
      <c r="LF2" s="24"/>
      <c r="LG2" s="24"/>
      <c r="LH2" s="24"/>
      <c r="LI2" s="24"/>
      <c r="LJ2" s="24"/>
      <c r="LK2" s="24"/>
      <c r="LL2" s="24"/>
      <c r="LM2" s="24"/>
      <c r="LN2" s="24"/>
      <c r="LO2" s="24"/>
      <c r="LP2" s="24"/>
      <c r="LQ2" s="24"/>
      <c r="LR2" s="24"/>
      <c r="LS2" s="24"/>
      <c r="LT2" s="24"/>
    </row>
    <row r="3" spans="1:332" ht="19.5" x14ac:dyDescent="0.3">
      <c r="P3" s="25" t="str">
        <f>'Район  и  поселения'!E3</f>
        <v>ПО  СОСТОЯНИЮ  НА  1  АПРЕЛЯ  2025  ГОДА</v>
      </c>
      <c r="Z3" s="25"/>
      <c r="AA3" s="25"/>
      <c r="AB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row>
    <row r="5" spans="1:332" ht="13.5" thickBot="1" x14ac:dyDescent="0.25">
      <c r="M5" s="26"/>
      <c r="N5" s="26"/>
      <c r="O5" s="26"/>
      <c r="P5" s="26"/>
    </row>
    <row r="6" spans="1:332" ht="47.1" customHeight="1" thickBot="1" x14ac:dyDescent="0.25">
      <c r="A6" s="1756" t="s">
        <v>233</v>
      </c>
      <c r="B6" s="1872" t="s">
        <v>234</v>
      </c>
      <c r="C6" s="1873"/>
      <c r="D6" s="1873"/>
      <c r="E6" s="1873"/>
      <c r="F6" s="1873"/>
      <c r="G6" s="1873"/>
      <c r="H6" s="1873"/>
      <c r="I6" s="1874"/>
      <c r="J6" s="27"/>
      <c r="K6" s="27"/>
      <c r="L6" s="27"/>
      <c r="M6" s="1728" t="s">
        <v>235</v>
      </c>
      <c r="N6" s="1729"/>
      <c r="O6" s="1729"/>
      <c r="P6" s="1729"/>
      <c r="Q6" s="1729"/>
      <c r="R6" s="1729"/>
      <c r="S6" s="1729"/>
      <c r="T6" s="1729"/>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362"/>
    </row>
    <row r="7" spans="1:332" ht="58.5" customHeight="1" thickBot="1" x14ac:dyDescent="0.25">
      <c r="A7" s="1757"/>
      <c r="B7" s="1757" t="s">
        <v>236</v>
      </c>
      <c r="C7" s="1875" t="s">
        <v>237</v>
      </c>
      <c r="D7" s="1875" t="s">
        <v>238</v>
      </c>
      <c r="E7" s="1875" t="s">
        <v>239</v>
      </c>
      <c r="F7" s="1757" t="s">
        <v>240</v>
      </c>
      <c r="G7" s="1875" t="s">
        <v>237</v>
      </c>
      <c r="H7" s="1875" t="s">
        <v>238</v>
      </c>
      <c r="I7" s="1875" t="s">
        <v>239</v>
      </c>
      <c r="J7" s="29"/>
      <c r="K7" s="29"/>
      <c r="L7" s="29"/>
      <c r="M7" s="1877" t="s">
        <v>236</v>
      </c>
      <c r="N7" s="1875" t="s">
        <v>237</v>
      </c>
      <c r="O7" s="1875" t="s">
        <v>238</v>
      </c>
      <c r="P7" s="1875" t="s">
        <v>239</v>
      </c>
      <c r="Q7" s="1877" t="s">
        <v>240</v>
      </c>
      <c r="R7" s="1875" t="s">
        <v>237</v>
      </c>
      <c r="S7" s="1875" t="s">
        <v>238</v>
      </c>
      <c r="T7" s="1875" t="s">
        <v>239</v>
      </c>
      <c r="U7" s="1861" t="str">
        <f>'Федеральные  средства  по  МО'!F7</f>
        <v>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00 0000 150)</v>
      </c>
      <c r="V7" s="1862"/>
      <c r="W7" s="1862"/>
      <c r="X7" s="1862"/>
      <c r="Y7" s="1862"/>
      <c r="Z7" s="1862"/>
      <c r="AA7" s="1862"/>
      <c r="AB7" s="1862"/>
      <c r="AC7" s="1862"/>
      <c r="AD7" s="1862"/>
      <c r="AE7" s="1862"/>
      <c r="AF7" s="1862"/>
      <c r="AG7" s="1862"/>
      <c r="AH7" s="1862"/>
      <c r="AI7" s="1862"/>
      <c r="AJ7" s="1863"/>
      <c r="AK7" s="1845" t="str">
        <f>'Федеральные  средства  по  МО'!N8</f>
        <v>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v>
      </c>
      <c r="AL7" s="1846"/>
      <c r="AM7" s="1846"/>
      <c r="AN7" s="1846"/>
      <c r="AO7" s="1846"/>
      <c r="AP7" s="1846"/>
      <c r="AQ7" s="1846"/>
      <c r="AR7" s="1846"/>
      <c r="AS7" s="1846"/>
      <c r="AT7" s="1846"/>
      <c r="AU7" s="1846"/>
      <c r="AV7" s="1846"/>
      <c r="AW7" s="1846"/>
      <c r="AX7" s="1846"/>
      <c r="AY7" s="1846"/>
      <c r="AZ7" s="1846"/>
      <c r="BA7" s="1846"/>
      <c r="BB7" s="1846"/>
      <c r="BC7" s="1846"/>
      <c r="BD7" s="1846"/>
      <c r="BE7" s="1846"/>
      <c r="BF7" s="1846"/>
      <c r="BG7" s="1846"/>
      <c r="BH7" s="1847"/>
      <c r="BI7" s="1834" t="str">
        <f>'Федеральные  средства  по  МО'!T8</f>
        <v>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00 0000 150 )</v>
      </c>
      <c r="BJ7" s="1835"/>
      <c r="BK7" s="1835"/>
      <c r="BL7" s="1835"/>
      <c r="BM7" s="1835"/>
      <c r="BN7" s="1835"/>
      <c r="BO7" s="1835"/>
      <c r="BP7" s="1836"/>
      <c r="BQ7" s="1852" t="str">
        <f>'Федеральные  средства  по  МО'!V8</f>
        <v>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00 0000 150)</v>
      </c>
      <c r="BR7" s="1853"/>
      <c r="BS7" s="1853"/>
      <c r="BT7" s="1853"/>
      <c r="BU7" s="1853"/>
      <c r="BV7" s="1853"/>
      <c r="BW7" s="1853"/>
      <c r="BX7" s="1854"/>
      <c r="BY7" s="1834" t="str">
        <f>'Федеральные  средства  по  МО'!X8</f>
        <v>Субсидии бюджетам на реализацию мероприятий по модернизации коммунальной инфраструктуры  (000 2 02 25154 00 0000 150)</v>
      </c>
      <c r="BZ7" s="1835"/>
      <c r="CA7" s="1835"/>
      <c r="CB7" s="1835"/>
      <c r="CC7" s="1835"/>
      <c r="CD7" s="1835"/>
      <c r="CE7" s="1835"/>
      <c r="CF7" s="1836"/>
      <c r="CG7" s="1852" t="str">
        <f>'Федеральные  средства  по  МО'!Z8</f>
        <v>Субсидии бюджетам на оснащение объектов спортивной инфраструктуры спортивно-технологическим оборудованием   (000 2 02 25228 00 0000 150)</v>
      </c>
      <c r="CH7" s="1853"/>
      <c r="CI7" s="1853"/>
      <c r="CJ7" s="1853"/>
      <c r="CK7" s="1853"/>
      <c r="CL7" s="1853"/>
      <c r="CM7" s="1853"/>
      <c r="CN7" s="1854"/>
      <c r="CO7" s="1834" t="str">
        <f>'Федеральные  средства  по  МО'!AB8</f>
        <v>Субсидии бюджетам на модернизацию инфраструктуры общего образования в отдельных субъектах Российской Федерации  (000 2 02 25239 00 0000 150)</v>
      </c>
      <c r="CP7" s="1835"/>
      <c r="CQ7" s="1835"/>
      <c r="CR7" s="1835"/>
      <c r="CS7" s="1835"/>
      <c r="CT7" s="1835"/>
      <c r="CU7" s="1835"/>
      <c r="CV7" s="1835"/>
      <c r="CW7" s="1851" t="str">
        <f>'Федеральные  средства  по  МО'!AD8</f>
        <v>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v>
      </c>
      <c r="CX7" s="1843"/>
      <c r="CY7" s="1843"/>
      <c r="CZ7" s="1843"/>
      <c r="DA7" s="1843"/>
      <c r="DB7" s="1843"/>
      <c r="DC7" s="1843"/>
      <c r="DD7" s="1843"/>
      <c r="DE7" s="1851" t="str">
        <f>'Федеральные  средства  по  МО'!AF8</f>
        <v>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00 0000 150)</v>
      </c>
      <c r="DF7" s="1843"/>
      <c r="DG7" s="1843"/>
      <c r="DH7" s="1843"/>
      <c r="DI7" s="1843"/>
      <c r="DJ7" s="1843"/>
      <c r="DK7" s="1843"/>
      <c r="DL7" s="1844"/>
      <c r="DM7" s="1834" t="str">
        <f>'Федеральные  средства  по  МО'!AH8</f>
        <v>Субсидии бюджетам на модернизацию региональных и муниципальных библиотек  (000 2 02 25348 00 0000 150)</v>
      </c>
      <c r="DN7" s="1835"/>
      <c r="DO7" s="1835"/>
      <c r="DP7" s="1835"/>
      <c r="DQ7" s="1835"/>
      <c r="DR7" s="1835"/>
      <c r="DS7" s="1835"/>
      <c r="DT7" s="1836"/>
      <c r="DU7" s="1834" t="str">
        <f>'Федеральные  средства  по  МО'!AJ8</f>
        <v xml:space="preserve">Субсидии бюджетам на создание школ креативных индустрий   (000 2 02 25353 00 0000 150) </v>
      </c>
      <c r="DV7" s="1835"/>
      <c r="DW7" s="1835"/>
      <c r="DX7" s="1835"/>
      <c r="DY7" s="1835"/>
      <c r="DZ7" s="1835"/>
      <c r="EA7" s="1835"/>
      <c r="EB7" s="1836"/>
      <c r="EC7" s="1834" t="str">
        <f>'Федеральные  средства  по  МО'!AL8</f>
        <v xml:space="preserve">Субсидии бюджетам на развитие транспортной инфраструктуры на сельских территориях   (000 2 02 25372 00 0000 150) </v>
      </c>
      <c r="ED7" s="1835"/>
      <c r="EE7" s="1835"/>
      <c r="EF7" s="1835"/>
      <c r="EG7" s="1835"/>
      <c r="EH7" s="1835"/>
      <c r="EI7" s="1835"/>
      <c r="EJ7" s="1836"/>
      <c r="EK7" s="1834" t="str">
        <f>'Федеральные  средства  по  МО'!AN8</f>
        <v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v>
      </c>
      <c r="EL7" s="1835"/>
      <c r="EM7" s="1835"/>
      <c r="EN7" s="1835"/>
      <c r="EO7" s="1835"/>
      <c r="EP7" s="1835"/>
      <c r="EQ7" s="1835"/>
      <c r="ER7" s="1836"/>
      <c r="ES7" s="1834" t="str">
        <f>'Федеральные  средства  по  МО'!AP8</f>
        <v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00 0000 150) </v>
      </c>
      <c r="ET7" s="1835"/>
      <c r="EU7" s="1835"/>
      <c r="EV7" s="1835"/>
      <c r="EW7" s="1835"/>
      <c r="EX7" s="1835"/>
      <c r="EY7" s="1835"/>
      <c r="EZ7" s="1836"/>
      <c r="FA7" s="1834" t="str">
        <f>'Федеральные  средства  по  МО'!AR8</f>
        <v xml:space="preserve">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00 0000 150) </v>
      </c>
      <c r="FB7" s="1835"/>
      <c r="FC7" s="1835"/>
      <c r="FD7" s="1835"/>
      <c r="FE7" s="1835"/>
      <c r="FF7" s="1835"/>
      <c r="FG7" s="1835"/>
      <c r="FH7" s="1836"/>
      <c r="FI7" s="1834" t="str">
        <f>'Федеральные  средства  по  МО'!AT8</f>
        <v xml:space="preserve">Субсидии бюджетам на создание виртуальных концертных залов  (ООО 2 02 25453 00 0000 150 ) </v>
      </c>
      <c r="FJ7" s="1835"/>
      <c r="FK7" s="1835"/>
      <c r="FL7" s="1835"/>
      <c r="FM7" s="1835"/>
      <c r="FN7" s="1835"/>
      <c r="FO7" s="1835"/>
      <c r="FP7" s="1836"/>
      <c r="FQ7" s="1835" t="str">
        <f>'Федеральные  средства  по  МО'!AV8</f>
        <v xml:space="preserve">Субсидии бюджетам на создание модельных муниципальных библиотек  (ООО 2 02 25454 00 0000 150 ) </v>
      </c>
      <c r="FR7" s="1835"/>
      <c r="FS7" s="1835"/>
      <c r="FT7" s="1835"/>
      <c r="FU7" s="1835"/>
      <c r="FV7" s="1835"/>
      <c r="FW7" s="1835"/>
      <c r="FX7" s="1836"/>
      <c r="FY7" s="1834" t="str">
        <f>'Федеральные  средства  по  МО'!AX8</f>
        <v>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v>
      </c>
      <c r="FZ7" s="1835"/>
      <c r="GA7" s="1835"/>
      <c r="GB7" s="1835"/>
      <c r="GC7" s="1835"/>
      <c r="GD7" s="1835"/>
      <c r="GE7" s="1835"/>
      <c r="GF7" s="1836"/>
      <c r="GG7" s="1834" t="str">
        <f>'Федеральные  средства  по  МО'!AZ8</f>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v>
      </c>
      <c r="GH7" s="1835"/>
      <c r="GI7" s="1835"/>
      <c r="GJ7" s="1835"/>
      <c r="GK7" s="1835"/>
      <c r="GL7" s="1835"/>
      <c r="GM7" s="1835"/>
      <c r="GN7" s="1836"/>
      <c r="GO7" s="1852" t="str">
        <f>'Федеральные  средства  по  МО'!BB8</f>
        <v>Субсидии бюджетам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00 0000 150  )</v>
      </c>
      <c r="GP7" s="1853"/>
      <c r="GQ7" s="1853"/>
      <c r="GR7" s="1853"/>
      <c r="GS7" s="1853"/>
      <c r="GT7" s="1853"/>
      <c r="GU7" s="1853"/>
      <c r="GV7" s="1854"/>
      <c r="GW7" s="1843" t="str">
        <f>'Федеральные  средства  по  МО'!BD8</f>
        <v>Субсидии бюджетам на проведение комплексных кадастровых работ ( 000 2 02 25511 00 0000 150 )</v>
      </c>
      <c r="GX7" s="1843"/>
      <c r="GY7" s="1843"/>
      <c r="GZ7" s="1843"/>
      <c r="HA7" s="1843"/>
      <c r="HB7" s="1843"/>
      <c r="HC7" s="1843"/>
      <c r="HD7" s="1844"/>
      <c r="HE7" s="1851" t="str">
        <f>'Федеральные  средства  по  МО'!BF8</f>
        <v>Субсидии бюджетам на развитие сети учреждений культурно-досугового типа  (000 2 02 25513 00 0000 150 )</v>
      </c>
      <c r="HF7" s="1843"/>
      <c r="HG7" s="1843"/>
      <c r="HH7" s="1843"/>
      <c r="HI7" s="1843"/>
      <c r="HJ7" s="1843"/>
      <c r="HK7" s="1843"/>
      <c r="HL7" s="1843"/>
      <c r="HM7" s="1845" t="str">
        <f>'Федеральные  средства  по  МО'!BH8</f>
        <v>Субсидия бюджетам на поддержку отрасли культуры    ( 000 2 02 25519 00 0000 150 )</v>
      </c>
      <c r="HN7" s="1846"/>
      <c r="HO7" s="1846"/>
      <c r="HP7" s="1846"/>
      <c r="HQ7" s="1846"/>
      <c r="HR7" s="1846"/>
      <c r="HS7" s="1846"/>
      <c r="HT7" s="1846"/>
      <c r="HU7" s="1846"/>
      <c r="HV7" s="1846"/>
      <c r="HW7" s="1846"/>
      <c r="HX7" s="1846"/>
      <c r="HY7" s="1846"/>
      <c r="HZ7" s="1846"/>
      <c r="IA7" s="1846"/>
      <c r="IB7" s="1846"/>
      <c r="IC7" s="1846"/>
      <c r="ID7" s="1846"/>
      <c r="IE7" s="1846"/>
      <c r="IF7" s="1846"/>
      <c r="IG7" s="1846"/>
      <c r="IH7" s="1846"/>
      <c r="II7" s="1846"/>
      <c r="IJ7" s="1847"/>
      <c r="IK7" s="1848" t="str">
        <f>'Федеральные  средства  по  МО'!BN8</f>
        <v xml:space="preserve">Субсидии бюджетам на реализацию программ формирования современной городской среды   ( 000 2 02 25555 00 0000 150 )  </v>
      </c>
      <c r="IL7" s="1849"/>
      <c r="IM7" s="1849"/>
      <c r="IN7" s="1849"/>
      <c r="IO7" s="1849"/>
      <c r="IP7" s="1849"/>
      <c r="IQ7" s="1849"/>
      <c r="IR7" s="1849"/>
      <c r="IS7" s="1848" t="str">
        <f>'Федеральные  средства  по  МО'!BP8</f>
        <v>Субсидии бюджетам на обеспечение комплексного развития сельских территорий  (000 2 02 25576 00 0000 150)</v>
      </c>
      <c r="IT7" s="1849"/>
      <c r="IU7" s="1849"/>
      <c r="IV7" s="1849"/>
      <c r="IW7" s="1849"/>
      <c r="IX7" s="1849"/>
      <c r="IY7" s="1849"/>
      <c r="IZ7" s="1850"/>
      <c r="JA7" s="1834" t="str">
        <f>'Федеральные  средства  по  МО'!BT8</f>
        <v xml:space="preserve">Субсидии бюджетам на оснащение региональных и муниципальных театров   (000 2 02 25584 00 0000 150) </v>
      </c>
      <c r="JB7" s="1835"/>
      <c r="JC7" s="1835"/>
      <c r="JD7" s="1835"/>
      <c r="JE7" s="1835"/>
      <c r="JF7" s="1835"/>
      <c r="JG7" s="1835"/>
      <c r="JH7" s="1836"/>
      <c r="JI7" s="1834" t="str">
        <f>'Федеральные  средства  по  МО'!BV8</f>
        <v xml:space="preserve">Субсидии бюджетам на техническое оснащение муниципальных музеев   (000 2 02 25590 00 0000 150) </v>
      </c>
      <c r="JJ7" s="1835"/>
      <c r="JK7" s="1835"/>
      <c r="JL7" s="1835"/>
      <c r="JM7" s="1835"/>
      <c r="JN7" s="1835"/>
      <c r="JO7" s="1835"/>
      <c r="JP7" s="1836"/>
      <c r="JQ7" s="1883" t="str">
        <f>'Федеральные  средства  по  МО'!BX8</f>
        <v>Субсидии бюджетам на подготовку проектов межевания земельных участков и на проведение кадастровых работ  ( 000 2 02 25599 00 0000 150 )</v>
      </c>
      <c r="JR7" s="1884"/>
      <c r="JS7" s="1884"/>
      <c r="JT7" s="1884"/>
      <c r="JU7" s="1884"/>
      <c r="JV7" s="1884"/>
      <c r="JW7" s="1884"/>
      <c r="JX7" s="1884"/>
      <c r="JY7" s="1884"/>
      <c r="JZ7" s="1884"/>
      <c r="KA7" s="1884"/>
      <c r="KB7" s="1884"/>
      <c r="KC7" s="1884"/>
      <c r="KD7" s="1884"/>
      <c r="KE7" s="1884"/>
      <c r="KF7" s="1885"/>
      <c r="KG7" s="1834" t="str">
        <f>'Федеральные  средства  по  МО'!CB8</f>
        <v>Субсидии бюджетам на реализацию мероприятий по модернизации школьных систем образования  (000 2 02 25750 00 0000 150)</v>
      </c>
      <c r="KH7" s="1835"/>
      <c r="KI7" s="1835"/>
      <c r="KJ7" s="1835"/>
      <c r="KK7" s="1835"/>
      <c r="KL7" s="1835"/>
      <c r="KM7" s="1835"/>
      <c r="KN7" s="1836"/>
      <c r="KO7" s="1851" t="str">
        <f>'Федеральные  средства  по  МО'!CD8</f>
        <v>Субсидии бюджетам на софинансирование закупки оборудования для создания «умных» спортивных площадок  (000 2 02 25753 00 0000 150)</v>
      </c>
      <c r="KP7" s="1843"/>
      <c r="KQ7" s="1843"/>
      <c r="KR7" s="1843"/>
      <c r="KS7" s="1843"/>
      <c r="KT7" s="1843"/>
      <c r="KU7" s="1843"/>
      <c r="KV7" s="1843"/>
      <c r="KW7" s="1879" t="str">
        <f>'Федеральные  средства  по  МО'!CF8</f>
        <v>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v>
      </c>
      <c r="KX7" s="1880"/>
      <c r="KY7" s="1880"/>
      <c r="KZ7" s="1880"/>
      <c r="LA7" s="1880"/>
      <c r="LB7" s="1880"/>
      <c r="LC7" s="1880"/>
      <c r="LD7" s="1880"/>
      <c r="LE7" s="1880"/>
      <c r="LF7" s="1880"/>
      <c r="LG7" s="1880"/>
      <c r="LH7" s="1880"/>
      <c r="LI7" s="1880"/>
      <c r="LJ7" s="1880"/>
      <c r="LK7" s="1880"/>
      <c r="LL7" s="1880"/>
      <c r="LM7" s="1880"/>
      <c r="LN7" s="1880"/>
      <c r="LO7" s="1880"/>
      <c r="LP7" s="1880"/>
      <c r="LQ7" s="1880"/>
      <c r="LR7" s="1880"/>
      <c r="LS7" s="1880"/>
      <c r="LT7" s="1881"/>
    </row>
    <row r="8" spans="1:332" ht="102" customHeight="1" thickBot="1" x14ac:dyDescent="0.25">
      <c r="A8" s="1757"/>
      <c r="B8" s="1757"/>
      <c r="C8" s="1875"/>
      <c r="D8" s="1875"/>
      <c r="E8" s="1875"/>
      <c r="F8" s="1757"/>
      <c r="G8" s="1875"/>
      <c r="H8" s="1875"/>
      <c r="I8" s="1875"/>
      <c r="J8" s="29"/>
      <c r="K8" s="29"/>
      <c r="L8" s="29"/>
      <c r="M8" s="1877"/>
      <c r="N8" s="1875"/>
      <c r="O8" s="1875"/>
      <c r="P8" s="1875"/>
      <c r="Q8" s="1877"/>
      <c r="R8" s="1875"/>
      <c r="S8" s="1875"/>
      <c r="T8" s="1875"/>
      <c r="U8" s="1867" t="str">
        <f>'Федеральные  средства  по  МО'!F9</f>
        <v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v>
      </c>
      <c r="V8" s="1868"/>
      <c r="W8" s="1868"/>
      <c r="X8" s="1868"/>
      <c r="Y8" s="1868"/>
      <c r="Z8" s="1868"/>
      <c r="AA8" s="1868"/>
      <c r="AB8" s="1868"/>
      <c r="AC8" s="1864" t="str">
        <f>'Федеральные  средства  по  МО'!H9</f>
        <v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v>
      </c>
      <c r="AD8" s="1865"/>
      <c r="AE8" s="1865"/>
      <c r="AF8" s="1865"/>
      <c r="AG8" s="1865"/>
      <c r="AH8" s="1865"/>
      <c r="AI8" s="1865"/>
      <c r="AJ8" s="1866"/>
      <c r="AK8" s="1870" t="str">
        <f>'Федеральные  средства  по  МО'!N9</f>
        <v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v>
      </c>
      <c r="AL8" s="1870"/>
      <c r="AM8" s="1870"/>
      <c r="AN8" s="1870"/>
      <c r="AO8" s="1870"/>
      <c r="AP8" s="1870"/>
      <c r="AQ8" s="1870"/>
      <c r="AR8" s="1870"/>
      <c r="AS8" s="1848" t="str">
        <f>'Федеральные  средства  по  МО'!P9</f>
        <v xml:space="preserve">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v>
      </c>
      <c r="AT8" s="1849"/>
      <c r="AU8" s="1849"/>
      <c r="AV8" s="1849"/>
      <c r="AW8" s="1849"/>
      <c r="AX8" s="1849"/>
      <c r="AY8" s="1849"/>
      <c r="AZ8" s="1850"/>
      <c r="BA8" s="1870" t="str">
        <f>'Федеральные  средства  по  МО'!R9</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v>
      </c>
      <c r="BB8" s="1870"/>
      <c r="BC8" s="1870"/>
      <c r="BD8" s="1870"/>
      <c r="BE8" s="1870"/>
      <c r="BF8" s="1870"/>
      <c r="BG8" s="1870"/>
      <c r="BH8" s="1871"/>
      <c r="BI8" s="1837"/>
      <c r="BJ8" s="1838"/>
      <c r="BK8" s="1838"/>
      <c r="BL8" s="1838"/>
      <c r="BM8" s="1838"/>
      <c r="BN8" s="1838"/>
      <c r="BO8" s="1838"/>
      <c r="BP8" s="1839"/>
      <c r="BQ8" s="1855"/>
      <c r="BR8" s="1856"/>
      <c r="BS8" s="1856"/>
      <c r="BT8" s="1856"/>
      <c r="BU8" s="1856"/>
      <c r="BV8" s="1856"/>
      <c r="BW8" s="1856"/>
      <c r="BX8" s="1857"/>
      <c r="BY8" s="1837"/>
      <c r="BZ8" s="1838"/>
      <c r="CA8" s="1838"/>
      <c r="CB8" s="1838"/>
      <c r="CC8" s="1838"/>
      <c r="CD8" s="1838"/>
      <c r="CE8" s="1838"/>
      <c r="CF8" s="1839"/>
      <c r="CG8" s="1855"/>
      <c r="CH8" s="1856"/>
      <c r="CI8" s="1856"/>
      <c r="CJ8" s="1856"/>
      <c r="CK8" s="1856"/>
      <c r="CL8" s="1856"/>
      <c r="CM8" s="1856"/>
      <c r="CN8" s="1857"/>
      <c r="CO8" s="1837"/>
      <c r="CP8" s="1838"/>
      <c r="CQ8" s="1838"/>
      <c r="CR8" s="1838"/>
      <c r="CS8" s="1838"/>
      <c r="CT8" s="1838"/>
      <c r="CU8" s="1838"/>
      <c r="CV8" s="1838"/>
      <c r="CW8" s="1840"/>
      <c r="CX8" s="1841"/>
      <c r="CY8" s="1841"/>
      <c r="CZ8" s="1841"/>
      <c r="DA8" s="1841"/>
      <c r="DB8" s="1841"/>
      <c r="DC8" s="1841"/>
      <c r="DD8" s="1841"/>
      <c r="DE8" s="1840"/>
      <c r="DF8" s="1841"/>
      <c r="DG8" s="1841"/>
      <c r="DH8" s="1841"/>
      <c r="DI8" s="1841"/>
      <c r="DJ8" s="1841"/>
      <c r="DK8" s="1841"/>
      <c r="DL8" s="1842"/>
      <c r="DM8" s="1837"/>
      <c r="DN8" s="1838"/>
      <c r="DO8" s="1838"/>
      <c r="DP8" s="1838"/>
      <c r="DQ8" s="1838"/>
      <c r="DR8" s="1838"/>
      <c r="DS8" s="1838"/>
      <c r="DT8" s="1839"/>
      <c r="DU8" s="1837"/>
      <c r="DV8" s="1838"/>
      <c r="DW8" s="1838"/>
      <c r="DX8" s="1838"/>
      <c r="DY8" s="1838"/>
      <c r="DZ8" s="1838"/>
      <c r="EA8" s="1838"/>
      <c r="EB8" s="1839"/>
      <c r="EC8" s="1837"/>
      <c r="ED8" s="1838"/>
      <c r="EE8" s="1838"/>
      <c r="EF8" s="1838"/>
      <c r="EG8" s="1838"/>
      <c r="EH8" s="1838"/>
      <c r="EI8" s="1838"/>
      <c r="EJ8" s="1839"/>
      <c r="EK8" s="1837"/>
      <c r="EL8" s="1838"/>
      <c r="EM8" s="1838"/>
      <c r="EN8" s="1838"/>
      <c r="EO8" s="1838"/>
      <c r="EP8" s="1838"/>
      <c r="EQ8" s="1838"/>
      <c r="ER8" s="1839"/>
      <c r="ES8" s="1837"/>
      <c r="ET8" s="1838"/>
      <c r="EU8" s="1838"/>
      <c r="EV8" s="1838"/>
      <c r="EW8" s="1838"/>
      <c r="EX8" s="1838"/>
      <c r="EY8" s="1838"/>
      <c r="EZ8" s="1839"/>
      <c r="FA8" s="1837"/>
      <c r="FB8" s="1838"/>
      <c r="FC8" s="1838"/>
      <c r="FD8" s="1838"/>
      <c r="FE8" s="1838"/>
      <c r="FF8" s="1838"/>
      <c r="FG8" s="1838"/>
      <c r="FH8" s="1839"/>
      <c r="FI8" s="1837"/>
      <c r="FJ8" s="1838"/>
      <c r="FK8" s="1838"/>
      <c r="FL8" s="1838"/>
      <c r="FM8" s="1838"/>
      <c r="FN8" s="1838"/>
      <c r="FO8" s="1838"/>
      <c r="FP8" s="1839"/>
      <c r="FQ8" s="1838"/>
      <c r="FR8" s="1838"/>
      <c r="FS8" s="1838"/>
      <c r="FT8" s="1838"/>
      <c r="FU8" s="1838"/>
      <c r="FV8" s="1838"/>
      <c r="FW8" s="1838"/>
      <c r="FX8" s="1839"/>
      <c r="FY8" s="1837"/>
      <c r="FZ8" s="1838"/>
      <c r="GA8" s="1838"/>
      <c r="GB8" s="1838"/>
      <c r="GC8" s="1838"/>
      <c r="GD8" s="1838"/>
      <c r="GE8" s="1838"/>
      <c r="GF8" s="1839"/>
      <c r="GG8" s="1837"/>
      <c r="GH8" s="1838"/>
      <c r="GI8" s="1838"/>
      <c r="GJ8" s="1838"/>
      <c r="GK8" s="1838"/>
      <c r="GL8" s="1838"/>
      <c r="GM8" s="1838"/>
      <c r="GN8" s="1839"/>
      <c r="GO8" s="1855"/>
      <c r="GP8" s="1856"/>
      <c r="GQ8" s="1856"/>
      <c r="GR8" s="1856"/>
      <c r="GS8" s="1856"/>
      <c r="GT8" s="1856"/>
      <c r="GU8" s="1856"/>
      <c r="GV8" s="1857"/>
      <c r="GW8" s="1841"/>
      <c r="GX8" s="1841"/>
      <c r="GY8" s="1841"/>
      <c r="GZ8" s="1841"/>
      <c r="HA8" s="1841"/>
      <c r="HB8" s="1841"/>
      <c r="HC8" s="1841"/>
      <c r="HD8" s="1842"/>
      <c r="HE8" s="1840"/>
      <c r="HF8" s="1841"/>
      <c r="HG8" s="1841"/>
      <c r="HH8" s="1841"/>
      <c r="HI8" s="1841"/>
      <c r="HJ8" s="1841"/>
      <c r="HK8" s="1841"/>
      <c r="HL8" s="1841"/>
      <c r="HM8" s="1848" t="str">
        <f>'Федеральные  средства  по  МО'!BH9</f>
        <v xml:space="preserve">модернизация региональных и муниципальных детских школ искусств по видам искусств   </v>
      </c>
      <c r="HN8" s="1849"/>
      <c r="HO8" s="1849"/>
      <c r="HP8" s="1849"/>
      <c r="HQ8" s="1849"/>
      <c r="HR8" s="1849"/>
      <c r="HS8" s="1849"/>
      <c r="HT8" s="1850"/>
      <c r="HU8" s="1870" t="str">
        <f>'Федеральные  средства  по  МО'!BJ9</f>
        <v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v>
      </c>
      <c r="HV8" s="1870"/>
      <c r="HW8" s="1870"/>
      <c r="HX8" s="1870"/>
      <c r="HY8" s="1870"/>
      <c r="HZ8" s="1870"/>
      <c r="IA8" s="1870"/>
      <c r="IB8" s="1870"/>
      <c r="IC8" s="1848" t="str">
        <f>'Федеральные  средства  по  МО'!BL9</f>
        <v>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v>
      </c>
      <c r="ID8" s="1849"/>
      <c r="IE8" s="1849"/>
      <c r="IF8" s="1849"/>
      <c r="IG8" s="1849"/>
      <c r="IH8" s="1849"/>
      <c r="II8" s="1849"/>
      <c r="IJ8" s="1850"/>
      <c r="IK8" s="1882" t="str">
        <f>'Федеральные  средства  по  МО'!BN9</f>
        <v>Реализация мероприятий, направленных на формирование современной городской среды</v>
      </c>
      <c r="IL8" s="1882"/>
      <c r="IM8" s="1882"/>
      <c r="IN8" s="1882"/>
      <c r="IO8" s="1882"/>
      <c r="IP8" s="1882"/>
      <c r="IQ8" s="1882"/>
      <c r="IR8" s="1882"/>
      <c r="IS8" s="1840" t="str">
        <f>'Федеральные  средства  по  МО'!BP9</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v>
      </c>
      <c r="IT8" s="1841"/>
      <c r="IU8" s="1841"/>
      <c r="IV8" s="1841"/>
      <c r="IW8" s="1841"/>
      <c r="IX8" s="1841"/>
      <c r="IY8" s="1841"/>
      <c r="IZ8" s="1842"/>
      <c r="JA8" s="1837"/>
      <c r="JB8" s="1838"/>
      <c r="JC8" s="1838"/>
      <c r="JD8" s="1838"/>
      <c r="JE8" s="1838"/>
      <c r="JF8" s="1838"/>
      <c r="JG8" s="1838"/>
      <c r="JH8" s="1839"/>
      <c r="JI8" s="1837"/>
      <c r="JJ8" s="1838"/>
      <c r="JK8" s="1838"/>
      <c r="JL8" s="1838"/>
      <c r="JM8" s="1838"/>
      <c r="JN8" s="1838"/>
      <c r="JO8" s="1838"/>
      <c r="JP8" s="1839"/>
      <c r="JQ8" s="1883" t="str">
        <f>'Федеральные  средства  по  МО'!BX9</f>
        <v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v>
      </c>
      <c r="JR8" s="1884"/>
      <c r="JS8" s="1884"/>
      <c r="JT8" s="1884"/>
      <c r="JU8" s="1884"/>
      <c r="JV8" s="1884"/>
      <c r="JW8" s="1884"/>
      <c r="JX8" s="1885"/>
      <c r="JY8" s="1883" t="str">
        <f>'Федеральные  средства  по  МО'!BZ9</f>
        <v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v>
      </c>
      <c r="JZ8" s="1884"/>
      <c r="KA8" s="1884"/>
      <c r="KB8" s="1884"/>
      <c r="KC8" s="1884"/>
      <c r="KD8" s="1884"/>
      <c r="KE8" s="1884"/>
      <c r="KF8" s="1885"/>
      <c r="KG8" s="1837"/>
      <c r="KH8" s="1838"/>
      <c r="KI8" s="1838"/>
      <c r="KJ8" s="1838"/>
      <c r="KK8" s="1838"/>
      <c r="KL8" s="1838"/>
      <c r="KM8" s="1838"/>
      <c r="KN8" s="1839"/>
      <c r="KO8" s="1840"/>
      <c r="KP8" s="1841"/>
      <c r="KQ8" s="1841"/>
      <c r="KR8" s="1841"/>
      <c r="KS8" s="1841"/>
      <c r="KT8" s="1841"/>
      <c r="KU8" s="1841"/>
      <c r="KV8" s="1841"/>
      <c r="KW8" s="1869" t="str">
        <f>'Федеральные  средства  по  МО'!CF9</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v>
      </c>
      <c r="KX8" s="1870"/>
      <c r="KY8" s="1870"/>
      <c r="KZ8" s="1870"/>
      <c r="LA8" s="1870"/>
      <c r="LB8" s="1870"/>
      <c r="LC8" s="1870"/>
      <c r="LD8" s="1871"/>
      <c r="LE8" s="1845" t="str">
        <f>'Федеральные  средства  по  МО'!CH9</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LF8" s="1846"/>
      <c r="LG8" s="1846"/>
      <c r="LH8" s="1846"/>
      <c r="LI8" s="1846"/>
      <c r="LJ8" s="1846"/>
      <c r="LK8" s="1846"/>
      <c r="LL8" s="1846"/>
      <c r="LM8" s="1845" t="str">
        <f>'Федеральные  средства  по  МО'!CJ9</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v>
      </c>
      <c r="LN8" s="1846"/>
      <c r="LO8" s="1846"/>
      <c r="LP8" s="1846"/>
      <c r="LQ8" s="1846"/>
      <c r="LR8" s="1846"/>
      <c r="LS8" s="1846"/>
      <c r="LT8" s="1847"/>
    </row>
    <row r="9" spans="1:332" ht="21" customHeight="1" thickBot="1" x14ac:dyDescent="0.3">
      <c r="A9" s="30"/>
      <c r="B9" s="1760"/>
      <c r="C9" s="1876"/>
      <c r="D9" s="1876"/>
      <c r="E9" s="1876"/>
      <c r="F9" s="1760"/>
      <c r="G9" s="1876"/>
      <c r="H9" s="1876"/>
      <c r="I9" s="1876"/>
      <c r="J9" s="30"/>
      <c r="K9" s="30"/>
      <c r="L9" s="30"/>
      <c r="M9" s="1878"/>
      <c r="N9" s="1876"/>
      <c r="O9" s="1876"/>
      <c r="P9" s="1876"/>
      <c r="Q9" s="1878"/>
      <c r="R9" s="1876"/>
      <c r="S9" s="1876"/>
      <c r="T9" s="1876"/>
      <c r="U9" s="36" t="s">
        <v>264</v>
      </c>
      <c r="V9" s="32" t="s">
        <v>265</v>
      </c>
      <c r="W9" s="37" t="s">
        <v>238</v>
      </c>
      <c r="X9" s="38" t="s">
        <v>239</v>
      </c>
      <c r="Y9" s="846" t="s">
        <v>266</v>
      </c>
      <c r="Z9" s="40" t="s">
        <v>265</v>
      </c>
      <c r="AA9" s="41" t="s">
        <v>238</v>
      </c>
      <c r="AB9" s="38" t="s">
        <v>239</v>
      </c>
      <c r="AC9" s="36" t="s">
        <v>264</v>
      </c>
      <c r="AD9" s="32" t="s">
        <v>265</v>
      </c>
      <c r="AE9" s="37" t="s">
        <v>238</v>
      </c>
      <c r="AF9" s="38" t="s">
        <v>239</v>
      </c>
      <c r="AG9" s="39" t="s">
        <v>266</v>
      </c>
      <c r="AH9" s="40" t="s">
        <v>265</v>
      </c>
      <c r="AI9" s="41" t="s">
        <v>238</v>
      </c>
      <c r="AJ9" s="38" t="s">
        <v>239</v>
      </c>
      <c r="AK9" s="42" t="s">
        <v>264</v>
      </c>
      <c r="AL9" s="32" t="s">
        <v>265</v>
      </c>
      <c r="AM9" s="33" t="s">
        <v>238</v>
      </c>
      <c r="AN9" s="34" t="s">
        <v>239</v>
      </c>
      <c r="AO9" s="42" t="s">
        <v>266</v>
      </c>
      <c r="AP9" s="32" t="s">
        <v>265</v>
      </c>
      <c r="AQ9" s="33" t="s">
        <v>238</v>
      </c>
      <c r="AR9" s="34" t="s">
        <v>239</v>
      </c>
      <c r="AS9" s="31" t="s">
        <v>264</v>
      </c>
      <c r="AT9" s="40" t="s">
        <v>265</v>
      </c>
      <c r="AU9" s="33" t="s">
        <v>238</v>
      </c>
      <c r="AV9" s="34" t="s">
        <v>239</v>
      </c>
      <c r="AW9" s="42" t="s">
        <v>266</v>
      </c>
      <c r="AX9" s="32" t="s">
        <v>265</v>
      </c>
      <c r="AY9" s="33" t="s">
        <v>238</v>
      </c>
      <c r="AZ9" s="34" t="s">
        <v>239</v>
      </c>
      <c r="BA9" s="31" t="s">
        <v>264</v>
      </c>
      <c r="BB9" s="32" t="s">
        <v>265</v>
      </c>
      <c r="BC9" s="33" t="s">
        <v>238</v>
      </c>
      <c r="BD9" s="34" t="s">
        <v>239</v>
      </c>
      <c r="BE9" s="42" t="s">
        <v>266</v>
      </c>
      <c r="BF9" s="32" t="s">
        <v>265</v>
      </c>
      <c r="BG9" s="33" t="s">
        <v>238</v>
      </c>
      <c r="BH9" s="34" t="s">
        <v>239</v>
      </c>
      <c r="BI9" s="31" t="s">
        <v>264</v>
      </c>
      <c r="BJ9" s="32" t="s">
        <v>265</v>
      </c>
      <c r="BK9" s="33" t="s">
        <v>238</v>
      </c>
      <c r="BL9" s="34" t="s">
        <v>239</v>
      </c>
      <c r="BM9" s="42" t="s">
        <v>266</v>
      </c>
      <c r="BN9" s="32" t="s">
        <v>265</v>
      </c>
      <c r="BO9" s="33" t="s">
        <v>238</v>
      </c>
      <c r="BP9" s="34" t="s">
        <v>239</v>
      </c>
      <c r="BQ9" s="31" t="s">
        <v>264</v>
      </c>
      <c r="BR9" s="33" t="s">
        <v>265</v>
      </c>
      <c r="BS9" s="33" t="s">
        <v>238</v>
      </c>
      <c r="BT9" s="34" t="s">
        <v>239</v>
      </c>
      <c r="BU9" s="42" t="s">
        <v>266</v>
      </c>
      <c r="BV9" s="32" t="s">
        <v>265</v>
      </c>
      <c r="BW9" s="33" t="s">
        <v>238</v>
      </c>
      <c r="BX9" s="34" t="s">
        <v>239</v>
      </c>
      <c r="BY9" s="31" t="s">
        <v>264</v>
      </c>
      <c r="BZ9" s="32" t="s">
        <v>265</v>
      </c>
      <c r="CA9" s="33" t="s">
        <v>238</v>
      </c>
      <c r="CB9" s="34" t="s">
        <v>239</v>
      </c>
      <c r="CC9" s="42" t="s">
        <v>266</v>
      </c>
      <c r="CD9" s="32" t="s">
        <v>265</v>
      </c>
      <c r="CE9" s="33" t="s">
        <v>238</v>
      </c>
      <c r="CF9" s="34" t="s">
        <v>239</v>
      </c>
      <c r="CG9" s="31" t="s">
        <v>264</v>
      </c>
      <c r="CH9" s="33" t="s">
        <v>265</v>
      </c>
      <c r="CI9" s="33" t="s">
        <v>238</v>
      </c>
      <c r="CJ9" s="49" t="s">
        <v>239</v>
      </c>
      <c r="CK9" s="50" t="s">
        <v>266</v>
      </c>
      <c r="CL9" s="32" t="s">
        <v>265</v>
      </c>
      <c r="CM9" s="33" t="s">
        <v>238</v>
      </c>
      <c r="CN9" s="34" t="s">
        <v>239</v>
      </c>
      <c r="CO9" s="31" t="s">
        <v>264</v>
      </c>
      <c r="CP9" s="43" t="s">
        <v>265</v>
      </c>
      <c r="CQ9" s="40" t="s">
        <v>238</v>
      </c>
      <c r="CR9" s="44" t="s">
        <v>239</v>
      </c>
      <c r="CS9" s="45" t="s">
        <v>266</v>
      </c>
      <c r="CT9" s="43" t="s">
        <v>265</v>
      </c>
      <c r="CU9" s="40" t="s">
        <v>238</v>
      </c>
      <c r="CV9" s="34" t="s">
        <v>239</v>
      </c>
      <c r="CW9" s="31" t="s">
        <v>264</v>
      </c>
      <c r="CX9" s="32" t="s">
        <v>265</v>
      </c>
      <c r="CY9" s="33" t="s">
        <v>238</v>
      </c>
      <c r="CZ9" s="34" t="s">
        <v>239</v>
      </c>
      <c r="DA9" s="42" t="s">
        <v>266</v>
      </c>
      <c r="DB9" s="32" t="s">
        <v>265</v>
      </c>
      <c r="DC9" s="33" t="s">
        <v>238</v>
      </c>
      <c r="DD9" s="49" t="s">
        <v>239</v>
      </c>
      <c r="DE9" s="31" t="s">
        <v>264</v>
      </c>
      <c r="DF9" s="32" t="s">
        <v>265</v>
      </c>
      <c r="DG9" s="33" t="s">
        <v>238</v>
      </c>
      <c r="DH9" s="34" t="s">
        <v>239</v>
      </c>
      <c r="DI9" s="42" t="s">
        <v>266</v>
      </c>
      <c r="DJ9" s="32" t="s">
        <v>265</v>
      </c>
      <c r="DK9" s="33" t="s">
        <v>238</v>
      </c>
      <c r="DL9" s="34" t="s">
        <v>239</v>
      </c>
      <c r="DM9" s="50" t="s">
        <v>264</v>
      </c>
      <c r="DN9" s="32" t="s">
        <v>265</v>
      </c>
      <c r="DO9" s="33" t="s">
        <v>238</v>
      </c>
      <c r="DP9" s="34" t="s">
        <v>239</v>
      </c>
      <c r="DQ9" s="42" t="s">
        <v>266</v>
      </c>
      <c r="DR9" s="32" t="s">
        <v>265</v>
      </c>
      <c r="DS9" s="33" t="s">
        <v>238</v>
      </c>
      <c r="DT9" s="34" t="s">
        <v>239</v>
      </c>
      <c r="DU9" s="35" t="s">
        <v>264</v>
      </c>
      <c r="DV9" s="32" t="s">
        <v>265</v>
      </c>
      <c r="DW9" s="33" t="s">
        <v>238</v>
      </c>
      <c r="DX9" s="34" t="s">
        <v>239</v>
      </c>
      <c r="DY9" s="42" t="s">
        <v>266</v>
      </c>
      <c r="DZ9" s="32" t="s">
        <v>265</v>
      </c>
      <c r="EA9" s="33" t="s">
        <v>238</v>
      </c>
      <c r="EB9" s="34" t="s">
        <v>239</v>
      </c>
      <c r="EC9" s="31" t="s">
        <v>264</v>
      </c>
      <c r="ED9" s="32" t="s">
        <v>265</v>
      </c>
      <c r="EE9" s="33" t="s">
        <v>238</v>
      </c>
      <c r="EF9" s="34" t="s">
        <v>239</v>
      </c>
      <c r="EG9" s="42" t="s">
        <v>266</v>
      </c>
      <c r="EH9" s="32" t="s">
        <v>265</v>
      </c>
      <c r="EI9" s="33" t="s">
        <v>238</v>
      </c>
      <c r="EJ9" s="34" t="s">
        <v>239</v>
      </c>
      <c r="EK9" s="46" t="s">
        <v>264</v>
      </c>
      <c r="EL9" s="40" t="s">
        <v>265</v>
      </c>
      <c r="EM9" s="40" t="s">
        <v>238</v>
      </c>
      <c r="EN9" s="44" t="s">
        <v>239</v>
      </c>
      <c r="EO9" s="47" t="s">
        <v>266</v>
      </c>
      <c r="EP9" s="40" t="s">
        <v>265</v>
      </c>
      <c r="EQ9" s="48" t="s">
        <v>238</v>
      </c>
      <c r="ER9" s="40" t="s">
        <v>239</v>
      </c>
      <c r="ES9" s="46" t="s">
        <v>264</v>
      </c>
      <c r="ET9" s="40" t="s">
        <v>265</v>
      </c>
      <c r="EU9" s="48" t="s">
        <v>238</v>
      </c>
      <c r="EV9" s="40" t="s">
        <v>239</v>
      </c>
      <c r="EW9" s="45" t="s">
        <v>266</v>
      </c>
      <c r="EX9" s="40" t="s">
        <v>265</v>
      </c>
      <c r="EY9" s="48" t="s">
        <v>238</v>
      </c>
      <c r="EZ9" s="40" t="s">
        <v>239</v>
      </c>
      <c r="FA9" s="31" t="s">
        <v>264</v>
      </c>
      <c r="FB9" s="32" t="s">
        <v>265</v>
      </c>
      <c r="FC9" s="33" t="s">
        <v>238</v>
      </c>
      <c r="FD9" s="34" t="s">
        <v>239</v>
      </c>
      <c r="FE9" s="42" t="s">
        <v>266</v>
      </c>
      <c r="FF9" s="32" t="s">
        <v>265</v>
      </c>
      <c r="FG9" s="33" t="s">
        <v>238</v>
      </c>
      <c r="FH9" s="34" t="s">
        <v>239</v>
      </c>
      <c r="FI9" s="46" t="s">
        <v>264</v>
      </c>
      <c r="FJ9" s="43" t="s">
        <v>265</v>
      </c>
      <c r="FK9" s="40" t="s">
        <v>238</v>
      </c>
      <c r="FL9" s="44" t="s">
        <v>239</v>
      </c>
      <c r="FM9" s="45" t="s">
        <v>266</v>
      </c>
      <c r="FN9" s="40" t="s">
        <v>265</v>
      </c>
      <c r="FO9" s="48" t="s">
        <v>238</v>
      </c>
      <c r="FP9" s="40" t="s">
        <v>239</v>
      </c>
      <c r="FQ9" s="42" t="s">
        <v>264</v>
      </c>
      <c r="FR9" s="40" t="s">
        <v>265</v>
      </c>
      <c r="FS9" s="49" t="s">
        <v>238</v>
      </c>
      <c r="FT9" s="33" t="s">
        <v>239</v>
      </c>
      <c r="FU9" s="35" t="s">
        <v>266</v>
      </c>
      <c r="FV9" s="33" t="s">
        <v>265</v>
      </c>
      <c r="FW9" s="49" t="s">
        <v>238</v>
      </c>
      <c r="FX9" s="33" t="s">
        <v>239</v>
      </c>
      <c r="FY9" s="31" t="s">
        <v>264</v>
      </c>
      <c r="FZ9" s="40" t="s">
        <v>265</v>
      </c>
      <c r="GA9" s="33" t="s">
        <v>238</v>
      </c>
      <c r="GB9" s="34" t="s">
        <v>239</v>
      </c>
      <c r="GC9" s="42" t="s">
        <v>266</v>
      </c>
      <c r="GD9" s="32" t="s">
        <v>265</v>
      </c>
      <c r="GE9" s="33" t="s">
        <v>238</v>
      </c>
      <c r="GF9" s="34" t="s">
        <v>239</v>
      </c>
      <c r="GG9" s="31" t="s">
        <v>264</v>
      </c>
      <c r="GH9" s="32" t="s">
        <v>265</v>
      </c>
      <c r="GI9" s="33" t="s">
        <v>238</v>
      </c>
      <c r="GJ9" s="34" t="s">
        <v>239</v>
      </c>
      <c r="GK9" s="42" t="s">
        <v>266</v>
      </c>
      <c r="GL9" s="32" t="s">
        <v>265</v>
      </c>
      <c r="GM9" s="33" t="s">
        <v>238</v>
      </c>
      <c r="GN9" s="34" t="s">
        <v>239</v>
      </c>
      <c r="GO9" s="31" t="s">
        <v>264</v>
      </c>
      <c r="GP9" s="40" t="s">
        <v>265</v>
      </c>
      <c r="GQ9" s="33" t="s">
        <v>238</v>
      </c>
      <c r="GR9" s="34" t="s">
        <v>239</v>
      </c>
      <c r="GS9" s="42" t="s">
        <v>266</v>
      </c>
      <c r="GT9" s="32" t="s">
        <v>265</v>
      </c>
      <c r="GU9" s="33" t="s">
        <v>238</v>
      </c>
      <c r="GV9" s="34" t="s">
        <v>239</v>
      </c>
      <c r="GW9" s="31" t="s">
        <v>264</v>
      </c>
      <c r="GX9" s="32" t="s">
        <v>265</v>
      </c>
      <c r="GY9" s="33" t="s">
        <v>238</v>
      </c>
      <c r="GZ9" s="34" t="s">
        <v>239</v>
      </c>
      <c r="HA9" s="42" t="s">
        <v>266</v>
      </c>
      <c r="HB9" s="32" t="s">
        <v>265</v>
      </c>
      <c r="HC9" s="33" t="s">
        <v>238</v>
      </c>
      <c r="HD9" s="34" t="s">
        <v>239</v>
      </c>
      <c r="HE9" s="31" t="s">
        <v>264</v>
      </c>
      <c r="HF9" s="40" t="s">
        <v>265</v>
      </c>
      <c r="HG9" s="33" t="s">
        <v>238</v>
      </c>
      <c r="HH9" s="34" t="s">
        <v>239</v>
      </c>
      <c r="HI9" s="42" t="s">
        <v>266</v>
      </c>
      <c r="HJ9" s="32" t="s">
        <v>265</v>
      </c>
      <c r="HK9" s="33" t="s">
        <v>238</v>
      </c>
      <c r="HL9" s="34" t="s">
        <v>239</v>
      </c>
      <c r="HM9" s="31" t="s">
        <v>264</v>
      </c>
      <c r="HN9" s="32" t="s">
        <v>265</v>
      </c>
      <c r="HO9" s="33" t="s">
        <v>238</v>
      </c>
      <c r="HP9" s="34" t="s">
        <v>239</v>
      </c>
      <c r="HQ9" s="42" t="s">
        <v>266</v>
      </c>
      <c r="HR9" s="32" t="s">
        <v>265</v>
      </c>
      <c r="HS9" s="33" t="s">
        <v>238</v>
      </c>
      <c r="HT9" s="49" t="s">
        <v>239</v>
      </c>
      <c r="HU9" s="50" t="s">
        <v>264</v>
      </c>
      <c r="HV9" s="32" t="s">
        <v>265</v>
      </c>
      <c r="HW9" s="33" t="s">
        <v>238</v>
      </c>
      <c r="HX9" s="34" t="s">
        <v>239</v>
      </c>
      <c r="HY9" s="42" t="s">
        <v>266</v>
      </c>
      <c r="HZ9" s="32" t="s">
        <v>265</v>
      </c>
      <c r="IA9" s="33" t="s">
        <v>238</v>
      </c>
      <c r="IB9" s="34" t="s">
        <v>239</v>
      </c>
      <c r="IC9" s="31" t="s">
        <v>264</v>
      </c>
      <c r="ID9" s="32" t="s">
        <v>265</v>
      </c>
      <c r="IE9" s="33" t="s">
        <v>238</v>
      </c>
      <c r="IF9" s="34" t="s">
        <v>239</v>
      </c>
      <c r="IG9" s="42" t="s">
        <v>266</v>
      </c>
      <c r="IH9" s="32" t="s">
        <v>265</v>
      </c>
      <c r="II9" s="33" t="s">
        <v>238</v>
      </c>
      <c r="IJ9" s="34" t="s">
        <v>239</v>
      </c>
      <c r="IK9" s="31" t="s">
        <v>264</v>
      </c>
      <c r="IL9" s="32" t="s">
        <v>265</v>
      </c>
      <c r="IM9" s="33" t="s">
        <v>238</v>
      </c>
      <c r="IN9" s="34" t="s">
        <v>239</v>
      </c>
      <c r="IO9" s="42" t="s">
        <v>266</v>
      </c>
      <c r="IP9" s="32" t="s">
        <v>265</v>
      </c>
      <c r="IQ9" s="33" t="s">
        <v>238</v>
      </c>
      <c r="IR9" s="34" t="s">
        <v>239</v>
      </c>
      <c r="IS9" s="31" t="s">
        <v>264</v>
      </c>
      <c r="IT9" s="32" t="s">
        <v>265</v>
      </c>
      <c r="IU9" s="33" t="s">
        <v>238</v>
      </c>
      <c r="IV9" s="34" t="s">
        <v>239</v>
      </c>
      <c r="IW9" s="42" t="s">
        <v>266</v>
      </c>
      <c r="IX9" s="32" t="s">
        <v>265</v>
      </c>
      <c r="IY9" s="33" t="s">
        <v>238</v>
      </c>
      <c r="IZ9" s="34" t="s">
        <v>239</v>
      </c>
      <c r="JA9" s="31" t="s">
        <v>264</v>
      </c>
      <c r="JB9" s="32" t="s">
        <v>265</v>
      </c>
      <c r="JC9" s="33" t="s">
        <v>238</v>
      </c>
      <c r="JD9" s="34" t="s">
        <v>239</v>
      </c>
      <c r="JE9" s="42" t="s">
        <v>266</v>
      </c>
      <c r="JF9" s="32" t="s">
        <v>265</v>
      </c>
      <c r="JG9" s="33" t="s">
        <v>238</v>
      </c>
      <c r="JH9" s="34" t="s">
        <v>239</v>
      </c>
      <c r="JI9" s="31" t="s">
        <v>264</v>
      </c>
      <c r="JJ9" s="40" t="s">
        <v>265</v>
      </c>
      <c r="JK9" s="33" t="s">
        <v>238</v>
      </c>
      <c r="JL9" s="34" t="s">
        <v>239</v>
      </c>
      <c r="JM9" s="42" t="s">
        <v>266</v>
      </c>
      <c r="JN9" s="32" t="s">
        <v>265</v>
      </c>
      <c r="JO9" s="33" t="s">
        <v>238</v>
      </c>
      <c r="JP9" s="49" t="s">
        <v>239</v>
      </c>
      <c r="JQ9" s="31" t="s">
        <v>264</v>
      </c>
      <c r="JR9" s="32" t="s">
        <v>265</v>
      </c>
      <c r="JS9" s="33" t="s">
        <v>238</v>
      </c>
      <c r="JT9" s="34" t="s">
        <v>239</v>
      </c>
      <c r="JU9" s="42" t="s">
        <v>266</v>
      </c>
      <c r="JV9" s="32" t="s">
        <v>265</v>
      </c>
      <c r="JW9" s="33" t="s">
        <v>238</v>
      </c>
      <c r="JX9" s="34" t="s">
        <v>239</v>
      </c>
      <c r="JY9" s="31" t="s">
        <v>264</v>
      </c>
      <c r="JZ9" s="32" t="s">
        <v>265</v>
      </c>
      <c r="KA9" s="33" t="s">
        <v>238</v>
      </c>
      <c r="KB9" s="34" t="s">
        <v>239</v>
      </c>
      <c r="KC9" s="42" t="s">
        <v>266</v>
      </c>
      <c r="KD9" s="32" t="s">
        <v>265</v>
      </c>
      <c r="KE9" s="33" t="s">
        <v>238</v>
      </c>
      <c r="KF9" s="34" t="s">
        <v>239</v>
      </c>
      <c r="KG9" s="31" t="s">
        <v>264</v>
      </c>
      <c r="KH9" s="32" t="s">
        <v>265</v>
      </c>
      <c r="KI9" s="33" t="s">
        <v>238</v>
      </c>
      <c r="KJ9" s="34" t="s">
        <v>239</v>
      </c>
      <c r="KK9" s="42" t="s">
        <v>266</v>
      </c>
      <c r="KL9" s="32" t="s">
        <v>265</v>
      </c>
      <c r="KM9" s="33" t="s">
        <v>238</v>
      </c>
      <c r="KN9" s="34" t="s">
        <v>239</v>
      </c>
      <c r="KO9" s="31" t="s">
        <v>264</v>
      </c>
      <c r="KP9" s="32" t="s">
        <v>265</v>
      </c>
      <c r="KQ9" s="33" t="s">
        <v>238</v>
      </c>
      <c r="KR9" s="34" t="s">
        <v>239</v>
      </c>
      <c r="KS9" s="42" t="s">
        <v>266</v>
      </c>
      <c r="KT9" s="32" t="s">
        <v>265</v>
      </c>
      <c r="KU9" s="33" t="s">
        <v>238</v>
      </c>
      <c r="KV9" s="34" t="s">
        <v>239</v>
      </c>
      <c r="KW9" s="42" t="s">
        <v>264</v>
      </c>
      <c r="KX9" s="32" t="s">
        <v>265</v>
      </c>
      <c r="KY9" s="33" t="s">
        <v>238</v>
      </c>
      <c r="KZ9" s="34" t="s">
        <v>239</v>
      </c>
      <c r="LA9" s="42" t="s">
        <v>266</v>
      </c>
      <c r="LB9" s="32" t="s">
        <v>265</v>
      </c>
      <c r="LC9" s="33" t="s">
        <v>238</v>
      </c>
      <c r="LD9" s="34" t="s">
        <v>239</v>
      </c>
      <c r="LE9" s="31" t="s">
        <v>264</v>
      </c>
      <c r="LF9" s="32" t="s">
        <v>265</v>
      </c>
      <c r="LG9" s="33" t="s">
        <v>238</v>
      </c>
      <c r="LH9" s="34" t="s">
        <v>239</v>
      </c>
      <c r="LI9" s="42" t="s">
        <v>266</v>
      </c>
      <c r="LJ9" s="32" t="s">
        <v>265</v>
      </c>
      <c r="LK9" s="33" t="s">
        <v>238</v>
      </c>
      <c r="LL9" s="34" t="s">
        <v>239</v>
      </c>
      <c r="LM9" s="31" t="s">
        <v>264</v>
      </c>
      <c r="LN9" s="32" t="s">
        <v>265</v>
      </c>
      <c r="LO9" s="33" t="s">
        <v>238</v>
      </c>
      <c r="LP9" s="40" t="s">
        <v>239</v>
      </c>
      <c r="LQ9" s="42" t="s">
        <v>266</v>
      </c>
      <c r="LR9" s="32" t="s">
        <v>265</v>
      </c>
      <c r="LS9" s="33" t="s">
        <v>238</v>
      </c>
      <c r="LT9" s="33" t="s">
        <v>239</v>
      </c>
    </row>
    <row r="10" spans="1:332" ht="25.5" customHeight="1" x14ac:dyDescent="0.25">
      <c r="A10" s="51" t="s">
        <v>267</v>
      </c>
      <c r="B10" s="52">
        <f>SUM(C10:E10)</f>
        <v>98716.160000000003</v>
      </c>
      <c r="C10" s="52">
        <f>N10-AD10-V10</f>
        <v>98716.160000000003</v>
      </c>
      <c r="D10" s="52">
        <f t="shared" ref="D10:E10" si="0">O10-AE10-W10</f>
        <v>0</v>
      </c>
      <c r="E10" s="52">
        <f t="shared" si="0"/>
        <v>0</v>
      </c>
      <c r="F10" s="52">
        <f>SUM(G10:I10)</f>
        <v>0</v>
      </c>
      <c r="G10" s="52">
        <f>R10-AH10-Z10</f>
        <v>0</v>
      </c>
      <c r="H10" s="52">
        <f t="shared" ref="H10:H27" si="1">S10-AI10-AA10</f>
        <v>0</v>
      </c>
      <c r="I10" s="52">
        <f t="shared" ref="I10:I27" si="2">T10-AJ10-AB10</f>
        <v>0</v>
      </c>
      <c r="J10" s="53"/>
      <c r="K10" s="54">
        <f>M10-'Федеральные  средства  по  МО'!L11-'Федеральные  средства  по  МО'!D11</f>
        <v>0</v>
      </c>
      <c r="L10" s="54">
        <f>Q10-'Федеральные  средства  по  МО'!M11-'Федеральные  средства  по  МО'!E11</f>
        <v>0</v>
      </c>
      <c r="M10" s="851">
        <f>AK10+BI10+CO10+CW10+HM10+FY10+GG10+IC10+HE10+DE10+IK10+IS10+KW10+LM10+HU10+BY10+LE10+AS10+KO10+FA10+DM10+JI10+JQ10+BA10+KG10+JA10+DU10+EC10+GW10+ES10+EK10+AC10+FI10+FQ10+U10+GO10+JY10+CG10+BQ10</f>
        <v>98716.160000000003</v>
      </c>
      <c r="N10" s="852">
        <f t="shared" ref="N10:T10" si="3">AL10+BJ10+CP10+CX10+HN10+FZ10+GH10+ID10+HF10+DF10+IL10+IT10+KX10+LN10+HV10+BZ10+LF10+AT10+KP10+FB10+DN10+JJ10+JR10+BB10+KH10+JB10+DV10+ED10+GX10+ET10+EL10+AD10+FJ10+FR10+V10+GP10+JZ10+CH10+BR10</f>
        <v>98716.160000000003</v>
      </c>
      <c r="O10" s="853">
        <f t="shared" si="3"/>
        <v>0</v>
      </c>
      <c r="P10" s="854">
        <f t="shared" si="3"/>
        <v>0</v>
      </c>
      <c r="Q10" s="851">
        <f t="shared" si="3"/>
        <v>0</v>
      </c>
      <c r="R10" s="57">
        <f t="shared" si="3"/>
        <v>0</v>
      </c>
      <c r="S10" s="56">
        <f t="shared" si="3"/>
        <v>0</v>
      </c>
      <c r="T10" s="55">
        <f t="shared" si="3"/>
        <v>0</v>
      </c>
      <c r="U10" s="851">
        <f>'Федеральные  средства  по  МО'!F11</f>
        <v>0</v>
      </c>
      <c r="V10" s="852">
        <f>U10</f>
        <v>0</v>
      </c>
      <c r="W10" s="853"/>
      <c r="X10" s="854"/>
      <c r="Y10" s="851">
        <f>'Федеральные  средства  по  МО'!G11</f>
        <v>0</v>
      </c>
      <c r="Z10" s="57">
        <f>Y10</f>
        <v>0</v>
      </c>
      <c r="AA10" s="56"/>
      <c r="AB10" s="55"/>
      <c r="AC10" s="55">
        <f>'Федеральные  средства  по  МО'!H11</f>
        <v>0</v>
      </c>
      <c r="AD10" s="57">
        <f>AC10</f>
        <v>0</v>
      </c>
      <c r="AE10" s="56"/>
      <c r="AF10" s="58"/>
      <c r="AG10" s="55">
        <f>'Федеральные  средства  по  МО'!I11</f>
        <v>0</v>
      </c>
      <c r="AH10" s="57">
        <f>AG10</f>
        <v>0</v>
      </c>
      <c r="AI10" s="56"/>
      <c r="AJ10" s="55"/>
      <c r="AK10" s="56">
        <f>'Федеральные  средства  по  МО'!N11</f>
        <v>0</v>
      </c>
      <c r="AL10" s="55">
        <f>'Проверочная  таблица'!BV13</f>
        <v>0</v>
      </c>
      <c r="AM10" s="59"/>
      <c r="AN10" s="60"/>
      <c r="AO10" s="58">
        <f>'Федеральные  средства  по  МО'!O11</f>
        <v>0</v>
      </c>
      <c r="AP10" s="55">
        <f>'Проверочная  таблица'!CC13</f>
        <v>0</v>
      </c>
      <c r="AQ10" s="61"/>
      <c r="AR10" s="59"/>
      <c r="AS10" s="58">
        <f>'Федеральные  средства  по  МО'!P11</f>
        <v>0</v>
      </c>
      <c r="AT10" s="55">
        <f>'Проверочная  таблица'!BX13</f>
        <v>0</v>
      </c>
      <c r="AU10" s="56"/>
      <c r="AV10" s="55">
        <f>'Проверочная  таблица'!CJ13</f>
        <v>0</v>
      </c>
      <c r="AW10" s="56">
        <f>'Федеральные  средства  по  МО'!Q11</f>
        <v>0</v>
      </c>
      <c r="AX10" s="55">
        <f>'Проверочная  таблица'!CE13</f>
        <v>0</v>
      </c>
      <c r="AY10" s="59"/>
      <c r="AZ10" s="55">
        <f>'Проверочная  таблица'!CM13</f>
        <v>0</v>
      </c>
      <c r="BA10" s="56">
        <f>'Федеральные  средства  по  МО'!R11</f>
        <v>0</v>
      </c>
      <c r="BB10" s="55">
        <f>BA10</f>
        <v>0</v>
      </c>
      <c r="BC10" s="56"/>
      <c r="BD10" s="55"/>
      <c r="BE10" s="57">
        <f>'Федеральные  средства  по  МО'!S11</f>
        <v>0</v>
      </c>
      <c r="BF10" s="55">
        <f>BE10</f>
        <v>0</v>
      </c>
      <c r="BG10" s="61"/>
      <c r="BH10" s="61"/>
      <c r="BI10" s="55">
        <f>'Федеральные  средства  по  МО'!T11</f>
        <v>0</v>
      </c>
      <c r="BJ10" s="61">
        <f t="shared" ref="BJ10:BJ26" si="4">BI10</f>
        <v>0</v>
      </c>
      <c r="BK10" s="62"/>
      <c r="BL10" s="59"/>
      <c r="BM10" s="55">
        <f>'Федеральные  средства  по  МО'!U11</f>
        <v>0</v>
      </c>
      <c r="BN10" s="61">
        <f t="shared" ref="BN10:BN26" si="5">BM10</f>
        <v>0</v>
      </c>
      <c r="BO10" s="62"/>
      <c r="BP10" s="59"/>
      <c r="BQ10" s="58">
        <f>'Федеральные  средства  по  МО'!V11</f>
        <v>0</v>
      </c>
      <c r="BR10" s="55">
        <f>BQ10</f>
        <v>0</v>
      </c>
      <c r="BS10" s="56"/>
      <c r="BT10" s="58"/>
      <c r="BU10" s="58">
        <f>'Федеральные  средства  по  МО'!W11</f>
        <v>0</v>
      </c>
      <c r="BV10" s="55">
        <f>BU10</f>
        <v>0</v>
      </c>
      <c r="BW10" s="56"/>
      <c r="BX10" s="55"/>
      <c r="BY10" s="58">
        <f>'Федеральные  средства  по  МО'!X11</f>
        <v>0</v>
      </c>
      <c r="BZ10" s="55">
        <f>BY10</f>
        <v>0</v>
      </c>
      <c r="CA10" s="56"/>
      <c r="CB10" s="55"/>
      <c r="CC10" s="56">
        <f>'Федеральные  средства  по  МО'!Y11</f>
        <v>0</v>
      </c>
      <c r="CD10" s="55">
        <f>CC10</f>
        <v>0</v>
      </c>
      <c r="CE10" s="56"/>
      <c r="CF10" s="55"/>
      <c r="CG10" s="56">
        <f>'Федеральные  средства  по  МО'!Z11</f>
        <v>0</v>
      </c>
      <c r="CH10" s="55">
        <f>CG10</f>
        <v>0</v>
      </c>
      <c r="CI10" s="56"/>
      <c r="CJ10" s="58"/>
      <c r="CK10" s="55">
        <f>'Федеральные  средства  по  МО'!AA11</f>
        <v>0</v>
      </c>
      <c r="CL10" s="55">
        <f>CK10</f>
        <v>0</v>
      </c>
      <c r="CM10" s="56"/>
      <c r="CN10" s="55"/>
      <c r="CO10" s="55">
        <f>'Федеральные  средства  по  МО'!AB11</f>
        <v>0</v>
      </c>
      <c r="CP10" s="63">
        <f t="shared" ref="CP10:CP27" si="6">CO10</f>
        <v>0</v>
      </c>
      <c r="CQ10" s="64"/>
      <c r="CR10" s="65"/>
      <c r="CS10" s="52">
        <f>'Федеральные  средства  по  МО'!AC11</f>
        <v>0</v>
      </c>
      <c r="CT10" s="63">
        <f t="shared" ref="CT10:CT27" si="7">CS10</f>
        <v>0</v>
      </c>
      <c r="CU10" s="66"/>
      <c r="CV10" s="61"/>
      <c r="CW10" s="58">
        <f>'Федеральные  средства  по  МО'!AD11</f>
        <v>0</v>
      </c>
      <c r="CX10" s="58">
        <f>'Проверочная  таблица'!ED13</f>
        <v>0</v>
      </c>
      <c r="CY10" s="55">
        <f>CW10-CX10</f>
        <v>0</v>
      </c>
      <c r="CZ10" s="57"/>
      <c r="DA10" s="56">
        <f>'Федеральные  средства  по  МО'!AE11</f>
        <v>0</v>
      </c>
      <c r="DB10" s="58">
        <f>'Проверочная  таблица'!EG13</f>
        <v>0</v>
      </c>
      <c r="DC10" s="55">
        <f>DA10-DB10</f>
        <v>0</v>
      </c>
      <c r="DD10" s="56"/>
      <c r="DE10" s="55">
        <f>'Федеральные  средства  по  МО'!AF11</f>
        <v>0</v>
      </c>
      <c r="DF10" s="61">
        <f>DE10</f>
        <v>0</v>
      </c>
      <c r="DG10" s="59"/>
      <c r="DH10" s="60"/>
      <c r="DI10" s="55">
        <f>'Федеральные  средства  по  МО'!AG11</f>
        <v>0</v>
      </c>
      <c r="DJ10" s="61">
        <f t="shared" ref="DJ10:DJ27" si="8">DI10</f>
        <v>0</v>
      </c>
      <c r="DK10" s="59"/>
      <c r="DL10" s="62"/>
      <c r="DM10" s="55">
        <f>'Федеральные  средства  по  МО'!AH11</f>
        <v>0</v>
      </c>
      <c r="DN10" s="55">
        <f>DM10</f>
        <v>0</v>
      </c>
      <c r="DO10" s="56"/>
      <c r="DP10" s="55"/>
      <c r="DQ10" s="57">
        <f>'Федеральные  средства  по  МО'!AI11</f>
        <v>0</v>
      </c>
      <c r="DR10" s="57">
        <f>DQ10</f>
        <v>0</v>
      </c>
      <c r="DS10" s="56"/>
      <c r="DT10" s="58"/>
      <c r="DU10" s="55">
        <f>'Федеральные  средства  по  МО'!AJ11</f>
        <v>0</v>
      </c>
      <c r="DV10" s="57">
        <f>DU10</f>
        <v>0</v>
      </c>
      <c r="DW10" s="56"/>
      <c r="DX10" s="58"/>
      <c r="DY10" s="55">
        <f>'Федеральные  средства  по  МО'!AK11</f>
        <v>0</v>
      </c>
      <c r="DZ10" s="57">
        <f>DY10</f>
        <v>0</v>
      </c>
      <c r="EA10" s="56"/>
      <c r="EB10" s="58"/>
      <c r="EC10" s="55">
        <f>'Федеральные  средства  по  МО'!AL11</f>
        <v>0</v>
      </c>
      <c r="ED10" s="57">
        <f>EC10</f>
        <v>0</v>
      </c>
      <c r="EE10" s="56"/>
      <c r="EF10" s="58"/>
      <c r="EG10" s="55">
        <f>'Федеральные  средства  по  МО'!AM11</f>
        <v>0</v>
      </c>
      <c r="EH10" s="57">
        <f>EG10</f>
        <v>0</v>
      </c>
      <c r="EI10" s="56"/>
      <c r="EJ10" s="55"/>
      <c r="EK10" s="55">
        <f>'Федеральные  средства  по  МО'!AN11</f>
        <v>0</v>
      </c>
      <c r="EL10" s="84">
        <f t="shared" ref="EL10:EL27" si="9">EK10</f>
        <v>0</v>
      </c>
      <c r="EM10" s="55"/>
      <c r="EN10" s="56"/>
      <c r="EO10" s="55">
        <f>'Федеральные  средства  по  МО'!AO11</f>
        <v>0</v>
      </c>
      <c r="EP10" s="84">
        <f t="shared" ref="EP10:EP27" si="10">EO10</f>
        <v>0</v>
      </c>
      <c r="EQ10" s="55"/>
      <c r="ER10" s="56"/>
      <c r="ES10" s="58">
        <f>'Федеральные  средства  по  МО'!AP11</f>
        <v>0</v>
      </c>
      <c r="ET10" s="55"/>
      <c r="EU10" s="56"/>
      <c r="EV10" s="55">
        <f>ES10</f>
        <v>0</v>
      </c>
      <c r="EW10" s="56">
        <f>'Федеральные  средства  по  МО'!AQ11</f>
        <v>0</v>
      </c>
      <c r="EX10" s="55"/>
      <c r="EY10" s="56"/>
      <c r="EZ10" s="58">
        <f>EW10</f>
        <v>0</v>
      </c>
      <c r="FA10" s="58">
        <f>'Федеральные  средства  по  МО'!AR11</f>
        <v>0</v>
      </c>
      <c r="FB10" s="55">
        <f>FA10</f>
        <v>0</v>
      </c>
      <c r="FC10" s="56"/>
      <c r="FD10" s="55"/>
      <c r="FE10" s="56">
        <f>'Федеральные  средства  по  МО'!AS11</f>
        <v>0</v>
      </c>
      <c r="FF10" s="55">
        <f>FE10</f>
        <v>0</v>
      </c>
      <c r="FG10" s="56"/>
      <c r="FH10" s="58"/>
      <c r="FI10" s="58">
        <f>'Федеральные  средства  по  МО'!AT11</f>
        <v>0</v>
      </c>
      <c r="FJ10" s="58">
        <f>'Проверочная  таблица'!IF13</f>
        <v>0</v>
      </c>
      <c r="FK10" s="55">
        <f>'Проверочная  таблица'!IP13</f>
        <v>0</v>
      </c>
      <c r="FL10" s="57">
        <f>'Проверочная  таблица'!IL13</f>
        <v>0</v>
      </c>
      <c r="FM10" s="56">
        <f>'Федеральные  средства  по  МО'!AU11</f>
        <v>0</v>
      </c>
      <c r="FN10" s="55">
        <f>'Проверочная  таблица'!II13</f>
        <v>0</v>
      </c>
      <c r="FO10" s="56">
        <f>'Проверочная  таблица'!IQ13</f>
        <v>0</v>
      </c>
      <c r="FP10" s="55">
        <f>'Проверочная  таблица'!IS13</f>
        <v>0</v>
      </c>
      <c r="FQ10" s="56">
        <f>'Федеральные  средства  по  МО'!AV11</f>
        <v>0</v>
      </c>
      <c r="FR10" s="55">
        <f>'Проверочная  таблица'!IV13</f>
        <v>0</v>
      </c>
      <c r="FS10" s="56"/>
      <c r="FT10" s="58"/>
      <c r="FU10" s="55">
        <f>'Федеральные  средства  по  МО'!AW11</f>
        <v>0</v>
      </c>
      <c r="FV10" s="57"/>
      <c r="FW10" s="56"/>
      <c r="FX10" s="55"/>
      <c r="FY10" s="56">
        <f>'Федеральные  средства  по  МО'!AX11</f>
        <v>0</v>
      </c>
      <c r="FZ10" s="55">
        <f>'Проверочная  таблица'!JB13</f>
        <v>0</v>
      </c>
      <c r="GA10" s="59"/>
      <c r="GB10" s="60"/>
      <c r="GC10" s="55">
        <f>'Федеральные  средства  по  МО'!AY11</f>
        <v>0</v>
      </c>
      <c r="GD10" s="59"/>
      <c r="GE10" s="62"/>
      <c r="GF10" s="59"/>
      <c r="GG10" s="58">
        <f>'Федеральные  средства  по  МО'!AZ11</f>
        <v>0</v>
      </c>
      <c r="GH10" s="58">
        <f>'Проверочная  таблица'!JH13</f>
        <v>0</v>
      </c>
      <c r="GI10" s="55">
        <f>'Проверочная  таблица'!JT13</f>
        <v>0</v>
      </c>
      <c r="GJ10" s="55">
        <f>'Проверочная  таблица'!JZ13</f>
        <v>0</v>
      </c>
      <c r="GK10" s="56">
        <f>'Федеральные  средства  по  МО'!BA11</f>
        <v>0</v>
      </c>
      <c r="GL10" s="55">
        <f>'Проверочная  таблица'!JK13</f>
        <v>0</v>
      </c>
      <c r="GM10" s="56">
        <f>'Проверочная  таблица'!JW13</f>
        <v>0</v>
      </c>
      <c r="GN10" s="58">
        <f>'Проверочная  таблица'!KC13</f>
        <v>0</v>
      </c>
      <c r="GO10" s="58">
        <f>'Федеральные  средства  по  МО'!BB11</f>
        <v>0</v>
      </c>
      <c r="GP10" s="55">
        <f>GO10</f>
        <v>0</v>
      </c>
      <c r="GQ10" s="57"/>
      <c r="GR10" s="58"/>
      <c r="GS10" s="55">
        <f>'Федеральные  средства  по  МО'!BC11</f>
        <v>0</v>
      </c>
      <c r="GT10" s="55">
        <f>GS10</f>
        <v>0</v>
      </c>
      <c r="GU10" s="56"/>
      <c r="GV10" s="55"/>
      <c r="GW10" s="55">
        <f>'Федеральные  средства  по  МО'!BD11</f>
        <v>0</v>
      </c>
      <c r="GX10" s="57">
        <f>GW10</f>
        <v>0</v>
      </c>
      <c r="GY10" s="56"/>
      <c r="GZ10" s="58"/>
      <c r="HA10" s="55">
        <f>'Федеральные  средства  по  МО'!BE11</f>
        <v>0</v>
      </c>
      <c r="HB10" s="57">
        <f>HA10</f>
        <v>0</v>
      </c>
      <c r="HC10" s="56"/>
      <c r="HD10" s="55"/>
      <c r="HE10" s="56">
        <f>'Федеральные  средства  по  МО'!BF11</f>
        <v>0</v>
      </c>
      <c r="HF10" s="55">
        <f>'Проверочная  таблица'!LD13</f>
        <v>0</v>
      </c>
      <c r="HG10" s="56">
        <f>'Проверочная  таблица'!LP13</f>
        <v>0</v>
      </c>
      <c r="HH10" s="55">
        <f>'Проверочная  таблица'!LV13</f>
        <v>0</v>
      </c>
      <c r="HI10" s="56">
        <f>'Федеральные  средства  по  МО'!BG11</f>
        <v>0</v>
      </c>
      <c r="HJ10" s="58">
        <f>HI10</f>
        <v>0</v>
      </c>
      <c r="HK10" s="55">
        <f>'Проверочная  таблица'!LS13</f>
        <v>0</v>
      </c>
      <c r="HL10" s="57">
        <f>'Проверочная  таблица'!LY13</f>
        <v>0</v>
      </c>
      <c r="HM10" s="56">
        <f>'Федеральные  средства  по  МО'!BH11</f>
        <v>0</v>
      </c>
      <c r="HN10" s="55">
        <f>HM10</f>
        <v>0</v>
      </c>
      <c r="HO10" s="56"/>
      <c r="HP10" s="58"/>
      <c r="HQ10" s="55">
        <f>'Федеральные  средства  по  МО'!BI11</f>
        <v>0</v>
      </c>
      <c r="HR10" s="55">
        <f>HQ10</f>
        <v>0</v>
      </c>
      <c r="HS10" s="57"/>
      <c r="HT10" s="59"/>
      <c r="HU10" s="55">
        <f>'Федеральные  средства  по  МО'!BJ11</f>
        <v>0</v>
      </c>
      <c r="HV10" s="58">
        <f>HU10</f>
        <v>0</v>
      </c>
      <c r="HW10" s="55"/>
      <c r="HX10" s="57"/>
      <c r="HY10" s="57">
        <f>'Федеральные  средства  по  МО'!BK11</f>
        <v>0</v>
      </c>
      <c r="HZ10" s="58">
        <f t="shared" ref="HZ10:HZ27" si="11">HY10</f>
        <v>0</v>
      </c>
      <c r="IA10" s="55"/>
      <c r="IB10" s="57"/>
      <c r="IC10" s="58">
        <f>'Федеральные  средства  по  МО'!BL11</f>
        <v>98716.160000000003</v>
      </c>
      <c r="ID10" s="58">
        <f>IC10-IF10</f>
        <v>98716.160000000003</v>
      </c>
      <c r="IE10" s="55"/>
      <c r="IF10" s="57">
        <f>'Проверочная  таблица'!ND13</f>
        <v>0</v>
      </c>
      <c r="IG10" s="57">
        <f>'Федеральные  средства  по  МО'!BM11</f>
        <v>0</v>
      </c>
      <c r="IH10" s="58">
        <f>IG10-IJ10</f>
        <v>0</v>
      </c>
      <c r="II10" s="60"/>
      <c r="IJ10" s="55">
        <f>'Проверочная  таблица'!NG13</f>
        <v>0</v>
      </c>
      <c r="IK10" s="58">
        <f>'Федеральные  средства  по  МО'!BN11</f>
        <v>0</v>
      </c>
      <c r="IL10" s="58">
        <f>'Проверочная  таблица'!NJ13</f>
        <v>0</v>
      </c>
      <c r="IM10" s="55">
        <f>'Проверочная  таблица'!NZ13</f>
        <v>0</v>
      </c>
      <c r="IN10" s="57">
        <f>'Проверочная  таблица'!OH13</f>
        <v>0</v>
      </c>
      <c r="IO10" s="56">
        <f>'Федеральные  средства  по  МО'!BO11</f>
        <v>0</v>
      </c>
      <c r="IP10" s="58"/>
      <c r="IQ10" s="55"/>
      <c r="IR10" s="57">
        <f>'Проверочная  таблица'!OL13</f>
        <v>0</v>
      </c>
      <c r="IS10" s="58">
        <f>'Федеральные  средства  по  МО'!BP11</f>
        <v>0</v>
      </c>
      <c r="IT10" s="58">
        <f>'Проверочная  таблица'!OP13</f>
        <v>0</v>
      </c>
      <c r="IU10" s="55">
        <f>IS10-IT10</f>
        <v>0</v>
      </c>
      <c r="IV10" s="57"/>
      <c r="IW10" s="56">
        <f>'Федеральные  средства  по  МО'!BQ11</f>
        <v>0</v>
      </c>
      <c r="IX10" s="58">
        <f>'Проверочная  таблица'!OU13</f>
        <v>0</v>
      </c>
      <c r="IY10" s="55">
        <f>IW10-IX10</f>
        <v>0</v>
      </c>
      <c r="IZ10" s="57"/>
      <c r="JA10" s="58">
        <f>'Федеральные  средства  по  МО'!BT11</f>
        <v>0</v>
      </c>
      <c r="JB10" s="55">
        <f>JA10</f>
        <v>0</v>
      </c>
      <c r="JC10" s="56"/>
      <c r="JD10" s="55"/>
      <c r="JE10" s="57">
        <f>'Федеральные  средства  по  МО'!BU11</f>
        <v>0</v>
      </c>
      <c r="JF10" s="57">
        <f>JE10</f>
        <v>0</v>
      </c>
      <c r="JG10" s="57"/>
      <c r="JH10" s="55"/>
      <c r="JI10" s="58">
        <f>'Федеральные  средства  по  МО'!BV11</f>
        <v>0</v>
      </c>
      <c r="JJ10" s="910">
        <f>'Проверочная  таблица'!QJ13</f>
        <v>0</v>
      </c>
      <c r="JK10" s="56">
        <f>'Проверочная  таблица'!QV13</f>
        <v>0</v>
      </c>
      <c r="JL10" s="55">
        <f>'Проверочная  таблица'!RB13</f>
        <v>0</v>
      </c>
      <c r="JM10" s="56">
        <f>'Федеральные  средства  по  МО'!BW11</f>
        <v>0</v>
      </c>
      <c r="JN10" s="55">
        <f>'Проверочная  таблица'!QM13</f>
        <v>0</v>
      </c>
      <c r="JO10" s="56">
        <f>'Проверочная  таблица'!QY13</f>
        <v>0</v>
      </c>
      <c r="JP10" s="58">
        <f>'Проверочная  таблица'!RE13</f>
        <v>0</v>
      </c>
      <c r="JQ10" s="58">
        <f>'Федеральные  средства  по  МО'!BX11</f>
        <v>0</v>
      </c>
      <c r="JR10" s="55"/>
      <c r="JS10" s="56">
        <f>JQ10</f>
        <v>0</v>
      </c>
      <c r="JT10" s="55"/>
      <c r="JU10" s="55">
        <f>'Федеральные  средства  по  МО'!BY11</f>
        <v>0</v>
      </c>
      <c r="JV10" s="56"/>
      <c r="JW10" s="55">
        <f>JU10</f>
        <v>0</v>
      </c>
      <c r="JX10" s="56"/>
      <c r="JY10" s="55">
        <f>'Федеральные  средства  по  МО'!BZ11</f>
        <v>0</v>
      </c>
      <c r="JZ10" s="55"/>
      <c r="KA10" s="55"/>
      <c r="KB10" s="57"/>
      <c r="KC10" s="55">
        <f>'Федеральные  средства  по  МО'!CA11</f>
        <v>0</v>
      </c>
      <c r="KD10" s="56"/>
      <c r="KE10" s="55"/>
      <c r="KF10" s="56"/>
      <c r="KG10" s="58">
        <f>'Федеральные  средства  по  МО'!CB11</f>
        <v>0</v>
      </c>
      <c r="KH10" s="55">
        <f>KG10</f>
        <v>0</v>
      </c>
      <c r="KI10" s="56"/>
      <c r="KJ10" s="55"/>
      <c r="KK10" s="57">
        <f>'Федеральные  средства  по  МО'!CC11</f>
        <v>0</v>
      </c>
      <c r="KL10" s="55">
        <f>KK10</f>
        <v>0</v>
      </c>
      <c r="KM10" s="56"/>
      <c r="KN10" s="55"/>
      <c r="KO10" s="58">
        <f>'Федеральные  средства  по  МО'!CD11</f>
        <v>0</v>
      </c>
      <c r="KP10" s="55">
        <f>KO10</f>
        <v>0</v>
      </c>
      <c r="KQ10" s="56"/>
      <c r="KR10" s="55"/>
      <c r="KS10" s="56">
        <f>'Федеральные  средства  по  МО'!CE11</f>
        <v>0</v>
      </c>
      <c r="KT10" s="55">
        <f>KS10</f>
        <v>0</v>
      </c>
      <c r="KU10" s="56"/>
      <c r="KV10" s="55"/>
      <c r="KW10" s="56">
        <f>'Федеральные  средства  по  МО'!CF11</f>
        <v>0</v>
      </c>
      <c r="KX10" s="58">
        <f>'Проверочная  таблица'!SX13</f>
        <v>0</v>
      </c>
      <c r="KY10" s="55">
        <f>'Проверочная  таблица'!TZ13</f>
        <v>0</v>
      </c>
      <c r="KZ10" s="56">
        <f>'Проверочная  таблица'!UN13</f>
        <v>0</v>
      </c>
      <c r="LA10" s="55">
        <f>'Федеральные  средства  по  МО'!CG11</f>
        <v>0</v>
      </c>
      <c r="LB10" s="56">
        <f>'Проверочная  таблица'!TE13</f>
        <v>0</v>
      </c>
      <c r="LC10" s="55">
        <f>'Проверочная  таблица'!UG13</f>
        <v>0</v>
      </c>
      <c r="LD10" s="57">
        <f>'Проверочная  таблица'!UU13</f>
        <v>0</v>
      </c>
      <c r="LE10" s="56">
        <f>'Федеральные  средства  по  МО'!CH11</f>
        <v>0</v>
      </c>
      <c r="LF10" s="55">
        <f>'Проверочная  таблица'!SZ13</f>
        <v>0</v>
      </c>
      <c r="LG10" s="56">
        <f>LE10-LF10</f>
        <v>0</v>
      </c>
      <c r="LH10" s="55"/>
      <c r="LI10" s="56">
        <f>'Федеральные  средства  по  МО'!CI11</f>
        <v>0</v>
      </c>
      <c r="LJ10" s="55">
        <f>'Проверочная  таблица'!TG13</f>
        <v>0</v>
      </c>
      <c r="LK10" s="56">
        <f>LI10-LJ10</f>
        <v>0</v>
      </c>
      <c r="LL10" s="58"/>
      <c r="LM10" s="58">
        <f>'Федеральные  средства  по  МО'!CJ11</f>
        <v>0</v>
      </c>
      <c r="LN10" s="58">
        <f>'Проверочная  таблица'!TB13</f>
        <v>0</v>
      </c>
      <c r="LO10" s="58">
        <f>'Проверочная  таблица'!UD13</f>
        <v>0</v>
      </c>
      <c r="LP10" s="55">
        <f>'Проверочная  таблица'!UR13</f>
        <v>0</v>
      </c>
      <c r="LQ10" s="56">
        <f>'Федеральные  средства  по  МО'!CK11</f>
        <v>0</v>
      </c>
      <c r="LR10" s="58">
        <f>'Проверочная  таблица'!TI13</f>
        <v>0</v>
      </c>
      <c r="LS10" s="55">
        <f>'Проверочная  таблица'!TW13</f>
        <v>0</v>
      </c>
      <c r="LT10" s="55"/>
    </row>
    <row r="11" spans="1:332" ht="25.5" customHeight="1" x14ac:dyDescent="0.25">
      <c r="A11" s="68" t="s">
        <v>268</v>
      </c>
      <c r="B11" s="69">
        <f t="shared" ref="B11:B27" si="12">SUM(C11:E11)</f>
        <v>19132369.390000001</v>
      </c>
      <c r="C11" s="70">
        <f t="shared" ref="C11:C27" si="13">N11-AD11-V11</f>
        <v>248665.58</v>
      </c>
      <c r="D11" s="70">
        <f t="shared" ref="D11:D27" si="14">O11-AE11-W11</f>
        <v>1109503.81</v>
      </c>
      <c r="E11" s="70">
        <f t="shared" ref="E11:E27" si="15">P11-AF11-X11</f>
        <v>17774200</v>
      </c>
      <c r="F11" s="69">
        <f t="shared" ref="F11:F27" si="16">SUM(G11:I11)</f>
        <v>0</v>
      </c>
      <c r="G11" s="70">
        <f t="shared" ref="G11:G27" si="17">R11-AH11-Z11</f>
        <v>0</v>
      </c>
      <c r="H11" s="70">
        <f t="shared" si="1"/>
        <v>0</v>
      </c>
      <c r="I11" s="70">
        <f t="shared" si="2"/>
        <v>0</v>
      </c>
      <c r="J11" s="53"/>
      <c r="K11" s="54">
        <f>M11-'Федеральные  средства  по  МО'!L12-'Федеральные  средства  по  МО'!D12</f>
        <v>0</v>
      </c>
      <c r="L11" s="54">
        <f>Q11-'Федеральные  средства  по  МО'!M12-'Федеральные  средства  по  МО'!E12</f>
        <v>0</v>
      </c>
      <c r="M11" s="832">
        <f t="shared" ref="M11:M27" si="18">AK11+BI11+CO11+CW11+HM11+FY11+GG11+IC11+HE11+DE11+IK11+IS11+KW11+LM11+HU11+BY11+LE11+AS11+KO11+FA11+DM11+JI11+JQ11+BA11+KG11+JA11+DU11+EC11+GW11+ES11+EK11+AC11+FI11+FQ11+U11+GO11+JY11+CG11+BQ11</f>
        <v>19132369.389999997</v>
      </c>
      <c r="N11" s="73">
        <f t="shared" ref="N11:N27" si="19">AL11+BJ11+CP11+CX11+HN11+FZ11+GH11+ID11+HF11+DF11+IL11+IT11+KX11+LN11+HV11+BZ11+LF11+AT11+KP11+FB11+DN11+JJ11+JR11+BB11+KH11+JB11+DV11+ED11+GX11+ET11+EL11+AD11+FJ11+FR11+V11+GP11+JZ11+CH11+BR11</f>
        <v>248665.58</v>
      </c>
      <c r="O11" s="67">
        <f t="shared" ref="O11:O27" si="20">AM11+BK11+CQ11+CY11+HO11+GA11+GI11+IE11+HG11+DG11+IM11+IU11+KY11+LO11+HW11+CA11+LG11+AU11+KQ11+FC11+DO11+JK11+JS11+BC11+KI11+JC11+DW11+EE11+GY11+EU11+EM11+AE11+FK11+FS11+W11+GQ11+KA11+CI11+BS11</f>
        <v>1109503.81</v>
      </c>
      <c r="P11" s="74">
        <f t="shared" ref="P11:P27" si="21">AN11+BL11+CR11+CZ11+HP11+GB11+GJ11+IF11+HH11+DH11+IN11+IV11+KZ11+LP11+HX11+CB11+LH11+AV11+KR11+FD11+DP11+JL11+JT11+BD11+KJ11+JD11+DX11+EF11+GZ11+EV11+EN11+AF11+FL11+FT11+X11+GR11+KB11+CJ11+BT11</f>
        <v>17774200</v>
      </c>
      <c r="Q11" s="832">
        <f t="shared" ref="Q11:Q27" si="22">AO11+BM11+CS11+DA11+HQ11+GC11+GK11+IG11+HI11+DI11+IO11+IW11+LA11+LQ11+HY11+CC11+LI11+AW11+KS11+FE11+DQ11+JM11+JU11+BE11+KK11+JE11+DY11+EG11+HA11+EW11+EO11+AG11+FM11+FU11+Y11+GS11+KC11+CK11+BU11</f>
        <v>0</v>
      </c>
      <c r="R11" s="73">
        <f t="shared" ref="R11:R27" si="23">AP11+BN11+CT11+DB11+HR11+GD11+GL11+IH11+HJ11+DJ11+IP11+IX11+LB11+LR11+HZ11+CD11+LJ11+AX11+KT11+FF11+DR11+JN11+JV11+BF11+KL11+JF11+DZ11+EH11+HB11+EX11+EP11+AH11+FN11+FV11+Z11+GT11+KD11+CL11+BV11</f>
        <v>0</v>
      </c>
      <c r="S11" s="67">
        <f t="shared" ref="S11:S27" si="24">AQ11+BO11+CU11+DC11+HS11+GE11+GM11+II11+HK11+DK11+IQ11+IY11+LC11+LS11+IA11+CE11+LK11+AY11+KU11+FG11+DS11+JO11+JW11+BG11+KM11+JG11+EA11+EI11+HC11+EY11+EQ11+AI11+FO11+FW11+AA11+GU11+KE11+CM11+BW11</f>
        <v>0</v>
      </c>
      <c r="T11" s="72">
        <f t="shared" ref="T11:T27" si="25">AR11+BP11+CV11+DD11+HT11+GF11+GN11+IJ11+HL11+DL11+IR11+IZ11+LD11+LT11+IB11+CF11+LL11+AZ11+KV11+FH11+DT11+JP11+JX11+BH11+KN11+JH11+EB11+EJ11+HD11+EZ11+ER11+AJ11+FP11+FX11+AB11+GV11+KF11+CN11+BX11</f>
        <v>0</v>
      </c>
      <c r="U11" s="832">
        <f>'Федеральные  средства  по  МО'!F12</f>
        <v>0</v>
      </c>
      <c r="V11" s="73">
        <f t="shared" ref="V11:V27" si="26">U11</f>
        <v>0</v>
      </c>
      <c r="W11" s="67"/>
      <c r="X11" s="74"/>
      <c r="Y11" s="832">
        <f>'Федеральные  средства  по  МО'!G12</f>
        <v>0</v>
      </c>
      <c r="Z11" s="73">
        <f t="shared" ref="Z11:Z27" si="27">Y11</f>
        <v>0</v>
      </c>
      <c r="AA11" s="67"/>
      <c r="AB11" s="72"/>
      <c r="AC11" s="71">
        <f>'Федеральные  средства  по  МО'!H12</f>
        <v>0</v>
      </c>
      <c r="AD11" s="73">
        <f t="shared" ref="AD11:AD27" si="28">AC11</f>
        <v>0</v>
      </c>
      <c r="AE11" s="67"/>
      <c r="AF11" s="74"/>
      <c r="AG11" s="71">
        <f>'Федеральные  средства  по  МО'!I12</f>
        <v>0</v>
      </c>
      <c r="AH11" s="73">
        <f t="shared" ref="AH11:AH27" si="29">AG11</f>
        <v>0</v>
      </c>
      <c r="AI11" s="67"/>
      <c r="AJ11" s="72"/>
      <c r="AK11" s="75">
        <f>'Федеральные  средства  по  МО'!N12</f>
        <v>0</v>
      </c>
      <c r="AL11" s="72">
        <f>'Проверочная  таблица'!BV18</f>
        <v>0</v>
      </c>
      <c r="AM11" s="67"/>
      <c r="AN11" s="74"/>
      <c r="AO11" s="76">
        <f>'Федеральные  средства  по  МО'!O12</f>
        <v>0</v>
      </c>
      <c r="AP11" s="72">
        <f>'Проверочная  таблица'!CC18</f>
        <v>0</v>
      </c>
      <c r="AQ11" s="73"/>
      <c r="AR11" s="67"/>
      <c r="AS11" s="76">
        <f>'Федеральные  средства  по  МО'!P12</f>
        <v>0</v>
      </c>
      <c r="AT11" s="72">
        <f>'Проверочная  таблица'!BX18</f>
        <v>0</v>
      </c>
      <c r="AU11" s="67"/>
      <c r="AV11" s="72">
        <f>'Проверочная  таблица'!CJ18</f>
        <v>0</v>
      </c>
      <c r="AW11" s="75">
        <f>'Федеральные  средства  по  МО'!Q12</f>
        <v>0</v>
      </c>
      <c r="AX11" s="72">
        <f>'Проверочная  таблица'!CE18</f>
        <v>0</v>
      </c>
      <c r="AY11" s="67"/>
      <c r="AZ11" s="72">
        <f>'Проверочная  таблица'!CM18</f>
        <v>0</v>
      </c>
      <c r="BA11" s="75">
        <f>'Федеральные  средства  по  МО'!R12</f>
        <v>0</v>
      </c>
      <c r="BB11" s="72">
        <f t="shared" ref="BB11:BB27" si="30">BA11</f>
        <v>0</v>
      </c>
      <c r="BC11" s="67"/>
      <c r="BD11" s="72"/>
      <c r="BE11" s="77">
        <f>'Федеральные  средства  по  МО'!S12</f>
        <v>0</v>
      </c>
      <c r="BF11" s="72">
        <f t="shared" ref="BF11:BF27" si="31">BE11</f>
        <v>0</v>
      </c>
      <c r="BG11" s="73"/>
      <c r="BH11" s="73"/>
      <c r="BI11" s="71">
        <f>'Федеральные  средства  по  МО'!T12</f>
        <v>0</v>
      </c>
      <c r="BJ11" s="73">
        <f t="shared" si="4"/>
        <v>0</v>
      </c>
      <c r="BK11" s="72"/>
      <c r="BL11" s="67"/>
      <c r="BM11" s="71">
        <f>'Федеральные  средства  по  МО'!U12</f>
        <v>0</v>
      </c>
      <c r="BN11" s="73">
        <f t="shared" si="5"/>
        <v>0</v>
      </c>
      <c r="BO11" s="72"/>
      <c r="BP11" s="67"/>
      <c r="BQ11" s="76">
        <f>'Федеральные  средства  по  МО'!V12</f>
        <v>0</v>
      </c>
      <c r="BR11" s="72">
        <f t="shared" ref="BR11:BR27" si="32">BQ11</f>
        <v>0</v>
      </c>
      <c r="BS11" s="67"/>
      <c r="BT11" s="74"/>
      <c r="BU11" s="76">
        <f>'Федеральные  средства  по  МО'!W12</f>
        <v>0</v>
      </c>
      <c r="BV11" s="72">
        <f t="shared" ref="BV11:BV27" si="33">BU11</f>
        <v>0</v>
      </c>
      <c r="BW11" s="67"/>
      <c r="BX11" s="72"/>
      <c r="BY11" s="76">
        <f>'Федеральные  средства  по  МО'!X12</f>
        <v>0</v>
      </c>
      <c r="BZ11" s="72">
        <f t="shared" ref="BZ11:BZ27" si="34">BY11</f>
        <v>0</v>
      </c>
      <c r="CA11" s="67"/>
      <c r="CB11" s="72"/>
      <c r="CC11" s="75">
        <f>'Федеральные  средства  по  МО'!Y12</f>
        <v>0</v>
      </c>
      <c r="CD11" s="72">
        <f t="shared" ref="CD11:CD27" si="35">CC11</f>
        <v>0</v>
      </c>
      <c r="CE11" s="67"/>
      <c r="CF11" s="72"/>
      <c r="CG11" s="75">
        <f>'Федеральные  средства  по  МО'!Z12</f>
        <v>0</v>
      </c>
      <c r="CH11" s="72">
        <f t="shared" ref="CH11:CH27" si="36">CG11</f>
        <v>0</v>
      </c>
      <c r="CI11" s="67"/>
      <c r="CJ11" s="74"/>
      <c r="CK11" s="71">
        <f>'Федеральные  средства  по  МО'!AA12</f>
        <v>0</v>
      </c>
      <c r="CL11" s="72">
        <f t="shared" ref="CL11:CL27" si="37">CK11</f>
        <v>0</v>
      </c>
      <c r="CM11" s="67"/>
      <c r="CN11" s="72"/>
      <c r="CO11" s="71">
        <f>'Федеральные  средства  по  МО'!AB12</f>
        <v>0</v>
      </c>
      <c r="CP11" s="73">
        <f t="shared" si="6"/>
        <v>0</v>
      </c>
      <c r="CQ11" s="67"/>
      <c r="CR11" s="74"/>
      <c r="CS11" s="71">
        <f>'Федеральные  средства  по  МО'!AC12</f>
        <v>0</v>
      </c>
      <c r="CT11" s="73">
        <f t="shared" si="7"/>
        <v>0</v>
      </c>
      <c r="CU11" s="72"/>
      <c r="CV11" s="73"/>
      <c r="CW11" s="76">
        <f>'Федеральные  средства  по  МО'!AD12</f>
        <v>0</v>
      </c>
      <c r="CX11" s="74">
        <f>'Проверочная  таблица'!ED18</f>
        <v>0</v>
      </c>
      <c r="CY11" s="72">
        <f t="shared" ref="CY11:CY27" si="38">CW11-CX11</f>
        <v>0</v>
      </c>
      <c r="CZ11" s="73"/>
      <c r="DA11" s="75">
        <f>'Федеральные  средства  по  МО'!AE12</f>
        <v>0</v>
      </c>
      <c r="DB11" s="74">
        <f>'Проверочная  таблица'!EG18</f>
        <v>0</v>
      </c>
      <c r="DC11" s="72">
        <f t="shared" ref="DC11:DC27" si="39">DA11-DB11</f>
        <v>0</v>
      </c>
      <c r="DD11" s="67"/>
      <c r="DE11" s="71">
        <f>'Федеральные  средства  по  МО'!AF12</f>
        <v>0</v>
      </c>
      <c r="DF11" s="73">
        <f t="shared" ref="DF11:DF27" si="40">DE11</f>
        <v>0</v>
      </c>
      <c r="DG11" s="67"/>
      <c r="DH11" s="74"/>
      <c r="DI11" s="71">
        <f>'Федеральные  средства  по  МО'!AG12</f>
        <v>0</v>
      </c>
      <c r="DJ11" s="73">
        <f t="shared" si="8"/>
        <v>0</v>
      </c>
      <c r="DK11" s="67"/>
      <c r="DL11" s="72"/>
      <c r="DM11" s="71">
        <f>'Федеральные  средства  по  МО'!AH12</f>
        <v>0</v>
      </c>
      <c r="DN11" s="72">
        <f t="shared" ref="DN11:DN27" si="41">DM11</f>
        <v>0</v>
      </c>
      <c r="DO11" s="67"/>
      <c r="DP11" s="72"/>
      <c r="DQ11" s="77">
        <f>'Федеральные  средства  по  МО'!AI12</f>
        <v>0</v>
      </c>
      <c r="DR11" s="73">
        <f t="shared" ref="DR11:DR27" si="42">DQ11</f>
        <v>0</v>
      </c>
      <c r="DS11" s="67"/>
      <c r="DT11" s="74"/>
      <c r="DU11" s="71">
        <f>'Федеральные  средства  по  МО'!AJ12</f>
        <v>0</v>
      </c>
      <c r="DV11" s="73">
        <f t="shared" ref="DV11:DV27" si="43">DU11</f>
        <v>0</v>
      </c>
      <c r="DW11" s="67"/>
      <c r="DX11" s="74"/>
      <c r="DY11" s="71">
        <f>'Федеральные  средства  по  МО'!AK12</f>
        <v>0</v>
      </c>
      <c r="DZ11" s="73">
        <f t="shared" ref="DZ11:DZ27" si="44">DY11</f>
        <v>0</v>
      </c>
      <c r="EA11" s="67"/>
      <c r="EB11" s="74"/>
      <c r="EC11" s="71">
        <f>'Федеральные  средства  по  МО'!AL12</f>
        <v>0</v>
      </c>
      <c r="ED11" s="73">
        <f t="shared" ref="ED11:ED27" si="45">EC11</f>
        <v>0</v>
      </c>
      <c r="EE11" s="67"/>
      <c r="EF11" s="74"/>
      <c r="EG11" s="71">
        <f>'Федеральные  средства  по  МО'!AM12</f>
        <v>0</v>
      </c>
      <c r="EH11" s="73">
        <f t="shared" ref="EH11:EH27" si="46">EG11</f>
        <v>0</v>
      </c>
      <c r="EI11" s="67"/>
      <c r="EJ11" s="72"/>
      <c r="EK11" s="71">
        <f>'Федеральные  средства  по  МО'!AN12</f>
        <v>0</v>
      </c>
      <c r="EL11" s="67">
        <f t="shared" si="9"/>
        <v>0</v>
      </c>
      <c r="EM11" s="72"/>
      <c r="EN11" s="67"/>
      <c r="EO11" s="71">
        <f>'Федеральные  средства  по  МО'!AO12</f>
        <v>0</v>
      </c>
      <c r="EP11" s="67">
        <f t="shared" si="10"/>
        <v>0</v>
      </c>
      <c r="EQ11" s="72"/>
      <c r="ER11" s="67"/>
      <c r="ES11" s="76">
        <f>'Федеральные  средства  по  МО'!AP12</f>
        <v>0</v>
      </c>
      <c r="ET11" s="72"/>
      <c r="EU11" s="67"/>
      <c r="EV11" s="72">
        <f t="shared" ref="EV11:EV27" si="47">ES11</f>
        <v>0</v>
      </c>
      <c r="EW11" s="75">
        <f>'Федеральные  средства  по  МО'!AQ12</f>
        <v>0</v>
      </c>
      <c r="EX11" s="72"/>
      <c r="EY11" s="67"/>
      <c r="EZ11" s="74">
        <f t="shared" ref="EZ11:EZ27" si="48">EW11</f>
        <v>0</v>
      </c>
      <c r="FA11" s="76">
        <f>'Федеральные  средства  по  МО'!AR12</f>
        <v>0</v>
      </c>
      <c r="FB11" s="72">
        <f t="shared" ref="FB11:FB27" si="49">FA11</f>
        <v>0</v>
      </c>
      <c r="FC11" s="67"/>
      <c r="FD11" s="72"/>
      <c r="FE11" s="75">
        <f>'Федеральные  средства  по  МО'!AS12</f>
        <v>0</v>
      </c>
      <c r="FF11" s="72">
        <f t="shared" ref="FF11:FF27" si="50">FE11</f>
        <v>0</v>
      </c>
      <c r="FG11" s="67"/>
      <c r="FH11" s="74"/>
      <c r="FI11" s="838">
        <f>'Федеральные  средства  по  МО'!AT12</f>
        <v>0</v>
      </c>
      <c r="FJ11" s="74">
        <f>'Проверочная  таблица'!IF18</f>
        <v>0</v>
      </c>
      <c r="FK11" s="72">
        <f>'Проверочная  таблица'!IP18</f>
        <v>0</v>
      </c>
      <c r="FL11" s="73">
        <f>'Проверочная  таблица'!IL18</f>
        <v>0</v>
      </c>
      <c r="FM11" s="840">
        <f>'Федеральные  средства  по  МО'!AU12</f>
        <v>0</v>
      </c>
      <c r="FN11" s="72">
        <f>'Проверочная  таблица'!II18</f>
        <v>0</v>
      </c>
      <c r="FO11" s="67">
        <f>'Проверочная  таблица'!IQ18</f>
        <v>0</v>
      </c>
      <c r="FP11" s="72">
        <f>'Проверочная  таблица'!IS18</f>
        <v>0</v>
      </c>
      <c r="FQ11" s="75">
        <f>'Федеральные  средства  по  МО'!AV12</f>
        <v>0</v>
      </c>
      <c r="FR11" s="72">
        <f>'Проверочная  таблица'!IV18</f>
        <v>0</v>
      </c>
      <c r="FS11" s="67"/>
      <c r="FT11" s="74"/>
      <c r="FU11" s="71">
        <f>'Федеральные  средства  по  МО'!AW12</f>
        <v>0</v>
      </c>
      <c r="FV11" s="73"/>
      <c r="FW11" s="67"/>
      <c r="FX11" s="72"/>
      <c r="FY11" s="75">
        <f>'Федеральные  средства  по  МО'!AX12</f>
        <v>0</v>
      </c>
      <c r="FZ11" s="72">
        <f>'Проверочная  таблица'!JB18</f>
        <v>0</v>
      </c>
      <c r="GA11" s="67"/>
      <c r="GB11" s="74"/>
      <c r="GC11" s="71">
        <f>'Федеральные  средства  по  МО'!AY12</f>
        <v>0</v>
      </c>
      <c r="GD11" s="67"/>
      <c r="GE11" s="72"/>
      <c r="GF11" s="67"/>
      <c r="GG11" s="76">
        <f>'Федеральные  средства  по  МО'!AZ12</f>
        <v>0</v>
      </c>
      <c r="GH11" s="74">
        <f>'Проверочная  таблица'!JH18</f>
        <v>0</v>
      </c>
      <c r="GI11" s="72">
        <f>'Проверочная  таблица'!JT18</f>
        <v>0</v>
      </c>
      <c r="GJ11" s="72">
        <f>'Проверочная  таблица'!JZ18</f>
        <v>0</v>
      </c>
      <c r="GK11" s="75">
        <f>'Федеральные  средства  по  МО'!BA12</f>
        <v>0</v>
      </c>
      <c r="GL11" s="72">
        <f>'Проверочная  таблица'!JK18</f>
        <v>0</v>
      </c>
      <c r="GM11" s="67">
        <f>'Проверочная  таблица'!JW18</f>
        <v>0</v>
      </c>
      <c r="GN11" s="74">
        <f>'Проверочная  таблица'!KC18</f>
        <v>0</v>
      </c>
      <c r="GO11" s="838">
        <f>'Федеральные  средства  по  МО'!BB12</f>
        <v>0</v>
      </c>
      <c r="GP11" s="72">
        <f t="shared" ref="GP11:GP27" si="51">GO11</f>
        <v>0</v>
      </c>
      <c r="GQ11" s="73"/>
      <c r="GR11" s="74"/>
      <c r="GS11" s="832">
        <f>'Федеральные  средства  по  МО'!BC12</f>
        <v>0</v>
      </c>
      <c r="GT11" s="72">
        <f t="shared" ref="GT11:GT27" si="52">GS11</f>
        <v>0</v>
      </c>
      <c r="GU11" s="67"/>
      <c r="GV11" s="72"/>
      <c r="GW11" s="71">
        <f>'Федеральные  средства  по  МО'!BD12</f>
        <v>0</v>
      </c>
      <c r="GX11" s="73">
        <f t="shared" ref="GX11:GX27" si="53">GW11</f>
        <v>0</v>
      </c>
      <c r="GY11" s="67"/>
      <c r="GZ11" s="74"/>
      <c r="HA11" s="71">
        <f>'Федеральные  средства  по  МО'!BE12</f>
        <v>0</v>
      </c>
      <c r="HB11" s="73">
        <f t="shared" ref="HB11:HB27" si="54">HA11</f>
        <v>0</v>
      </c>
      <c r="HC11" s="67"/>
      <c r="HD11" s="72"/>
      <c r="HE11" s="75">
        <f>'Федеральные  средства  по  МО'!BF12</f>
        <v>0</v>
      </c>
      <c r="HF11" s="72">
        <f>'Проверочная  таблица'!LD18</f>
        <v>0</v>
      </c>
      <c r="HG11" s="67">
        <f>'Проверочная  таблица'!LP18</f>
        <v>0</v>
      </c>
      <c r="HH11" s="72">
        <f>'Проверочная  таблица'!LV18</f>
        <v>0</v>
      </c>
      <c r="HI11" s="75">
        <f>'Федеральные  средства  по  МО'!BG12</f>
        <v>0</v>
      </c>
      <c r="HJ11" s="74"/>
      <c r="HK11" s="72">
        <f>'Проверочная  таблица'!LS18</f>
        <v>0</v>
      </c>
      <c r="HL11" s="73">
        <f>'Проверочная  таблица'!LY18</f>
        <v>0</v>
      </c>
      <c r="HM11" s="75">
        <f>'Федеральные  средства  по  МО'!BH12</f>
        <v>0</v>
      </c>
      <c r="HN11" s="72">
        <f t="shared" ref="HN11:HN27" si="55">HM11</f>
        <v>0</v>
      </c>
      <c r="HO11" s="67"/>
      <c r="HP11" s="74"/>
      <c r="HQ11" s="71">
        <f>'Федеральные  средства  по  МО'!BI12</f>
        <v>0</v>
      </c>
      <c r="HR11" s="72">
        <f t="shared" ref="HR11:HR27" si="56">HQ11</f>
        <v>0</v>
      </c>
      <c r="HS11" s="73"/>
      <c r="HT11" s="67"/>
      <c r="HU11" s="71">
        <f>'Федеральные  средства  по  МО'!BJ12</f>
        <v>0</v>
      </c>
      <c r="HV11" s="74">
        <f t="shared" ref="HV11:HV27" si="57">HU11</f>
        <v>0</v>
      </c>
      <c r="HW11" s="72"/>
      <c r="HX11" s="73"/>
      <c r="HY11" s="77">
        <f>'Федеральные  средства  по  МО'!BK12</f>
        <v>0</v>
      </c>
      <c r="HZ11" s="74">
        <f t="shared" si="11"/>
        <v>0</v>
      </c>
      <c r="IA11" s="72"/>
      <c r="IB11" s="73"/>
      <c r="IC11" s="76">
        <f>'Федеральные  средства  по  МО'!BL12</f>
        <v>248665.58</v>
      </c>
      <c r="ID11" s="74">
        <f t="shared" ref="ID11:ID27" si="58">IC11-IF11</f>
        <v>248665.58</v>
      </c>
      <c r="IE11" s="72"/>
      <c r="IF11" s="73">
        <f>'Проверочная  таблица'!ND18</f>
        <v>0</v>
      </c>
      <c r="IG11" s="77">
        <f>'Федеральные  средства  по  МО'!BM12</f>
        <v>0</v>
      </c>
      <c r="IH11" s="74">
        <f t="shared" ref="IH11:IH27" si="59">IG11-IJ11</f>
        <v>0</v>
      </c>
      <c r="II11" s="74"/>
      <c r="IJ11" s="72">
        <f>'Проверочная  таблица'!NG18</f>
        <v>0</v>
      </c>
      <c r="IK11" s="76">
        <f>'Федеральные  средства  по  МО'!BN12</f>
        <v>17774200</v>
      </c>
      <c r="IL11" s="74">
        <f>'Проверочная  таблица'!NJ18</f>
        <v>0</v>
      </c>
      <c r="IM11" s="72">
        <f>'Проверочная  таблица'!NZ18</f>
        <v>0</v>
      </c>
      <c r="IN11" s="73">
        <f>'Проверочная  таблица'!OH18</f>
        <v>17774200</v>
      </c>
      <c r="IO11" s="75">
        <f>'Федеральные  средства  по  МО'!BO12</f>
        <v>0</v>
      </c>
      <c r="IP11" s="74"/>
      <c r="IQ11" s="72"/>
      <c r="IR11" s="73">
        <f>'Проверочная  таблица'!OL18</f>
        <v>0</v>
      </c>
      <c r="IS11" s="76">
        <f>'Федеральные  средства  по  МО'!BP12</f>
        <v>1109503.81</v>
      </c>
      <c r="IT11" s="74">
        <f>'Проверочная  таблица'!OP18</f>
        <v>0</v>
      </c>
      <c r="IU11" s="72">
        <f t="shared" ref="IU11:IU27" si="60">IS11-IT11</f>
        <v>1109503.81</v>
      </c>
      <c r="IV11" s="73"/>
      <c r="IW11" s="75">
        <f>'Федеральные  средства  по  МО'!BQ12</f>
        <v>0</v>
      </c>
      <c r="IX11" s="74">
        <f>'Проверочная  таблица'!OU18</f>
        <v>0</v>
      </c>
      <c r="IY11" s="72">
        <f t="shared" ref="IY11:IY27" si="61">IW11-IX11</f>
        <v>0</v>
      </c>
      <c r="IZ11" s="73"/>
      <c r="JA11" s="76">
        <f>'Федеральные  средства  по  МО'!BT12</f>
        <v>0</v>
      </c>
      <c r="JB11" s="72">
        <f t="shared" ref="JB11:JB27" si="62">JA11</f>
        <v>0</v>
      </c>
      <c r="JC11" s="67"/>
      <c r="JD11" s="72"/>
      <c r="JE11" s="77">
        <f>'Федеральные  средства  по  МО'!BU12</f>
        <v>0</v>
      </c>
      <c r="JF11" s="73">
        <f t="shared" ref="JF11:JF27" si="63">JE11</f>
        <v>0</v>
      </c>
      <c r="JG11" s="73"/>
      <c r="JH11" s="72"/>
      <c r="JI11" s="76">
        <f>'Федеральные  средства  по  МО'!BV12</f>
        <v>0</v>
      </c>
      <c r="JJ11" s="72">
        <f>'Проверочная  таблица'!QJ18</f>
        <v>0</v>
      </c>
      <c r="JK11" s="67">
        <f>'Проверочная  таблица'!QV18</f>
        <v>0</v>
      </c>
      <c r="JL11" s="72">
        <f>'Проверочная  таблица'!RB18</f>
        <v>0</v>
      </c>
      <c r="JM11" s="75">
        <f>'Федеральные  средства  по  МО'!BW12</f>
        <v>0</v>
      </c>
      <c r="JN11" s="72">
        <f>'Проверочная  таблица'!QM18</f>
        <v>0</v>
      </c>
      <c r="JO11" s="67">
        <f>'Проверочная  таблица'!QY18</f>
        <v>0</v>
      </c>
      <c r="JP11" s="74">
        <f>'Проверочная  таблица'!RE18</f>
        <v>0</v>
      </c>
      <c r="JQ11" s="76">
        <f>'Федеральные  средства  по  МО'!BX12</f>
        <v>0</v>
      </c>
      <c r="JR11" s="72"/>
      <c r="JS11" s="67">
        <f t="shared" ref="JS11:JS27" si="64">JQ11</f>
        <v>0</v>
      </c>
      <c r="JT11" s="72"/>
      <c r="JU11" s="71">
        <f>'Федеральные  средства  по  МО'!BY12</f>
        <v>0</v>
      </c>
      <c r="JV11" s="67"/>
      <c r="JW11" s="72">
        <f t="shared" ref="JW11:JW27" si="65">JU11</f>
        <v>0</v>
      </c>
      <c r="JX11" s="67"/>
      <c r="JY11" s="71">
        <f>'Федеральные  средства  по  МО'!BZ12</f>
        <v>0</v>
      </c>
      <c r="JZ11" s="72"/>
      <c r="KA11" s="72"/>
      <c r="KB11" s="73"/>
      <c r="KC11" s="71">
        <f>'Федеральные  средства  по  МО'!CA12</f>
        <v>0</v>
      </c>
      <c r="KD11" s="67"/>
      <c r="KE11" s="72"/>
      <c r="KF11" s="67"/>
      <c r="KG11" s="76">
        <f>'Федеральные  средства  по  МО'!CB12</f>
        <v>0</v>
      </c>
      <c r="KH11" s="72">
        <f t="shared" ref="KH11:KH27" si="66">KG11</f>
        <v>0</v>
      </c>
      <c r="KI11" s="67"/>
      <c r="KJ11" s="72"/>
      <c r="KK11" s="77">
        <f>'Федеральные  средства  по  МО'!CC12</f>
        <v>0</v>
      </c>
      <c r="KL11" s="72">
        <f t="shared" ref="KL11:KL27" si="67">KK11</f>
        <v>0</v>
      </c>
      <c r="KM11" s="67"/>
      <c r="KN11" s="72"/>
      <c r="KO11" s="76">
        <f>'Федеральные  средства  по  МО'!CD12</f>
        <v>0</v>
      </c>
      <c r="KP11" s="72">
        <f t="shared" ref="KP11:KP27" si="68">KO11</f>
        <v>0</v>
      </c>
      <c r="KQ11" s="67"/>
      <c r="KR11" s="72"/>
      <c r="KS11" s="75">
        <f>'Федеральные  средства  по  МО'!CE12</f>
        <v>0</v>
      </c>
      <c r="KT11" s="72">
        <f t="shared" ref="KT11:KT27" si="69">KS11</f>
        <v>0</v>
      </c>
      <c r="KU11" s="67"/>
      <c r="KV11" s="72"/>
      <c r="KW11" s="75">
        <f>'Федеральные  средства  по  МО'!CF12</f>
        <v>0</v>
      </c>
      <c r="KX11" s="74">
        <f>'Проверочная  таблица'!SX18</f>
        <v>0</v>
      </c>
      <c r="KY11" s="72">
        <f>'Проверочная  таблица'!TZ18</f>
        <v>0</v>
      </c>
      <c r="KZ11" s="67">
        <f>'Проверочная  таблица'!UN18</f>
        <v>0</v>
      </c>
      <c r="LA11" s="832">
        <f>'Федеральные  средства  по  МО'!CG12</f>
        <v>0</v>
      </c>
      <c r="LB11" s="67">
        <f>'Проверочная  таблица'!TE18</f>
        <v>0</v>
      </c>
      <c r="LC11" s="72">
        <f>'Проверочная  таблица'!UG18</f>
        <v>0</v>
      </c>
      <c r="LD11" s="73">
        <f>'Проверочная  таблица'!UU18</f>
        <v>0</v>
      </c>
      <c r="LE11" s="75">
        <f>'Федеральные  средства  по  МО'!CH12</f>
        <v>0</v>
      </c>
      <c r="LF11" s="72">
        <f>'Проверочная  таблица'!SZ18</f>
        <v>0</v>
      </c>
      <c r="LG11" s="67">
        <f t="shared" ref="LG11:LG27" si="70">LE11-LF11</f>
        <v>0</v>
      </c>
      <c r="LH11" s="72"/>
      <c r="LI11" s="75">
        <f>'Федеральные  средства  по  МО'!CI12</f>
        <v>0</v>
      </c>
      <c r="LJ11" s="72">
        <f>'Проверочная  таблица'!TG18</f>
        <v>0</v>
      </c>
      <c r="LK11" s="67">
        <f t="shared" ref="LK11:LK27" si="71">LI11-LJ11</f>
        <v>0</v>
      </c>
      <c r="LL11" s="74"/>
      <c r="LM11" s="76">
        <f>'Федеральные  средства  по  МО'!CJ12</f>
        <v>0</v>
      </c>
      <c r="LN11" s="74">
        <f>'Проверочная  таблица'!TB18</f>
        <v>0</v>
      </c>
      <c r="LO11" s="74">
        <f>'Проверочная  таблица'!UD18</f>
        <v>0</v>
      </c>
      <c r="LP11" s="72">
        <f>'Проверочная  таблица'!UR18</f>
        <v>0</v>
      </c>
      <c r="LQ11" s="75">
        <f>'Федеральные  средства  по  МО'!CK12</f>
        <v>0</v>
      </c>
      <c r="LR11" s="74">
        <f>'Проверочная  таблица'!TI18</f>
        <v>0</v>
      </c>
      <c r="LS11" s="72">
        <f>'Проверочная  таблица'!TW18</f>
        <v>0</v>
      </c>
      <c r="LT11" s="72"/>
    </row>
    <row r="12" spans="1:332" ht="25.5" customHeight="1" x14ac:dyDescent="0.25">
      <c r="A12" s="53" t="s">
        <v>269</v>
      </c>
      <c r="B12" s="69">
        <f t="shared" si="12"/>
        <v>65845671.769999996</v>
      </c>
      <c r="C12" s="70">
        <f t="shared" si="13"/>
        <v>46418938.009999998</v>
      </c>
      <c r="D12" s="70">
        <f t="shared" si="14"/>
        <v>968833.76</v>
      </c>
      <c r="E12" s="70">
        <f t="shared" si="15"/>
        <v>18457900</v>
      </c>
      <c r="F12" s="69">
        <f t="shared" si="16"/>
        <v>0</v>
      </c>
      <c r="G12" s="70">
        <f t="shared" si="17"/>
        <v>0</v>
      </c>
      <c r="H12" s="70">
        <f t="shared" si="1"/>
        <v>0</v>
      </c>
      <c r="I12" s="70">
        <f t="shared" si="2"/>
        <v>0</v>
      </c>
      <c r="J12" s="53"/>
      <c r="K12" s="54">
        <f>M12-'Федеральные  средства  по  МО'!L13-'Федеральные  средства  по  МО'!D13</f>
        <v>0</v>
      </c>
      <c r="L12" s="54">
        <f>Q12-'Федеральные  средства  по  МО'!M13-'Федеральные  средства  по  МО'!E13</f>
        <v>0</v>
      </c>
      <c r="M12" s="832">
        <f t="shared" si="18"/>
        <v>65845671.770000003</v>
      </c>
      <c r="N12" s="73">
        <f t="shared" si="19"/>
        <v>46418938.009999998</v>
      </c>
      <c r="O12" s="67">
        <f t="shared" si="20"/>
        <v>968833.76</v>
      </c>
      <c r="P12" s="74">
        <f t="shared" si="21"/>
        <v>18457900</v>
      </c>
      <c r="Q12" s="832">
        <f t="shared" si="22"/>
        <v>0</v>
      </c>
      <c r="R12" s="73">
        <f t="shared" si="23"/>
        <v>0</v>
      </c>
      <c r="S12" s="67">
        <f t="shared" si="24"/>
        <v>0</v>
      </c>
      <c r="T12" s="72">
        <f t="shared" si="25"/>
        <v>0</v>
      </c>
      <c r="U12" s="832">
        <f>'Федеральные  средства  по  МО'!F13</f>
        <v>0</v>
      </c>
      <c r="V12" s="73">
        <f t="shared" si="26"/>
        <v>0</v>
      </c>
      <c r="W12" s="67"/>
      <c r="X12" s="74"/>
      <c r="Y12" s="832">
        <f>'Федеральные  средства  по  МО'!G13</f>
        <v>0</v>
      </c>
      <c r="Z12" s="73">
        <f t="shared" si="27"/>
        <v>0</v>
      </c>
      <c r="AA12" s="67"/>
      <c r="AB12" s="72"/>
      <c r="AC12" s="71">
        <f>'Федеральные  средства  по  МО'!H13</f>
        <v>0</v>
      </c>
      <c r="AD12" s="73">
        <f t="shared" si="28"/>
        <v>0</v>
      </c>
      <c r="AE12" s="67"/>
      <c r="AF12" s="74"/>
      <c r="AG12" s="71">
        <f>'Федеральные  средства  по  МО'!I13</f>
        <v>0</v>
      </c>
      <c r="AH12" s="73">
        <f t="shared" si="29"/>
        <v>0</v>
      </c>
      <c r="AI12" s="67"/>
      <c r="AJ12" s="72"/>
      <c r="AK12" s="75">
        <f>'Федеральные  средства  по  МО'!N13</f>
        <v>0</v>
      </c>
      <c r="AL12" s="72">
        <f>'Проверочная  таблица'!BV19</f>
        <v>0</v>
      </c>
      <c r="AM12" s="78"/>
      <c r="AN12" s="79"/>
      <c r="AO12" s="76">
        <f>'Федеральные  средства  по  МО'!O13</f>
        <v>0</v>
      </c>
      <c r="AP12" s="72">
        <f>'Проверочная  таблица'!CC19</f>
        <v>0</v>
      </c>
      <c r="AQ12" s="80"/>
      <c r="AR12" s="78"/>
      <c r="AS12" s="76">
        <f>'Федеральные  средства  по  МО'!P13</f>
        <v>0</v>
      </c>
      <c r="AT12" s="72">
        <f>'Проверочная  таблица'!BX19</f>
        <v>0</v>
      </c>
      <c r="AU12" s="67"/>
      <c r="AV12" s="72">
        <f>'Проверочная  таблица'!CJ19</f>
        <v>0</v>
      </c>
      <c r="AW12" s="75">
        <f>'Федеральные  средства  по  МО'!Q13</f>
        <v>0</v>
      </c>
      <c r="AX12" s="72">
        <f>'Проверочная  таблица'!CE19</f>
        <v>0</v>
      </c>
      <c r="AY12" s="78"/>
      <c r="AZ12" s="72">
        <f>'Проверочная  таблица'!CM19</f>
        <v>0</v>
      </c>
      <c r="BA12" s="75">
        <f>'Федеральные  средства  по  МО'!R13</f>
        <v>0</v>
      </c>
      <c r="BB12" s="72">
        <f t="shared" si="30"/>
        <v>0</v>
      </c>
      <c r="BC12" s="67"/>
      <c r="BD12" s="72"/>
      <c r="BE12" s="77">
        <f>'Федеральные  средства  по  МО'!S13</f>
        <v>0</v>
      </c>
      <c r="BF12" s="72">
        <f t="shared" si="31"/>
        <v>0</v>
      </c>
      <c r="BG12" s="80"/>
      <c r="BH12" s="80"/>
      <c r="BI12" s="71">
        <f>'Федеральные  средства  по  МО'!T13</f>
        <v>0</v>
      </c>
      <c r="BJ12" s="80">
        <f t="shared" si="4"/>
        <v>0</v>
      </c>
      <c r="BK12" s="81"/>
      <c r="BL12" s="78"/>
      <c r="BM12" s="71">
        <f>'Федеральные  средства  по  МО'!U13</f>
        <v>0</v>
      </c>
      <c r="BN12" s="80">
        <f t="shared" si="5"/>
        <v>0</v>
      </c>
      <c r="BO12" s="81"/>
      <c r="BP12" s="78"/>
      <c r="BQ12" s="76">
        <f>'Федеральные  средства  по  МО'!V13</f>
        <v>0</v>
      </c>
      <c r="BR12" s="72">
        <f t="shared" si="32"/>
        <v>0</v>
      </c>
      <c r="BS12" s="67"/>
      <c r="BT12" s="74"/>
      <c r="BU12" s="76">
        <f>'Федеральные  средства  по  МО'!W13</f>
        <v>0</v>
      </c>
      <c r="BV12" s="72">
        <f t="shared" si="33"/>
        <v>0</v>
      </c>
      <c r="BW12" s="67"/>
      <c r="BX12" s="72"/>
      <c r="BY12" s="76">
        <f>'Федеральные  средства  по  МО'!X13</f>
        <v>0</v>
      </c>
      <c r="BZ12" s="72">
        <f t="shared" si="34"/>
        <v>0</v>
      </c>
      <c r="CA12" s="67"/>
      <c r="CB12" s="72"/>
      <c r="CC12" s="75">
        <f>'Федеральные  средства  по  МО'!Y13</f>
        <v>0</v>
      </c>
      <c r="CD12" s="72">
        <f t="shared" si="35"/>
        <v>0</v>
      </c>
      <c r="CE12" s="67"/>
      <c r="CF12" s="72"/>
      <c r="CG12" s="75">
        <f>'Федеральные  средства  по  МО'!Z13</f>
        <v>0</v>
      </c>
      <c r="CH12" s="72">
        <f t="shared" si="36"/>
        <v>0</v>
      </c>
      <c r="CI12" s="67"/>
      <c r="CJ12" s="74"/>
      <c r="CK12" s="71">
        <f>'Федеральные  средства  по  МО'!AA13</f>
        <v>0</v>
      </c>
      <c r="CL12" s="72">
        <f t="shared" si="37"/>
        <v>0</v>
      </c>
      <c r="CM12" s="67"/>
      <c r="CN12" s="72"/>
      <c r="CO12" s="71">
        <f>'Федеральные  средства  по  МО'!AB13</f>
        <v>0</v>
      </c>
      <c r="CP12" s="80">
        <f t="shared" si="6"/>
        <v>0</v>
      </c>
      <c r="CQ12" s="78"/>
      <c r="CR12" s="79"/>
      <c r="CS12" s="71">
        <f>'Федеральные  средства  по  МО'!AC13</f>
        <v>0</v>
      </c>
      <c r="CT12" s="80">
        <f t="shared" si="7"/>
        <v>0</v>
      </c>
      <c r="CU12" s="81"/>
      <c r="CV12" s="80"/>
      <c r="CW12" s="76">
        <f>'Федеральные  средства  по  МО'!AD13</f>
        <v>0</v>
      </c>
      <c r="CX12" s="74">
        <f>'Проверочная  таблица'!ED19</f>
        <v>0</v>
      </c>
      <c r="CY12" s="72">
        <f t="shared" si="38"/>
        <v>0</v>
      </c>
      <c r="CZ12" s="73"/>
      <c r="DA12" s="75">
        <f>'Федеральные  средства  по  МО'!AE13</f>
        <v>0</v>
      </c>
      <c r="DB12" s="74">
        <f>'Проверочная  таблица'!EG19</f>
        <v>0</v>
      </c>
      <c r="DC12" s="72">
        <f t="shared" si="39"/>
        <v>0</v>
      </c>
      <c r="DD12" s="67"/>
      <c r="DE12" s="71">
        <f>'Федеральные  средства  по  МО'!AF13</f>
        <v>0</v>
      </c>
      <c r="DF12" s="80">
        <f t="shared" si="40"/>
        <v>0</v>
      </c>
      <c r="DG12" s="947"/>
      <c r="DH12" s="79"/>
      <c r="DI12" s="71">
        <f>'Федеральные  средства  по  МО'!AG13</f>
        <v>0</v>
      </c>
      <c r="DJ12" s="80">
        <f t="shared" si="8"/>
        <v>0</v>
      </c>
      <c r="DK12" s="947"/>
      <c r="DL12" s="81"/>
      <c r="DM12" s="71">
        <f>'Федеральные  средства  по  МО'!AH13</f>
        <v>0</v>
      </c>
      <c r="DN12" s="72">
        <f t="shared" si="41"/>
        <v>0</v>
      </c>
      <c r="DO12" s="67"/>
      <c r="DP12" s="72"/>
      <c r="DQ12" s="77">
        <f>'Федеральные  средства  по  МО'!AI13</f>
        <v>0</v>
      </c>
      <c r="DR12" s="73">
        <f t="shared" si="42"/>
        <v>0</v>
      </c>
      <c r="DS12" s="67"/>
      <c r="DT12" s="74"/>
      <c r="DU12" s="71">
        <f>'Федеральные  средства  по  МО'!AJ13</f>
        <v>0</v>
      </c>
      <c r="DV12" s="73">
        <f t="shared" si="43"/>
        <v>0</v>
      </c>
      <c r="DW12" s="67"/>
      <c r="DX12" s="74"/>
      <c r="DY12" s="71">
        <f>'Федеральные  средства  по  МО'!AK13</f>
        <v>0</v>
      </c>
      <c r="DZ12" s="73">
        <f t="shared" si="44"/>
        <v>0</v>
      </c>
      <c r="EA12" s="67"/>
      <c r="EB12" s="74"/>
      <c r="EC12" s="71">
        <f>'Федеральные  средства  по  МО'!AL13</f>
        <v>0</v>
      </c>
      <c r="ED12" s="73">
        <f t="shared" si="45"/>
        <v>0</v>
      </c>
      <c r="EE12" s="67"/>
      <c r="EF12" s="74"/>
      <c r="EG12" s="71">
        <f>'Федеральные  средства  по  МО'!AM13</f>
        <v>0</v>
      </c>
      <c r="EH12" s="73">
        <f t="shared" si="46"/>
        <v>0</v>
      </c>
      <c r="EI12" s="67"/>
      <c r="EJ12" s="72"/>
      <c r="EK12" s="71">
        <f>'Федеральные  средства  по  МО'!AN13</f>
        <v>0</v>
      </c>
      <c r="EL12" s="67">
        <f t="shared" si="9"/>
        <v>0</v>
      </c>
      <c r="EM12" s="72"/>
      <c r="EN12" s="67"/>
      <c r="EO12" s="71">
        <f>'Федеральные  средства  по  МО'!AO13</f>
        <v>0</v>
      </c>
      <c r="EP12" s="67">
        <f t="shared" si="10"/>
        <v>0</v>
      </c>
      <c r="EQ12" s="72"/>
      <c r="ER12" s="67"/>
      <c r="ES12" s="76">
        <f>'Федеральные  средства  по  МО'!AP13</f>
        <v>0</v>
      </c>
      <c r="ET12" s="72"/>
      <c r="EU12" s="67"/>
      <c r="EV12" s="72">
        <f t="shared" si="47"/>
        <v>0</v>
      </c>
      <c r="EW12" s="75">
        <f>'Федеральные  средства  по  МО'!AQ13</f>
        <v>0</v>
      </c>
      <c r="EX12" s="72"/>
      <c r="EY12" s="67"/>
      <c r="EZ12" s="74">
        <f t="shared" si="48"/>
        <v>0</v>
      </c>
      <c r="FA12" s="76">
        <f>'Федеральные  средства  по  МО'!AR13</f>
        <v>0</v>
      </c>
      <c r="FB12" s="72">
        <f t="shared" si="49"/>
        <v>0</v>
      </c>
      <c r="FC12" s="67"/>
      <c r="FD12" s="72"/>
      <c r="FE12" s="75">
        <f>'Федеральные  средства  по  МО'!AS13</f>
        <v>0</v>
      </c>
      <c r="FF12" s="72">
        <f t="shared" si="50"/>
        <v>0</v>
      </c>
      <c r="FG12" s="67"/>
      <c r="FH12" s="74"/>
      <c r="FI12" s="838">
        <f>'Федеральные  средства  по  МО'!AT13</f>
        <v>0</v>
      </c>
      <c r="FJ12" s="74">
        <f>'Проверочная  таблица'!IF19</f>
        <v>0</v>
      </c>
      <c r="FK12" s="72">
        <f>'Проверочная  таблица'!IP19</f>
        <v>0</v>
      </c>
      <c r="FL12" s="73">
        <f>'Проверочная  таблица'!IL19</f>
        <v>0</v>
      </c>
      <c r="FM12" s="840">
        <f>'Федеральные  средства  по  МО'!AU13</f>
        <v>0</v>
      </c>
      <c r="FN12" s="72">
        <f>'Проверочная  таблица'!II19</f>
        <v>0</v>
      </c>
      <c r="FO12" s="67">
        <f>'Проверочная  таблица'!IQ19</f>
        <v>0</v>
      </c>
      <c r="FP12" s="72">
        <f>'Проверочная  таблица'!IS19</f>
        <v>0</v>
      </c>
      <c r="FQ12" s="75">
        <f>'Федеральные  средства  по  МО'!AV13</f>
        <v>0</v>
      </c>
      <c r="FR12" s="72">
        <f>'Проверочная  таблица'!IV19</f>
        <v>0</v>
      </c>
      <c r="FS12" s="67"/>
      <c r="FT12" s="74"/>
      <c r="FU12" s="71">
        <f>'Федеральные  средства  по  МО'!AW13</f>
        <v>0</v>
      </c>
      <c r="FV12" s="73"/>
      <c r="FW12" s="67"/>
      <c r="FX12" s="72"/>
      <c r="FY12" s="75">
        <f>'Федеральные  средства  по  МО'!AX13</f>
        <v>0</v>
      </c>
      <c r="FZ12" s="72">
        <f>'Проверочная  таблица'!JB19</f>
        <v>0</v>
      </c>
      <c r="GA12" s="78"/>
      <c r="GB12" s="79"/>
      <c r="GC12" s="71">
        <f>'Федеральные  средства  по  МО'!AY13</f>
        <v>0</v>
      </c>
      <c r="GD12" s="78"/>
      <c r="GE12" s="81"/>
      <c r="GF12" s="78"/>
      <c r="GG12" s="76">
        <f>'Федеральные  средства  по  МО'!AZ13</f>
        <v>0</v>
      </c>
      <c r="GH12" s="74">
        <f>'Проверочная  таблица'!JH19</f>
        <v>0</v>
      </c>
      <c r="GI12" s="72">
        <f>'Проверочная  таблица'!JT19</f>
        <v>0</v>
      </c>
      <c r="GJ12" s="72">
        <f>'Проверочная  таблица'!JZ19</f>
        <v>0</v>
      </c>
      <c r="GK12" s="75">
        <f>'Федеральные  средства  по  МО'!BA13</f>
        <v>0</v>
      </c>
      <c r="GL12" s="72">
        <f>'Проверочная  таблица'!JK19</f>
        <v>0</v>
      </c>
      <c r="GM12" s="67">
        <f>'Проверочная  таблица'!JW19</f>
        <v>0</v>
      </c>
      <c r="GN12" s="74">
        <f>'Проверочная  таблица'!KC19</f>
        <v>0</v>
      </c>
      <c r="GO12" s="838">
        <f>'Федеральные  средства  по  МО'!BB13</f>
        <v>0</v>
      </c>
      <c r="GP12" s="72">
        <f t="shared" si="51"/>
        <v>0</v>
      </c>
      <c r="GQ12" s="73"/>
      <c r="GR12" s="74"/>
      <c r="GS12" s="832">
        <f>'Федеральные  средства  по  МО'!BC13</f>
        <v>0</v>
      </c>
      <c r="GT12" s="72">
        <f t="shared" si="52"/>
        <v>0</v>
      </c>
      <c r="GU12" s="67"/>
      <c r="GV12" s="72"/>
      <c r="GW12" s="71">
        <f>'Федеральные  средства  по  МО'!BD13</f>
        <v>0</v>
      </c>
      <c r="GX12" s="73">
        <f t="shared" si="53"/>
        <v>0</v>
      </c>
      <c r="GY12" s="67"/>
      <c r="GZ12" s="74"/>
      <c r="HA12" s="71">
        <f>'Федеральные  средства  по  МО'!BE13</f>
        <v>0</v>
      </c>
      <c r="HB12" s="73">
        <f t="shared" si="54"/>
        <v>0</v>
      </c>
      <c r="HC12" s="67"/>
      <c r="HD12" s="72"/>
      <c r="HE12" s="75">
        <f>'Федеральные  средства  по  МО'!BF13</f>
        <v>0</v>
      </c>
      <c r="HF12" s="72">
        <f>'Проверочная  таблица'!LD19</f>
        <v>0</v>
      </c>
      <c r="HG12" s="67">
        <f>'Проверочная  таблица'!LP19</f>
        <v>0</v>
      </c>
      <c r="HH12" s="72">
        <f>'Проверочная  таблица'!LV19</f>
        <v>0</v>
      </c>
      <c r="HI12" s="75">
        <f>'Федеральные  средства  по  МО'!BG13</f>
        <v>0</v>
      </c>
      <c r="HJ12" s="74"/>
      <c r="HK12" s="72">
        <f>'Проверочная  таблица'!LS19</f>
        <v>0</v>
      </c>
      <c r="HL12" s="73">
        <f>'Проверочная  таблица'!LY19</f>
        <v>0</v>
      </c>
      <c r="HM12" s="75">
        <f>'Федеральные  средства  по  МО'!BH13</f>
        <v>0</v>
      </c>
      <c r="HN12" s="72">
        <f t="shared" si="55"/>
        <v>0</v>
      </c>
      <c r="HO12" s="67"/>
      <c r="HP12" s="74"/>
      <c r="HQ12" s="71">
        <f>'Федеральные  средства  по  МО'!BI13</f>
        <v>0</v>
      </c>
      <c r="HR12" s="72">
        <f t="shared" si="56"/>
        <v>0</v>
      </c>
      <c r="HS12" s="73"/>
      <c r="HT12" s="78"/>
      <c r="HU12" s="71">
        <f>'Федеральные  средства  по  МО'!BJ13</f>
        <v>0</v>
      </c>
      <c r="HV12" s="74">
        <f t="shared" si="57"/>
        <v>0</v>
      </c>
      <c r="HW12" s="72"/>
      <c r="HX12" s="73"/>
      <c r="HY12" s="77">
        <f>'Федеральные  средства  по  МО'!BK13</f>
        <v>0</v>
      </c>
      <c r="HZ12" s="74">
        <f t="shared" si="11"/>
        <v>0</v>
      </c>
      <c r="IA12" s="72"/>
      <c r="IB12" s="73"/>
      <c r="IC12" s="76">
        <f>'Федеральные  средства  по  МО'!BL13</f>
        <v>179438.01</v>
      </c>
      <c r="ID12" s="74">
        <f t="shared" si="58"/>
        <v>179438.01</v>
      </c>
      <c r="IE12" s="72"/>
      <c r="IF12" s="73">
        <f>'Проверочная  таблица'!ND19</f>
        <v>0</v>
      </c>
      <c r="IG12" s="77">
        <f>'Федеральные  средства  по  МО'!BM13</f>
        <v>0</v>
      </c>
      <c r="IH12" s="74">
        <f t="shared" si="59"/>
        <v>0</v>
      </c>
      <c r="II12" s="79"/>
      <c r="IJ12" s="72">
        <f>'Проверочная  таблица'!NG19</f>
        <v>0</v>
      </c>
      <c r="IK12" s="76">
        <f>'Федеральные  средства  по  МО'!BN13</f>
        <v>18457900</v>
      </c>
      <c r="IL12" s="74">
        <f>'Проверочная  таблица'!NJ19</f>
        <v>0</v>
      </c>
      <c r="IM12" s="72">
        <f>'Проверочная  таблица'!NZ19</f>
        <v>0</v>
      </c>
      <c r="IN12" s="73">
        <f>'Проверочная  таблица'!OH19</f>
        <v>18457900</v>
      </c>
      <c r="IO12" s="75">
        <f>'Федеральные  средства  по  МО'!BO13</f>
        <v>0</v>
      </c>
      <c r="IP12" s="74"/>
      <c r="IQ12" s="72"/>
      <c r="IR12" s="73">
        <f>'Проверочная  таблица'!OL19</f>
        <v>0</v>
      </c>
      <c r="IS12" s="76">
        <f>'Федеральные  средства  по  МО'!BP13</f>
        <v>968833.76</v>
      </c>
      <c r="IT12" s="74">
        <f>'Проверочная  таблица'!OP19</f>
        <v>0</v>
      </c>
      <c r="IU12" s="72">
        <f t="shared" si="60"/>
        <v>968833.76</v>
      </c>
      <c r="IV12" s="73"/>
      <c r="IW12" s="75">
        <f>'Федеральные  средства  по  МО'!BQ13</f>
        <v>0</v>
      </c>
      <c r="IX12" s="74">
        <f>'Проверочная  таблица'!OU19</f>
        <v>0</v>
      </c>
      <c r="IY12" s="72">
        <f t="shared" si="61"/>
        <v>0</v>
      </c>
      <c r="IZ12" s="73"/>
      <c r="JA12" s="76">
        <f>'Федеральные  средства  по  МО'!BT13</f>
        <v>0</v>
      </c>
      <c r="JB12" s="72">
        <f t="shared" si="62"/>
        <v>0</v>
      </c>
      <c r="JC12" s="67"/>
      <c r="JD12" s="72"/>
      <c r="JE12" s="77">
        <f>'Федеральные  средства  по  МО'!BU13</f>
        <v>0</v>
      </c>
      <c r="JF12" s="73">
        <f t="shared" si="63"/>
        <v>0</v>
      </c>
      <c r="JG12" s="73"/>
      <c r="JH12" s="72"/>
      <c r="JI12" s="76">
        <f>'Федеральные  средства  по  МО'!BV13</f>
        <v>0</v>
      </c>
      <c r="JJ12" s="72">
        <f>'Проверочная  таблица'!QJ19</f>
        <v>0</v>
      </c>
      <c r="JK12" s="67">
        <f>'Проверочная  таблица'!QV19</f>
        <v>0</v>
      </c>
      <c r="JL12" s="72">
        <f>'Проверочная  таблица'!RB19</f>
        <v>0</v>
      </c>
      <c r="JM12" s="75">
        <f>'Федеральные  средства  по  МО'!BW13</f>
        <v>0</v>
      </c>
      <c r="JN12" s="72">
        <f>'Проверочная  таблица'!QM19</f>
        <v>0</v>
      </c>
      <c r="JO12" s="67">
        <f>'Проверочная  таблица'!QY19</f>
        <v>0</v>
      </c>
      <c r="JP12" s="74">
        <f>'Проверочная  таблица'!RE19</f>
        <v>0</v>
      </c>
      <c r="JQ12" s="76">
        <f>'Федеральные  средства  по  МО'!BX13</f>
        <v>0</v>
      </c>
      <c r="JR12" s="72"/>
      <c r="JS12" s="67">
        <f t="shared" si="64"/>
        <v>0</v>
      </c>
      <c r="JT12" s="72"/>
      <c r="JU12" s="71">
        <f>'Федеральные  средства  по  МО'!BY13</f>
        <v>0</v>
      </c>
      <c r="JV12" s="67"/>
      <c r="JW12" s="72">
        <f t="shared" si="65"/>
        <v>0</v>
      </c>
      <c r="JX12" s="67"/>
      <c r="JY12" s="71">
        <f>'Федеральные  средства  по  МО'!BZ13</f>
        <v>0</v>
      </c>
      <c r="JZ12" s="72"/>
      <c r="KA12" s="72"/>
      <c r="KB12" s="73"/>
      <c r="KC12" s="71">
        <f>'Федеральные  средства  по  МО'!CA13</f>
        <v>0</v>
      </c>
      <c r="KD12" s="67"/>
      <c r="KE12" s="72"/>
      <c r="KF12" s="67"/>
      <c r="KG12" s="76">
        <f>'Федеральные  средства  по  МО'!CB13</f>
        <v>46239500</v>
      </c>
      <c r="KH12" s="72">
        <f t="shared" si="66"/>
        <v>46239500</v>
      </c>
      <c r="KI12" s="67"/>
      <c r="KJ12" s="72"/>
      <c r="KK12" s="77">
        <f>'Федеральные  средства  по  МО'!CC13</f>
        <v>0</v>
      </c>
      <c r="KL12" s="72">
        <f t="shared" si="67"/>
        <v>0</v>
      </c>
      <c r="KM12" s="67"/>
      <c r="KN12" s="72"/>
      <c r="KO12" s="76">
        <f>'Федеральные  средства  по  МО'!CD13</f>
        <v>0</v>
      </c>
      <c r="KP12" s="72">
        <f t="shared" si="68"/>
        <v>0</v>
      </c>
      <c r="KQ12" s="67"/>
      <c r="KR12" s="72"/>
      <c r="KS12" s="75">
        <f>'Федеральные  средства  по  МО'!CE13</f>
        <v>0</v>
      </c>
      <c r="KT12" s="72">
        <f t="shared" si="69"/>
        <v>0</v>
      </c>
      <c r="KU12" s="67"/>
      <c r="KV12" s="72"/>
      <c r="KW12" s="75">
        <f>'Федеральные  средства  по  МО'!CF13</f>
        <v>0</v>
      </c>
      <c r="KX12" s="74">
        <f>'Проверочная  таблица'!SX19</f>
        <v>0</v>
      </c>
      <c r="KY12" s="72">
        <f>'Проверочная  таблица'!TZ19</f>
        <v>0</v>
      </c>
      <c r="KZ12" s="67">
        <f>'Проверочная  таблица'!UN19</f>
        <v>0</v>
      </c>
      <c r="LA12" s="832">
        <f>'Федеральные  средства  по  МО'!CG13</f>
        <v>0</v>
      </c>
      <c r="LB12" s="67">
        <f>'Проверочная  таблица'!TE19</f>
        <v>0</v>
      </c>
      <c r="LC12" s="72">
        <f>'Проверочная  таблица'!UG19</f>
        <v>0</v>
      </c>
      <c r="LD12" s="73">
        <f>'Проверочная  таблица'!UU19</f>
        <v>0</v>
      </c>
      <c r="LE12" s="75">
        <f>'Федеральные  средства  по  МО'!CH13</f>
        <v>0</v>
      </c>
      <c r="LF12" s="72">
        <f>'Проверочная  таблица'!SZ19</f>
        <v>0</v>
      </c>
      <c r="LG12" s="67">
        <f t="shared" si="70"/>
        <v>0</v>
      </c>
      <c r="LH12" s="72"/>
      <c r="LI12" s="75">
        <f>'Федеральные  средства  по  МО'!CI13</f>
        <v>0</v>
      </c>
      <c r="LJ12" s="72">
        <f>'Проверочная  таблица'!TG19</f>
        <v>0</v>
      </c>
      <c r="LK12" s="67">
        <f t="shared" si="71"/>
        <v>0</v>
      </c>
      <c r="LL12" s="74"/>
      <c r="LM12" s="76">
        <f>'Федеральные  средства  по  МО'!CJ13</f>
        <v>0</v>
      </c>
      <c r="LN12" s="74">
        <f>'Проверочная  таблица'!TB19</f>
        <v>0</v>
      </c>
      <c r="LO12" s="74">
        <f>'Проверочная  таблица'!UD19</f>
        <v>0</v>
      </c>
      <c r="LP12" s="72">
        <f>'Проверочная  таблица'!UR19</f>
        <v>0</v>
      </c>
      <c r="LQ12" s="75">
        <f>'Федеральные  средства  по  МО'!CK13</f>
        <v>0</v>
      </c>
      <c r="LR12" s="74">
        <f>'Проверочная  таблица'!TI19</f>
        <v>0</v>
      </c>
      <c r="LS12" s="72">
        <f>'Проверочная  таблица'!TW19</f>
        <v>0</v>
      </c>
      <c r="LT12" s="72"/>
    </row>
    <row r="13" spans="1:332" ht="25.5" customHeight="1" x14ac:dyDescent="0.25">
      <c r="A13" s="68" t="s">
        <v>270</v>
      </c>
      <c r="B13" s="69">
        <f t="shared" si="12"/>
        <v>99630682.799999997</v>
      </c>
      <c r="C13" s="70">
        <f t="shared" si="13"/>
        <v>7756282.7999999998</v>
      </c>
      <c r="D13" s="70">
        <f t="shared" si="14"/>
        <v>91874400</v>
      </c>
      <c r="E13" s="70">
        <f t="shared" si="15"/>
        <v>0</v>
      </c>
      <c r="F13" s="69">
        <f t="shared" si="16"/>
        <v>0</v>
      </c>
      <c r="G13" s="70">
        <f t="shared" si="17"/>
        <v>0</v>
      </c>
      <c r="H13" s="70">
        <f t="shared" si="1"/>
        <v>0</v>
      </c>
      <c r="I13" s="70">
        <f t="shared" si="2"/>
        <v>0</v>
      </c>
      <c r="J13" s="53"/>
      <c r="K13" s="54">
        <f>M13-'Федеральные  средства  по  МО'!L14-'Федеральные  средства  по  МО'!D14</f>
        <v>0</v>
      </c>
      <c r="L13" s="54">
        <f>Q13-'Федеральные  средства  по  МО'!M14-'Федеральные  средства  по  МО'!E14</f>
        <v>0</v>
      </c>
      <c r="M13" s="832">
        <f t="shared" si="18"/>
        <v>99630682.799999997</v>
      </c>
      <c r="N13" s="73">
        <f t="shared" si="19"/>
        <v>7756282.7999999998</v>
      </c>
      <c r="O13" s="67">
        <f t="shared" si="20"/>
        <v>91874400</v>
      </c>
      <c r="P13" s="74">
        <f t="shared" si="21"/>
        <v>0</v>
      </c>
      <c r="Q13" s="832">
        <f t="shared" si="22"/>
        <v>0</v>
      </c>
      <c r="R13" s="73">
        <f t="shared" si="23"/>
        <v>0</v>
      </c>
      <c r="S13" s="67">
        <f t="shared" si="24"/>
        <v>0</v>
      </c>
      <c r="T13" s="72">
        <f t="shared" si="25"/>
        <v>0</v>
      </c>
      <c r="U13" s="832">
        <f>'Федеральные  средства  по  МО'!F14</f>
        <v>0</v>
      </c>
      <c r="V13" s="73">
        <f t="shared" si="26"/>
        <v>0</v>
      </c>
      <c r="W13" s="67"/>
      <c r="X13" s="74"/>
      <c r="Y13" s="832">
        <f>'Федеральные  средства  по  МО'!G14</f>
        <v>0</v>
      </c>
      <c r="Z13" s="73">
        <f t="shared" si="27"/>
        <v>0</v>
      </c>
      <c r="AA13" s="67"/>
      <c r="AB13" s="72"/>
      <c r="AC13" s="71">
        <f>'Федеральные  средства  по  МО'!H14</f>
        <v>0</v>
      </c>
      <c r="AD13" s="73">
        <f t="shared" si="28"/>
        <v>0</v>
      </c>
      <c r="AE13" s="67"/>
      <c r="AF13" s="74"/>
      <c r="AG13" s="71">
        <f>'Федеральные  средства  по  МО'!I14</f>
        <v>0</v>
      </c>
      <c r="AH13" s="73">
        <f t="shared" si="29"/>
        <v>0</v>
      </c>
      <c r="AI13" s="67"/>
      <c r="AJ13" s="72"/>
      <c r="AK13" s="75">
        <f>'Федеральные  средства  по  МО'!N14</f>
        <v>0</v>
      </c>
      <c r="AL13" s="72">
        <f>'Проверочная  таблица'!BV20</f>
        <v>0</v>
      </c>
      <c r="AM13" s="67"/>
      <c r="AN13" s="74"/>
      <c r="AO13" s="76">
        <f>'Федеральные  средства  по  МО'!O14</f>
        <v>0</v>
      </c>
      <c r="AP13" s="72">
        <f>'Проверочная  таблица'!CC20</f>
        <v>0</v>
      </c>
      <c r="AQ13" s="73"/>
      <c r="AR13" s="67"/>
      <c r="AS13" s="76">
        <f>'Федеральные  средства  по  МО'!P14</f>
        <v>0</v>
      </c>
      <c r="AT13" s="72">
        <f>'Проверочная  таблица'!BX20</f>
        <v>0</v>
      </c>
      <c r="AU13" s="67"/>
      <c r="AV13" s="72">
        <f>'Проверочная  таблица'!CJ20</f>
        <v>0</v>
      </c>
      <c r="AW13" s="75">
        <f>'Федеральные  средства  по  МО'!Q14</f>
        <v>0</v>
      </c>
      <c r="AX13" s="72">
        <f>'Проверочная  таблица'!CE20</f>
        <v>0</v>
      </c>
      <c r="AY13" s="67"/>
      <c r="AZ13" s="72">
        <f>'Проверочная  таблица'!CM20</f>
        <v>0</v>
      </c>
      <c r="BA13" s="75">
        <f>'Федеральные  средства  по  МО'!R14</f>
        <v>0</v>
      </c>
      <c r="BB13" s="72">
        <f t="shared" si="30"/>
        <v>0</v>
      </c>
      <c r="BC13" s="67"/>
      <c r="BD13" s="72"/>
      <c r="BE13" s="77">
        <f>'Федеральные  средства  по  МО'!S14</f>
        <v>0</v>
      </c>
      <c r="BF13" s="72">
        <f t="shared" si="31"/>
        <v>0</v>
      </c>
      <c r="BG13" s="73"/>
      <c r="BH13" s="73"/>
      <c r="BI13" s="71">
        <f>'Федеральные  средства  по  МО'!T14</f>
        <v>0</v>
      </c>
      <c r="BJ13" s="73">
        <f t="shared" si="4"/>
        <v>0</v>
      </c>
      <c r="BK13" s="72"/>
      <c r="BL13" s="67"/>
      <c r="BM13" s="71">
        <f>'Федеральные  средства  по  МО'!U14</f>
        <v>0</v>
      </c>
      <c r="BN13" s="73">
        <f t="shared" si="5"/>
        <v>0</v>
      </c>
      <c r="BO13" s="72"/>
      <c r="BP13" s="67"/>
      <c r="BQ13" s="76">
        <f>'Федеральные  средства  по  МО'!V14</f>
        <v>0</v>
      </c>
      <c r="BR13" s="72">
        <f t="shared" si="32"/>
        <v>0</v>
      </c>
      <c r="BS13" s="67"/>
      <c r="BT13" s="74"/>
      <c r="BU13" s="76">
        <f>'Федеральные  средства  по  МО'!W14</f>
        <v>0</v>
      </c>
      <c r="BV13" s="72">
        <f t="shared" si="33"/>
        <v>0</v>
      </c>
      <c r="BW13" s="67"/>
      <c r="BX13" s="72"/>
      <c r="BY13" s="76">
        <f>'Федеральные  средства  по  МО'!X14</f>
        <v>0</v>
      </c>
      <c r="BZ13" s="72">
        <f t="shared" si="34"/>
        <v>0</v>
      </c>
      <c r="CA13" s="67"/>
      <c r="CB13" s="72"/>
      <c r="CC13" s="75">
        <f>'Федеральные  средства  по  МО'!Y14</f>
        <v>0</v>
      </c>
      <c r="CD13" s="72">
        <f t="shared" si="35"/>
        <v>0</v>
      </c>
      <c r="CE13" s="67"/>
      <c r="CF13" s="72"/>
      <c r="CG13" s="75">
        <f>'Федеральные  средства  по  МО'!Z14</f>
        <v>0</v>
      </c>
      <c r="CH13" s="72">
        <f t="shared" si="36"/>
        <v>0</v>
      </c>
      <c r="CI13" s="67"/>
      <c r="CJ13" s="74"/>
      <c r="CK13" s="71">
        <f>'Федеральные  средства  по  МО'!AA14</f>
        <v>0</v>
      </c>
      <c r="CL13" s="72">
        <f t="shared" si="37"/>
        <v>0</v>
      </c>
      <c r="CM13" s="67"/>
      <c r="CN13" s="72"/>
      <c r="CO13" s="71">
        <f>'Федеральные  средства  по  МО'!AB14</f>
        <v>0</v>
      </c>
      <c r="CP13" s="73">
        <f t="shared" si="6"/>
        <v>0</v>
      </c>
      <c r="CQ13" s="67"/>
      <c r="CR13" s="74"/>
      <c r="CS13" s="71">
        <f>'Федеральные  средства  по  МО'!AC14</f>
        <v>0</v>
      </c>
      <c r="CT13" s="73">
        <f t="shared" si="7"/>
        <v>0</v>
      </c>
      <c r="CU13" s="72"/>
      <c r="CV13" s="73"/>
      <c r="CW13" s="76">
        <f>'Федеральные  средства  по  МО'!AD14</f>
        <v>0</v>
      </c>
      <c r="CX13" s="74">
        <f>'Проверочная  таблица'!ED20</f>
        <v>0</v>
      </c>
      <c r="CY13" s="72">
        <f t="shared" si="38"/>
        <v>0</v>
      </c>
      <c r="CZ13" s="73"/>
      <c r="DA13" s="75">
        <f>'Федеральные  средства  по  МО'!AE14</f>
        <v>0</v>
      </c>
      <c r="DB13" s="74">
        <f>'Проверочная  таблица'!EG20</f>
        <v>0</v>
      </c>
      <c r="DC13" s="72">
        <f t="shared" si="39"/>
        <v>0</v>
      </c>
      <c r="DD13" s="67"/>
      <c r="DE13" s="71">
        <f>'Федеральные  средства  по  МО'!AF14</f>
        <v>0</v>
      </c>
      <c r="DF13" s="73">
        <f t="shared" si="40"/>
        <v>0</v>
      </c>
      <c r="DG13" s="67"/>
      <c r="DH13" s="74"/>
      <c r="DI13" s="71">
        <f>'Федеральные  средства  по  МО'!AG14</f>
        <v>0</v>
      </c>
      <c r="DJ13" s="73">
        <f t="shared" si="8"/>
        <v>0</v>
      </c>
      <c r="DK13" s="67"/>
      <c r="DL13" s="72"/>
      <c r="DM13" s="71">
        <f>'Федеральные  средства  по  МО'!AH14</f>
        <v>0</v>
      </c>
      <c r="DN13" s="72">
        <f t="shared" si="41"/>
        <v>0</v>
      </c>
      <c r="DO13" s="67"/>
      <c r="DP13" s="72"/>
      <c r="DQ13" s="77">
        <f>'Федеральные  средства  по  МО'!AI14</f>
        <v>0</v>
      </c>
      <c r="DR13" s="73">
        <f t="shared" si="42"/>
        <v>0</v>
      </c>
      <c r="DS13" s="67"/>
      <c r="DT13" s="74"/>
      <c r="DU13" s="71">
        <f>'Федеральные  средства  по  МО'!AJ14</f>
        <v>0</v>
      </c>
      <c r="DV13" s="73">
        <f t="shared" si="43"/>
        <v>0</v>
      </c>
      <c r="DW13" s="67"/>
      <c r="DX13" s="74"/>
      <c r="DY13" s="71">
        <f>'Федеральные  средства  по  МО'!AK14</f>
        <v>0</v>
      </c>
      <c r="DZ13" s="73">
        <f t="shared" si="44"/>
        <v>0</v>
      </c>
      <c r="EA13" s="67"/>
      <c r="EB13" s="74"/>
      <c r="EC13" s="71">
        <f>'Федеральные  средства  по  МО'!AL14</f>
        <v>0</v>
      </c>
      <c r="ED13" s="73">
        <f t="shared" si="45"/>
        <v>0</v>
      </c>
      <c r="EE13" s="67"/>
      <c r="EF13" s="74"/>
      <c r="EG13" s="71">
        <f>'Федеральные  средства  по  МО'!AM14</f>
        <v>0</v>
      </c>
      <c r="EH13" s="73">
        <f t="shared" si="46"/>
        <v>0</v>
      </c>
      <c r="EI13" s="67"/>
      <c r="EJ13" s="72"/>
      <c r="EK13" s="71">
        <f>'Федеральные  средства  по  МО'!AN14</f>
        <v>0</v>
      </c>
      <c r="EL13" s="67">
        <f t="shared" si="9"/>
        <v>0</v>
      </c>
      <c r="EM13" s="72"/>
      <c r="EN13" s="67"/>
      <c r="EO13" s="71">
        <f>'Федеральные  средства  по  МО'!AO14</f>
        <v>0</v>
      </c>
      <c r="EP13" s="67">
        <f t="shared" si="10"/>
        <v>0</v>
      </c>
      <c r="EQ13" s="72"/>
      <c r="ER13" s="67"/>
      <c r="ES13" s="76">
        <f>'Федеральные  средства  по  МО'!AP14</f>
        <v>0</v>
      </c>
      <c r="ET13" s="72"/>
      <c r="EU13" s="67"/>
      <c r="EV13" s="72">
        <f t="shared" si="47"/>
        <v>0</v>
      </c>
      <c r="EW13" s="75">
        <f>'Федеральные  средства  по  МО'!AQ14</f>
        <v>0</v>
      </c>
      <c r="EX13" s="72"/>
      <c r="EY13" s="67"/>
      <c r="EZ13" s="74">
        <f t="shared" si="48"/>
        <v>0</v>
      </c>
      <c r="FA13" s="76">
        <f>'Федеральные  средства  по  МО'!AR14</f>
        <v>0</v>
      </c>
      <c r="FB13" s="72">
        <f t="shared" si="49"/>
        <v>0</v>
      </c>
      <c r="FC13" s="67"/>
      <c r="FD13" s="72"/>
      <c r="FE13" s="75">
        <f>'Федеральные  средства  по  МО'!AS14</f>
        <v>0</v>
      </c>
      <c r="FF13" s="72">
        <f t="shared" si="50"/>
        <v>0</v>
      </c>
      <c r="FG13" s="67"/>
      <c r="FH13" s="74"/>
      <c r="FI13" s="838">
        <f>'Федеральные  средства  по  МО'!AT14</f>
        <v>0</v>
      </c>
      <c r="FJ13" s="74">
        <f>'Проверочная  таблица'!IF20</f>
        <v>0</v>
      </c>
      <c r="FK13" s="72">
        <f>'Проверочная  таблица'!IP20</f>
        <v>0</v>
      </c>
      <c r="FL13" s="73">
        <f>'Проверочная  таблица'!IL20</f>
        <v>0</v>
      </c>
      <c r="FM13" s="840">
        <f>'Федеральные  средства  по  МО'!AU14</f>
        <v>0</v>
      </c>
      <c r="FN13" s="72">
        <f>'Проверочная  таблица'!II20</f>
        <v>0</v>
      </c>
      <c r="FO13" s="67">
        <f>'Проверочная  таблица'!IQ20</f>
        <v>0</v>
      </c>
      <c r="FP13" s="72">
        <f>'Проверочная  таблица'!IS20</f>
        <v>0</v>
      </c>
      <c r="FQ13" s="75">
        <f>'Федеральные  средства  по  МО'!AV14</f>
        <v>7520000</v>
      </c>
      <c r="FR13" s="72">
        <f>'Проверочная  таблица'!IV20</f>
        <v>7520000</v>
      </c>
      <c r="FS13" s="67"/>
      <c r="FT13" s="74"/>
      <c r="FU13" s="71">
        <f>'Федеральные  средства  по  МО'!AW14</f>
        <v>0</v>
      </c>
      <c r="FV13" s="73"/>
      <c r="FW13" s="67"/>
      <c r="FX13" s="72"/>
      <c r="FY13" s="75">
        <f>'Федеральные  средства  по  МО'!AX14</f>
        <v>0</v>
      </c>
      <c r="FZ13" s="72">
        <f>'Проверочная  таблица'!JB20</f>
        <v>0</v>
      </c>
      <c r="GA13" s="67"/>
      <c r="GB13" s="74"/>
      <c r="GC13" s="71">
        <f>'Федеральные  средства  по  МО'!AY14</f>
        <v>0</v>
      </c>
      <c r="GD13" s="67"/>
      <c r="GE13" s="72"/>
      <c r="GF13" s="67"/>
      <c r="GG13" s="76">
        <f>'Федеральные  средства  по  МО'!AZ14</f>
        <v>0</v>
      </c>
      <c r="GH13" s="74">
        <f>'Проверочная  таблица'!JH20</f>
        <v>0</v>
      </c>
      <c r="GI13" s="72">
        <f>'Проверочная  таблица'!JT20</f>
        <v>0</v>
      </c>
      <c r="GJ13" s="72">
        <f>'Проверочная  таблица'!JZ20</f>
        <v>0</v>
      </c>
      <c r="GK13" s="75">
        <f>'Федеральные  средства  по  МО'!BA14</f>
        <v>0</v>
      </c>
      <c r="GL13" s="72">
        <f>'Проверочная  таблица'!JK20</f>
        <v>0</v>
      </c>
      <c r="GM13" s="67">
        <f>'Проверочная  таблица'!JW20</f>
        <v>0</v>
      </c>
      <c r="GN13" s="74">
        <f>'Проверочная  таблица'!KC20</f>
        <v>0</v>
      </c>
      <c r="GO13" s="838">
        <f>'Федеральные  средства  по  МО'!BB14</f>
        <v>0</v>
      </c>
      <c r="GP13" s="72">
        <f t="shared" si="51"/>
        <v>0</v>
      </c>
      <c r="GQ13" s="73"/>
      <c r="GR13" s="74"/>
      <c r="GS13" s="832">
        <f>'Федеральные  средства  по  МО'!BC14</f>
        <v>0</v>
      </c>
      <c r="GT13" s="72">
        <f t="shared" si="52"/>
        <v>0</v>
      </c>
      <c r="GU13" s="67"/>
      <c r="GV13" s="72"/>
      <c r="GW13" s="71">
        <f>'Федеральные  средства  по  МО'!BD14</f>
        <v>0</v>
      </c>
      <c r="GX13" s="73">
        <f t="shared" si="53"/>
        <v>0</v>
      </c>
      <c r="GY13" s="67"/>
      <c r="GZ13" s="74"/>
      <c r="HA13" s="71">
        <f>'Федеральные  средства  по  МО'!BE14</f>
        <v>0</v>
      </c>
      <c r="HB13" s="73">
        <f t="shared" si="54"/>
        <v>0</v>
      </c>
      <c r="HC13" s="67"/>
      <c r="HD13" s="72"/>
      <c r="HE13" s="75">
        <f>'Федеральные  средства  по  МО'!BF14</f>
        <v>0</v>
      </c>
      <c r="HF13" s="72">
        <f>'Проверочная  таблица'!LD20</f>
        <v>0</v>
      </c>
      <c r="HG13" s="67">
        <f>'Проверочная  таблица'!LP20</f>
        <v>0</v>
      </c>
      <c r="HH13" s="72">
        <f>'Проверочная  таблица'!LV20</f>
        <v>0</v>
      </c>
      <c r="HI13" s="75">
        <f>'Федеральные  средства  по  МО'!BG14</f>
        <v>0</v>
      </c>
      <c r="HJ13" s="74"/>
      <c r="HK13" s="72">
        <f>'Проверочная  таблица'!LS20</f>
        <v>0</v>
      </c>
      <c r="HL13" s="73">
        <f>'Проверочная  таблица'!LY20</f>
        <v>0</v>
      </c>
      <c r="HM13" s="75">
        <f>'Федеральные  средства  по  МО'!BH14</f>
        <v>0</v>
      </c>
      <c r="HN13" s="72">
        <f t="shared" si="55"/>
        <v>0</v>
      </c>
      <c r="HO13" s="67"/>
      <c r="HP13" s="74"/>
      <c r="HQ13" s="71">
        <f>'Федеральные  средства  по  МО'!BI14</f>
        <v>0</v>
      </c>
      <c r="HR13" s="72">
        <f t="shared" si="56"/>
        <v>0</v>
      </c>
      <c r="HS13" s="73"/>
      <c r="HT13" s="67"/>
      <c r="HU13" s="71">
        <f>'Федеральные  средства  по  МО'!BJ14</f>
        <v>0</v>
      </c>
      <c r="HV13" s="74">
        <f t="shared" si="57"/>
        <v>0</v>
      </c>
      <c r="HW13" s="72"/>
      <c r="HX13" s="73"/>
      <c r="HY13" s="77">
        <f>'Федеральные  средства  по  МО'!BK14</f>
        <v>0</v>
      </c>
      <c r="HZ13" s="74">
        <f t="shared" si="11"/>
        <v>0</v>
      </c>
      <c r="IA13" s="72"/>
      <c r="IB13" s="73"/>
      <c r="IC13" s="76">
        <f>'Федеральные  средства  по  МО'!BL14</f>
        <v>236282.8</v>
      </c>
      <c r="ID13" s="74">
        <f t="shared" si="58"/>
        <v>236282.8</v>
      </c>
      <c r="IE13" s="72"/>
      <c r="IF13" s="73">
        <f>'Проверочная  таблица'!ND20</f>
        <v>0</v>
      </c>
      <c r="IG13" s="77">
        <f>'Федеральные  средства  по  МО'!BM14</f>
        <v>0</v>
      </c>
      <c r="IH13" s="74">
        <f t="shared" si="59"/>
        <v>0</v>
      </c>
      <c r="II13" s="74"/>
      <c r="IJ13" s="72">
        <f>'Проверочная  таблица'!NG20</f>
        <v>0</v>
      </c>
      <c r="IK13" s="76">
        <f>'Федеральные  средства  по  МО'!BN14</f>
        <v>0</v>
      </c>
      <c r="IL13" s="74">
        <f>'Проверочная  таблица'!NJ20</f>
        <v>0</v>
      </c>
      <c r="IM13" s="72">
        <f>'Проверочная  таблица'!NZ20</f>
        <v>0</v>
      </c>
      <c r="IN13" s="73">
        <f>'Проверочная  таблица'!OH20</f>
        <v>0</v>
      </c>
      <c r="IO13" s="75">
        <f>'Федеральные  средства  по  МО'!BO14</f>
        <v>0</v>
      </c>
      <c r="IP13" s="74"/>
      <c r="IQ13" s="72"/>
      <c r="IR13" s="73">
        <f>'Проверочная  таблица'!OL20</f>
        <v>0</v>
      </c>
      <c r="IS13" s="76">
        <f>'Федеральные  средства  по  МО'!BP14</f>
        <v>0</v>
      </c>
      <c r="IT13" s="74">
        <f>'Проверочная  таблица'!OP20</f>
        <v>0</v>
      </c>
      <c r="IU13" s="72">
        <f t="shared" si="60"/>
        <v>0</v>
      </c>
      <c r="IV13" s="73"/>
      <c r="IW13" s="75">
        <f>'Федеральные  средства  по  МО'!BQ14</f>
        <v>0</v>
      </c>
      <c r="IX13" s="74">
        <f>'Проверочная  таблица'!OU20</f>
        <v>0</v>
      </c>
      <c r="IY13" s="72">
        <f t="shared" si="61"/>
        <v>0</v>
      </c>
      <c r="IZ13" s="73"/>
      <c r="JA13" s="76">
        <f>'Федеральные  средства  по  МО'!BT14</f>
        <v>0</v>
      </c>
      <c r="JB13" s="72">
        <f t="shared" si="62"/>
        <v>0</v>
      </c>
      <c r="JC13" s="67"/>
      <c r="JD13" s="72"/>
      <c r="JE13" s="77">
        <f>'Федеральные  средства  по  МО'!BU14</f>
        <v>0</v>
      </c>
      <c r="JF13" s="73">
        <f t="shared" si="63"/>
        <v>0</v>
      </c>
      <c r="JG13" s="73"/>
      <c r="JH13" s="72"/>
      <c r="JI13" s="76">
        <f>'Федеральные  средства  по  МО'!BV14</f>
        <v>0</v>
      </c>
      <c r="JJ13" s="72">
        <f>'Проверочная  таблица'!QJ20</f>
        <v>0</v>
      </c>
      <c r="JK13" s="67">
        <f>'Проверочная  таблица'!QV20</f>
        <v>0</v>
      </c>
      <c r="JL13" s="72">
        <f>'Проверочная  таблица'!RB20</f>
        <v>0</v>
      </c>
      <c r="JM13" s="75">
        <f>'Федеральные  средства  по  МО'!BW14</f>
        <v>0</v>
      </c>
      <c r="JN13" s="72">
        <f>'Проверочная  таблица'!QM20</f>
        <v>0</v>
      </c>
      <c r="JO13" s="67">
        <f>'Проверочная  таблица'!QY20</f>
        <v>0</v>
      </c>
      <c r="JP13" s="74">
        <f>'Проверочная  таблица'!RE20</f>
        <v>0</v>
      </c>
      <c r="JQ13" s="76">
        <f>'Федеральные  средства  по  МО'!BX14</f>
        <v>0</v>
      </c>
      <c r="JR13" s="72"/>
      <c r="JS13" s="67">
        <f t="shared" si="64"/>
        <v>0</v>
      </c>
      <c r="JT13" s="72"/>
      <c r="JU13" s="71">
        <f>'Федеральные  средства  по  МО'!BY14</f>
        <v>0</v>
      </c>
      <c r="JV13" s="67"/>
      <c r="JW13" s="72">
        <f t="shared" si="65"/>
        <v>0</v>
      </c>
      <c r="JX13" s="67"/>
      <c r="JY13" s="71">
        <f>'Федеральные  средства  по  МО'!BZ14</f>
        <v>0</v>
      </c>
      <c r="JZ13" s="72"/>
      <c r="KA13" s="72"/>
      <c r="KB13" s="73"/>
      <c r="KC13" s="71">
        <f>'Федеральные  средства  по  МО'!CA14</f>
        <v>0</v>
      </c>
      <c r="KD13" s="67"/>
      <c r="KE13" s="72"/>
      <c r="KF13" s="67"/>
      <c r="KG13" s="76">
        <f>'Федеральные  средства  по  МО'!CB14</f>
        <v>0</v>
      </c>
      <c r="KH13" s="72">
        <f t="shared" si="66"/>
        <v>0</v>
      </c>
      <c r="KI13" s="67"/>
      <c r="KJ13" s="72"/>
      <c r="KK13" s="77">
        <f>'Федеральные  средства  по  МО'!CC14</f>
        <v>0</v>
      </c>
      <c r="KL13" s="72">
        <f t="shared" si="67"/>
        <v>0</v>
      </c>
      <c r="KM13" s="67"/>
      <c r="KN13" s="72"/>
      <c r="KO13" s="76">
        <f>'Федеральные  средства  по  МО'!CD14</f>
        <v>0</v>
      </c>
      <c r="KP13" s="72">
        <f t="shared" si="68"/>
        <v>0</v>
      </c>
      <c r="KQ13" s="67"/>
      <c r="KR13" s="72"/>
      <c r="KS13" s="75">
        <f>'Федеральные  средства  по  МО'!CE14</f>
        <v>0</v>
      </c>
      <c r="KT13" s="72">
        <f t="shared" si="69"/>
        <v>0</v>
      </c>
      <c r="KU13" s="67"/>
      <c r="KV13" s="72"/>
      <c r="KW13" s="75">
        <f>'Федеральные  средства  по  МО'!CF14</f>
        <v>0</v>
      </c>
      <c r="KX13" s="74">
        <f>'Проверочная  таблица'!SX20</f>
        <v>0</v>
      </c>
      <c r="KY13" s="72">
        <f>'Проверочная  таблица'!TZ20</f>
        <v>0</v>
      </c>
      <c r="KZ13" s="67">
        <f>'Проверочная  таблица'!UN20</f>
        <v>0</v>
      </c>
      <c r="LA13" s="832">
        <f>'Федеральные  средства  по  МО'!CG14</f>
        <v>0</v>
      </c>
      <c r="LB13" s="67">
        <f>'Проверочная  таблица'!TE20</f>
        <v>0</v>
      </c>
      <c r="LC13" s="72">
        <f>'Проверочная  таблица'!UG20</f>
        <v>0</v>
      </c>
      <c r="LD13" s="73">
        <f>'Проверочная  таблица'!UU20</f>
        <v>0</v>
      </c>
      <c r="LE13" s="75">
        <f>'Федеральные  средства  по  МО'!CH14</f>
        <v>91874400</v>
      </c>
      <c r="LF13" s="72">
        <f>'Проверочная  таблица'!SZ20</f>
        <v>0</v>
      </c>
      <c r="LG13" s="67">
        <f t="shared" si="70"/>
        <v>91874400</v>
      </c>
      <c r="LH13" s="72"/>
      <c r="LI13" s="75">
        <f>'Федеральные  средства  по  МО'!CI14</f>
        <v>0</v>
      </c>
      <c r="LJ13" s="72">
        <f>'Проверочная  таблица'!TG20</f>
        <v>0</v>
      </c>
      <c r="LK13" s="67">
        <f t="shared" si="71"/>
        <v>0</v>
      </c>
      <c r="LL13" s="74"/>
      <c r="LM13" s="76">
        <f>'Федеральные  средства  по  МО'!CJ14</f>
        <v>0</v>
      </c>
      <c r="LN13" s="74">
        <f>'Проверочная  таблица'!TB20</f>
        <v>0</v>
      </c>
      <c r="LO13" s="74">
        <f>'Проверочная  таблица'!UD20</f>
        <v>0</v>
      </c>
      <c r="LP13" s="72">
        <f>'Проверочная  таблица'!UR20</f>
        <v>0</v>
      </c>
      <c r="LQ13" s="75">
        <f>'Федеральные  средства  по  МО'!CK14</f>
        <v>0</v>
      </c>
      <c r="LR13" s="74">
        <f>'Проверочная  таблица'!TI20</f>
        <v>0</v>
      </c>
      <c r="LS13" s="72">
        <f>'Проверочная  таблица'!TW20</f>
        <v>0</v>
      </c>
      <c r="LT13" s="72"/>
    </row>
    <row r="14" spans="1:332" ht="25.5" customHeight="1" x14ac:dyDescent="0.25">
      <c r="A14" s="82" t="s">
        <v>271</v>
      </c>
      <c r="B14" s="52">
        <f t="shared" si="12"/>
        <v>784420376.96000004</v>
      </c>
      <c r="C14" s="52">
        <f t="shared" si="13"/>
        <v>784420376.96000004</v>
      </c>
      <c r="D14" s="52">
        <f t="shared" si="14"/>
        <v>0</v>
      </c>
      <c r="E14" s="52">
        <f t="shared" si="15"/>
        <v>0</v>
      </c>
      <c r="F14" s="52">
        <f t="shared" si="16"/>
        <v>4434084.18</v>
      </c>
      <c r="G14" s="52">
        <f t="shared" si="17"/>
        <v>4434084.18</v>
      </c>
      <c r="H14" s="52">
        <f t="shared" si="1"/>
        <v>0</v>
      </c>
      <c r="I14" s="52">
        <f t="shared" si="2"/>
        <v>0</v>
      </c>
      <c r="J14" s="53"/>
      <c r="K14" s="54">
        <f>M14-'Федеральные  средства  по  МО'!L15-'Федеральные  средства  по  МО'!D15</f>
        <v>0</v>
      </c>
      <c r="L14" s="54">
        <f>Q14-'Федеральные  средства  по  МО'!M15-'Федеральные  средства  по  МО'!E15</f>
        <v>0</v>
      </c>
      <c r="M14" s="855">
        <f t="shared" si="18"/>
        <v>784420376.96000004</v>
      </c>
      <c r="N14" s="856">
        <f t="shared" si="19"/>
        <v>784420376.96000004</v>
      </c>
      <c r="O14" s="857">
        <f t="shared" si="20"/>
        <v>0</v>
      </c>
      <c r="P14" s="858">
        <f t="shared" si="21"/>
        <v>0</v>
      </c>
      <c r="Q14" s="855">
        <f t="shared" si="22"/>
        <v>4434084.18</v>
      </c>
      <c r="R14" s="85">
        <f t="shared" si="23"/>
        <v>4434084.18</v>
      </c>
      <c r="S14" s="84">
        <f t="shared" si="24"/>
        <v>0</v>
      </c>
      <c r="T14" s="83">
        <f t="shared" si="25"/>
        <v>0</v>
      </c>
      <c r="U14" s="855">
        <f>'Федеральные  средства  по  МО'!F15</f>
        <v>0</v>
      </c>
      <c r="V14" s="856">
        <f t="shared" si="26"/>
        <v>0</v>
      </c>
      <c r="W14" s="857"/>
      <c r="X14" s="858"/>
      <c r="Y14" s="855">
        <f>'Федеральные  средства  по  МО'!G15</f>
        <v>0</v>
      </c>
      <c r="Z14" s="85">
        <f t="shared" si="27"/>
        <v>0</v>
      </c>
      <c r="AA14" s="84"/>
      <c r="AB14" s="83"/>
      <c r="AC14" s="83">
        <f>'Федеральные  средства  по  МО'!H15</f>
        <v>0</v>
      </c>
      <c r="AD14" s="85">
        <f t="shared" si="28"/>
        <v>0</v>
      </c>
      <c r="AE14" s="84"/>
      <c r="AF14" s="86"/>
      <c r="AG14" s="83">
        <f>'Федеральные  средства  по  МО'!I15</f>
        <v>0</v>
      </c>
      <c r="AH14" s="85">
        <f t="shared" si="29"/>
        <v>0</v>
      </c>
      <c r="AI14" s="84"/>
      <c r="AJ14" s="83"/>
      <c r="AK14" s="84">
        <f>'Федеральные  средства  по  МО'!N15</f>
        <v>0</v>
      </c>
      <c r="AL14" s="83">
        <f>'Проверочная  таблица'!BV14</f>
        <v>0</v>
      </c>
      <c r="AM14" s="64"/>
      <c r="AN14" s="65"/>
      <c r="AO14" s="86">
        <f>'Федеральные  средства  по  МО'!O15</f>
        <v>0</v>
      </c>
      <c r="AP14" s="83">
        <f>'Проверочная  таблица'!CC14</f>
        <v>0</v>
      </c>
      <c r="AQ14" s="63"/>
      <c r="AR14" s="64"/>
      <c r="AS14" s="86">
        <f>'Федеральные  средства  по  МО'!P15</f>
        <v>0</v>
      </c>
      <c r="AT14" s="83">
        <f>'Проверочная  таблица'!BX14</f>
        <v>0</v>
      </c>
      <c r="AU14" s="84"/>
      <c r="AV14" s="83">
        <f>'Проверочная  таблица'!CJ14</f>
        <v>0</v>
      </c>
      <c r="AW14" s="84">
        <f>'Федеральные  средства  по  МО'!Q15</f>
        <v>0</v>
      </c>
      <c r="AX14" s="83">
        <f>'Проверочная  таблица'!CE14</f>
        <v>0</v>
      </c>
      <c r="AY14" s="64"/>
      <c r="AZ14" s="83">
        <f>'Проверочная  таблица'!CM14</f>
        <v>0</v>
      </c>
      <c r="BA14" s="84">
        <f>'Федеральные  средства  по  МО'!R15</f>
        <v>0</v>
      </c>
      <c r="BB14" s="83">
        <f t="shared" si="30"/>
        <v>0</v>
      </c>
      <c r="BC14" s="84"/>
      <c r="BD14" s="83"/>
      <c r="BE14" s="85">
        <f>'Федеральные  средства  по  МО'!S15</f>
        <v>0</v>
      </c>
      <c r="BF14" s="83">
        <f t="shared" si="31"/>
        <v>0</v>
      </c>
      <c r="BG14" s="63"/>
      <c r="BH14" s="63"/>
      <c r="BI14" s="83">
        <f>'Федеральные  средства  по  МО'!T15</f>
        <v>0</v>
      </c>
      <c r="BJ14" s="63">
        <f t="shared" si="4"/>
        <v>0</v>
      </c>
      <c r="BK14" s="66"/>
      <c r="BL14" s="64"/>
      <c r="BM14" s="83">
        <f>'Федеральные  средства  по  МО'!U15</f>
        <v>0</v>
      </c>
      <c r="BN14" s="63">
        <f t="shared" si="5"/>
        <v>0</v>
      </c>
      <c r="BO14" s="66"/>
      <c r="BP14" s="64"/>
      <c r="BQ14" s="86">
        <f>'Федеральные  средства  по  МО'!V15</f>
        <v>0</v>
      </c>
      <c r="BR14" s="83">
        <f t="shared" si="32"/>
        <v>0</v>
      </c>
      <c r="BS14" s="84"/>
      <c r="BT14" s="86"/>
      <c r="BU14" s="86">
        <f>'Федеральные  средства  по  МО'!W15</f>
        <v>0</v>
      </c>
      <c r="BV14" s="83">
        <f t="shared" si="33"/>
        <v>0</v>
      </c>
      <c r="BW14" s="84"/>
      <c r="BX14" s="83"/>
      <c r="BY14" s="86">
        <f>'Федеральные  средства  по  МО'!X15</f>
        <v>0</v>
      </c>
      <c r="BZ14" s="83">
        <f t="shared" si="34"/>
        <v>0</v>
      </c>
      <c r="CA14" s="84"/>
      <c r="CB14" s="83"/>
      <c r="CC14" s="84">
        <f>'Федеральные  средства  по  МО'!Y15</f>
        <v>0</v>
      </c>
      <c r="CD14" s="83">
        <f t="shared" si="35"/>
        <v>0</v>
      </c>
      <c r="CE14" s="84"/>
      <c r="CF14" s="83"/>
      <c r="CG14" s="84">
        <f>'Федеральные  средства  по  МО'!Z15</f>
        <v>0</v>
      </c>
      <c r="CH14" s="83">
        <f t="shared" si="36"/>
        <v>0</v>
      </c>
      <c r="CI14" s="84"/>
      <c r="CJ14" s="86"/>
      <c r="CK14" s="83">
        <f>'Федеральные  средства  по  МО'!AA15</f>
        <v>0</v>
      </c>
      <c r="CL14" s="83">
        <f t="shared" si="37"/>
        <v>0</v>
      </c>
      <c r="CM14" s="84"/>
      <c r="CN14" s="83"/>
      <c r="CO14" s="83">
        <f>'Федеральные  средства  по  МО'!AB15</f>
        <v>0</v>
      </c>
      <c r="CP14" s="63">
        <f t="shared" si="6"/>
        <v>0</v>
      </c>
      <c r="CQ14" s="64"/>
      <c r="CR14" s="65"/>
      <c r="CS14" s="83">
        <f>'Федеральные  средства  по  МО'!AC15</f>
        <v>0</v>
      </c>
      <c r="CT14" s="63">
        <f t="shared" si="7"/>
        <v>0</v>
      </c>
      <c r="CU14" s="66"/>
      <c r="CV14" s="63"/>
      <c r="CW14" s="86">
        <f>'Федеральные  средства  по  МО'!AD15</f>
        <v>0</v>
      </c>
      <c r="CX14" s="86">
        <f>'Проверочная  таблица'!ED14</f>
        <v>0</v>
      </c>
      <c r="CY14" s="83">
        <f t="shared" si="38"/>
        <v>0</v>
      </c>
      <c r="CZ14" s="85"/>
      <c r="DA14" s="84">
        <f>'Федеральные  средства  по  МО'!AE15</f>
        <v>0</v>
      </c>
      <c r="DB14" s="86">
        <f>'Проверочная  таблица'!EG14</f>
        <v>0</v>
      </c>
      <c r="DC14" s="83">
        <f t="shared" si="39"/>
        <v>0</v>
      </c>
      <c r="DD14" s="84"/>
      <c r="DE14" s="83">
        <f>'Федеральные  средства  по  МО'!AF15</f>
        <v>0</v>
      </c>
      <c r="DF14" s="63">
        <f t="shared" si="40"/>
        <v>0</v>
      </c>
      <c r="DG14" s="948"/>
      <c r="DH14" s="65"/>
      <c r="DI14" s="83">
        <f>'Федеральные  средства  по  МО'!AG15</f>
        <v>0</v>
      </c>
      <c r="DJ14" s="63">
        <f t="shared" si="8"/>
        <v>0</v>
      </c>
      <c r="DK14" s="948"/>
      <c r="DL14" s="66"/>
      <c r="DM14" s="83">
        <f>'Федеральные  средства  по  МО'!AH15</f>
        <v>0</v>
      </c>
      <c r="DN14" s="83">
        <f t="shared" si="41"/>
        <v>0</v>
      </c>
      <c r="DO14" s="84"/>
      <c r="DP14" s="83"/>
      <c r="DQ14" s="85">
        <f>'Федеральные  средства  по  МО'!AI15</f>
        <v>0</v>
      </c>
      <c r="DR14" s="85">
        <f t="shared" si="42"/>
        <v>0</v>
      </c>
      <c r="DS14" s="84"/>
      <c r="DT14" s="86"/>
      <c r="DU14" s="83">
        <f>'Федеральные  средства  по  МО'!AJ15</f>
        <v>0</v>
      </c>
      <c r="DV14" s="85">
        <f t="shared" si="43"/>
        <v>0</v>
      </c>
      <c r="DW14" s="84"/>
      <c r="DX14" s="86"/>
      <c r="DY14" s="83">
        <f>'Федеральные  средства  по  МО'!AK15</f>
        <v>0</v>
      </c>
      <c r="DZ14" s="85">
        <f t="shared" si="44"/>
        <v>0</v>
      </c>
      <c r="EA14" s="84"/>
      <c r="EB14" s="86"/>
      <c r="EC14" s="83">
        <f>'Федеральные  средства  по  МО'!AL15</f>
        <v>94846400</v>
      </c>
      <c r="ED14" s="85">
        <f t="shared" si="45"/>
        <v>94846400</v>
      </c>
      <c r="EE14" s="84"/>
      <c r="EF14" s="86"/>
      <c r="EG14" s="83">
        <f>'Федеральные  средства  по  МО'!AM15</f>
        <v>0</v>
      </c>
      <c r="EH14" s="85">
        <f t="shared" si="46"/>
        <v>0</v>
      </c>
      <c r="EI14" s="84"/>
      <c r="EJ14" s="83"/>
      <c r="EK14" s="83">
        <f>'Федеральные  средства  по  МО'!AN15</f>
        <v>0</v>
      </c>
      <c r="EL14" s="84">
        <f t="shared" si="9"/>
        <v>0</v>
      </c>
      <c r="EM14" s="83"/>
      <c r="EN14" s="84"/>
      <c r="EO14" s="83">
        <f>'Федеральные  средства  по  МО'!AO15</f>
        <v>0</v>
      </c>
      <c r="EP14" s="84">
        <f t="shared" si="10"/>
        <v>0</v>
      </c>
      <c r="EQ14" s="83"/>
      <c r="ER14" s="84"/>
      <c r="ES14" s="86">
        <f>'Федеральные  средства  по  МО'!AP15</f>
        <v>0</v>
      </c>
      <c r="ET14" s="83"/>
      <c r="EU14" s="84"/>
      <c r="EV14" s="83">
        <f t="shared" si="47"/>
        <v>0</v>
      </c>
      <c r="EW14" s="84">
        <f>'Федеральные  средства  по  МО'!AQ15</f>
        <v>0</v>
      </c>
      <c r="EX14" s="83"/>
      <c r="EY14" s="84"/>
      <c r="EZ14" s="86">
        <f t="shared" si="48"/>
        <v>0</v>
      </c>
      <c r="FA14" s="86">
        <f>'Федеральные  средства  по  МО'!AR15</f>
        <v>0</v>
      </c>
      <c r="FB14" s="83">
        <f t="shared" si="49"/>
        <v>0</v>
      </c>
      <c r="FC14" s="84"/>
      <c r="FD14" s="83"/>
      <c r="FE14" s="84">
        <f>'Федеральные  средства  по  МО'!AS15</f>
        <v>0</v>
      </c>
      <c r="FF14" s="83">
        <f t="shared" si="50"/>
        <v>0</v>
      </c>
      <c r="FG14" s="84"/>
      <c r="FH14" s="86"/>
      <c r="FI14" s="86">
        <f>'Федеральные  средства  по  МО'!AT15</f>
        <v>0</v>
      </c>
      <c r="FJ14" s="86">
        <f>'Проверочная  таблица'!IF14</f>
        <v>0</v>
      </c>
      <c r="FK14" s="83">
        <f>'Проверочная  таблица'!IP14</f>
        <v>0</v>
      </c>
      <c r="FL14" s="85">
        <f>'Проверочная  таблица'!IL14</f>
        <v>0</v>
      </c>
      <c r="FM14" s="84">
        <f>'Федеральные  средства  по  МО'!AU15</f>
        <v>0</v>
      </c>
      <c r="FN14" s="83">
        <f>'Проверочная  таблица'!II14</f>
        <v>0</v>
      </c>
      <c r="FO14" s="84">
        <f>'Проверочная  таблица'!IQ14</f>
        <v>0</v>
      </c>
      <c r="FP14" s="83">
        <f>'Проверочная  таблица'!IS14</f>
        <v>0</v>
      </c>
      <c r="FQ14" s="84">
        <f>'Федеральные  средства  по  МО'!AV15</f>
        <v>0</v>
      </c>
      <c r="FR14" s="83">
        <f>'Проверочная  таблица'!IV14</f>
        <v>0</v>
      </c>
      <c r="FS14" s="84"/>
      <c r="FT14" s="86"/>
      <c r="FU14" s="83">
        <f>'Федеральные  средства  по  МО'!AW15</f>
        <v>0</v>
      </c>
      <c r="FV14" s="85"/>
      <c r="FW14" s="84"/>
      <c r="FX14" s="83"/>
      <c r="FY14" s="84">
        <f>'Федеральные  средства  по  МО'!AX15</f>
        <v>0</v>
      </c>
      <c r="FZ14" s="83">
        <f>'Проверочная  таблица'!JB14</f>
        <v>0</v>
      </c>
      <c r="GA14" s="64"/>
      <c r="GB14" s="65"/>
      <c r="GC14" s="83">
        <f>'Федеральные  средства  по  МО'!AY15</f>
        <v>0</v>
      </c>
      <c r="GD14" s="64"/>
      <c r="GE14" s="66"/>
      <c r="GF14" s="64"/>
      <c r="GG14" s="86">
        <f>'Федеральные  средства  по  МО'!AZ15</f>
        <v>0</v>
      </c>
      <c r="GH14" s="86">
        <f>'Проверочная  таблица'!JH14</f>
        <v>0</v>
      </c>
      <c r="GI14" s="83">
        <f>'Проверочная  таблица'!JT14</f>
        <v>0</v>
      </c>
      <c r="GJ14" s="83">
        <f>'Проверочная  таблица'!JZ14</f>
        <v>0</v>
      </c>
      <c r="GK14" s="84">
        <f>'Федеральные  средства  по  МО'!BA15</f>
        <v>0</v>
      </c>
      <c r="GL14" s="83">
        <f>'Проверочная  таблица'!JK14</f>
        <v>0</v>
      </c>
      <c r="GM14" s="84">
        <f>'Проверочная  таблица'!JW14</f>
        <v>0</v>
      </c>
      <c r="GN14" s="86">
        <f>'Проверочная  таблица'!KC14</f>
        <v>0</v>
      </c>
      <c r="GO14" s="86">
        <f>'Федеральные  средства  по  МО'!BB15</f>
        <v>0</v>
      </c>
      <c r="GP14" s="83">
        <f t="shared" si="51"/>
        <v>0</v>
      </c>
      <c r="GQ14" s="85"/>
      <c r="GR14" s="86"/>
      <c r="GS14" s="83">
        <f>'Федеральные  средства  по  МО'!BC15</f>
        <v>0</v>
      </c>
      <c r="GT14" s="83">
        <f t="shared" si="52"/>
        <v>0</v>
      </c>
      <c r="GU14" s="84"/>
      <c r="GV14" s="83"/>
      <c r="GW14" s="83">
        <f>'Федеральные  средства  по  МО'!BD15</f>
        <v>0</v>
      </c>
      <c r="GX14" s="85">
        <f t="shared" si="53"/>
        <v>0</v>
      </c>
      <c r="GY14" s="84"/>
      <c r="GZ14" s="86"/>
      <c r="HA14" s="83">
        <f>'Федеральные  средства  по  МО'!BE15</f>
        <v>0</v>
      </c>
      <c r="HB14" s="85">
        <f t="shared" si="54"/>
        <v>0</v>
      </c>
      <c r="HC14" s="84"/>
      <c r="HD14" s="83"/>
      <c r="HE14" s="84">
        <f>'Федеральные  средства  по  МО'!BF15</f>
        <v>0</v>
      </c>
      <c r="HF14" s="83">
        <f>'Проверочная  таблица'!LD14</f>
        <v>0</v>
      </c>
      <c r="HG14" s="84">
        <f>'Проверочная  таблица'!LP14</f>
        <v>0</v>
      </c>
      <c r="HH14" s="83">
        <f>'Проверочная  таблица'!LV14</f>
        <v>0</v>
      </c>
      <c r="HI14" s="84">
        <f>'Федеральные  средства  по  МО'!BG15</f>
        <v>0</v>
      </c>
      <c r="HJ14" s="86"/>
      <c r="HK14" s="83">
        <f>'Проверочная  таблица'!LS14</f>
        <v>0</v>
      </c>
      <c r="HL14" s="85">
        <f>'Проверочная  таблица'!LY14</f>
        <v>0</v>
      </c>
      <c r="HM14" s="84">
        <f>'Федеральные  средства  по  МО'!BH15</f>
        <v>0</v>
      </c>
      <c r="HN14" s="83">
        <f t="shared" si="55"/>
        <v>0</v>
      </c>
      <c r="HO14" s="84"/>
      <c r="HP14" s="86"/>
      <c r="HQ14" s="83">
        <f>'Федеральные  средства  по  МО'!BI15</f>
        <v>0</v>
      </c>
      <c r="HR14" s="83">
        <f t="shared" si="56"/>
        <v>0</v>
      </c>
      <c r="HS14" s="85"/>
      <c r="HT14" s="64"/>
      <c r="HU14" s="83">
        <f>'Федеральные  средства  по  МО'!BJ15</f>
        <v>0</v>
      </c>
      <c r="HV14" s="86">
        <f t="shared" si="57"/>
        <v>0</v>
      </c>
      <c r="HW14" s="83"/>
      <c r="HX14" s="85"/>
      <c r="HY14" s="85">
        <f>'Федеральные  средства  по  МО'!BK15</f>
        <v>0</v>
      </c>
      <c r="HZ14" s="86">
        <f t="shared" si="11"/>
        <v>0</v>
      </c>
      <c r="IA14" s="83"/>
      <c r="IB14" s="85"/>
      <c r="IC14" s="86">
        <f>'Федеральные  средства  по  МО'!BL15</f>
        <v>196403.53</v>
      </c>
      <c r="ID14" s="86">
        <f t="shared" si="58"/>
        <v>196403.53</v>
      </c>
      <c r="IE14" s="83"/>
      <c r="IF14" s="85">
        <f>'Проверочная  таблица'!ND14</f>
        <v>0</v>
      </c>
      <c r="IG14" s="85">
        <f>'Федеральные  средства  по  МО'!BM15</f>
        <v>0</v>
      </c>
      <c r="IH14" s="86">
        <f t="shared" si="59"/>
        <v>0</v>
      </c>
      <c r="II14" s="65"/>
      <c r="IJ14" s="83">
        <f>'Проверочная  таблица'!NG14</f>
        <v>0</v>
      </c>
      <c r="IK14" s="86">
        <f>'Федеральные  средства  по  МО'!BN15</f>
        <v>0</v>
      </c>
      <c r="IL14" s="86">
        <f>'Проверочная  таблица'!NJ14</f>
        <v>0</v>
      </c>
      <c r="IM14" s="83">
        <f>'Проверочная  таблица'!NZ14</f>
        <v>0</v>
      </c>
      <c r="IN14" s="85">
        <f>'Проверочная  таблица'!OH14</f>
        <v>0</v>
      </c>
      <c r="IO14" s="84">
        <f>'Федеральные  средства  по  МО'!BO15</f>
        <v>0</v>
      </c>
      <c r="IP14" s="86"/>
      <c r="IQ14" s="83"/>
      <c r="IR14" s="85">
        <f>'Проверочная  таблица'!OL14</f>
        <v>0</v>
      </c>
      <c r="IS14" s="86">
        <f>'Федеральные  средства  по  МО'!BP15</f>
        <v>1921673.43</v>
      </c>
      <c r="IT14" s="86">
        <f>'Проверочная  таблица'!OP14</f>
        <v>1921673.43</v>
      </c>
      <c r="IU14" s="83">
        <f t="shared" si="60"/>
        <v>0</v>
      </c>
      <c r="IV14" s="85"/>
      <c r="IW14" s="84">
        <f>'Федеральные  средства  по  МО'!BQ15</f>
        <v>0</v>
      </c>
      <c r="IX14" s="86">
        <f>'Проверочная  таблица'!OU14</f>
        <v>0</v>
      </c>
      <c r="IY14" s="83">
        <f t="shared" si="61"/>
        <v>0</v>
      </c>
      <c r="IZ14" s="85"/>
      <c r="JA14" s="86">
        <f>'Федеральные  средства  по  МО'!BT15</f>
        <v>0</v>
      </c>
      <c r="JB14" s="83">
        <f t="shared" si="62"/>
        <v>0</v>
      </c>
      <c r="JC14" s="84"/>
      <c r="JD14" s="83"/>
      <c r="JE14" s="85">
        <f>'Федеральные  средства  по  МО'!BU15</f>
        <v>0</v>
      </c>
      <c r="JF14" s="85">
        <f t="shared" si="63"/>
        <v>0</v>
      </c>
      <c r="JG14" s="85"/>
      <c r="JH14" s="83"/>
      <c r="JI14" s="86">
        <f>'Федеральные  средства  по  МО'!BV15</f>
        <v>0</v>
      </c>
      <c r="JJ14" s="83">
        <f>'Проверочная  таблица'!QJ14</f>
        <v>0</v>
      </c>
      <c r="JK14" s="84">
        <f>'Проверочная  таблица'!QV14</f>
        <v>0</v>
      </c>
      <c r="JL14" s="83">
        <f>'Проверочная  таблица'!RB14</f>
        <v>0</v>
      </c>
      <c r="JM14" s="84">
        <f>'Федеральные  средства  по  МО'!BW15</f>
        <v>0</v>
      </c>
      <c r="JN14" s="83">
        <f>'Проверочная  таблица'!QM14</f>
        <v>0</v>
      </c>
      <c r="JO14" s="84">
        <f>'Проверочная  таблица'!QY14</f>
        <v>0</v>
      </c>
      <c r="JP14" s="86">
        <f>'Проверочная  таблица'!RE14</f>
        <v>0</v>
      </c>
      <c r="JQ14" s="86">
        <f>'Федеральные  средства  по  МО'!BX15</f>
        <v>0</v>
      </c>
      <c r="JR14" s="83"/>
      <c r="JS14" s="84">
        <f t="shared" si="64"/>
        <v>0</v>
      </c>
      <c r="JT14" s="83"/>
      <c r="JU14" s="83">
        <f>'Федеральные  средства  по  МО'!BY15</f>
        <v>0</v>
      </c>
      <c r="JV14" s="84"/>
      <c r="JW14" s="83">
        <f t="shared" si="65"/>
        <v>0</v>
      </c>
      <c r="JX14" s="84"/>
      <c r="JY14" s="83">
        <f>'Федеральные  средства  по  МО'!BZ15</f>
        <v>0</v>
      </c>
      <c r="JZ14" s="83"/>
      <c r="KA14" s="83"/>
      <c r="KB14" s="85"/>
      <c r="KC14" s="83">
        <f>'Федеральные  средства  по  МО'!CA15</f>
        <v>0</v>
      </c>
      <c r="KD14" s="84"/>
      <c r="KE14" s="83"/>
      <c r="KF14" s="84"/>
      <c r="KG14" s="86">
        <f>'Федеральные  средства  по  МО'!CB15</f>
        <v>0</v>
      </c>
      <c r="KH14" s="83">
        <f t="shared" si="66"/>
        <v>0</v>
      </c>
      <c r="KI14" s="84"/>
      <c r="KJ14" s="83"/>
      <c r="KK14" s="85">
        <f>'Федеральные  средства  по  МО'!CC15</f>
        <v>0</v>
      </c>
      <c r="KL14" s="83">
        <f t="shared" si="67"/>
        <v>0</v>
      </c>
      <c r="KM14" s="84"/>
      <c r="KN14" s="83"/>
      <c r="KO14" s="86">
        <f>'Федеральные  средства  по  МО'!CD15</f>
        <v>0</v>
      </c>
      <c r="KP14" s="83">
        <f t="shared" si="68"/>
        <v>0</v>
      </c>
      <c r="KQ14" s="84"/>
      <c r="KR14" s="83"/>
      <c r="KS14" s="84">
        <f>'Федеральные  средства  по  МО'!CE15</f>
        <v>0</v>
      </c>
      <c r="KT14" s="83">
        <f t="shared" si="69"/>
        <v>0</v>
      </c>
      <c r="KU14" s="84"/>
      <c r="KV14" s="83"/>
      <c r="KW14" s="84">
        <f>'Федеральные  средства  по  МО'!CF15</f>
        <v>0</v>
      </c>
      <c r="KX14" s="86">
        <f>'Проверочная  таблица'!SX14</f>
        <v>0</v>
      </c>
      <c r="KY14" s="83">
        <f>'Проверочная  таблица'!TZ14</f>
        <v>0</v>
      </c>
      <c r="KZ14" s="84">
        <f>'Проверочная  таблица'!UN14</f>
        <v>0</v>
      </c>
      <c r="LA14" s="83">
        <f>'Федеральные  средства  по  МО'!CG15</f>
        <v>0</v>
      </c>
      <c r="LB14" s="84">
        <f>'Проверочная  таблица'!TE14</f>
        <v>0</v>
      </c>
      <c r="LC14" s="83">
        <f>'Проверочная  таблица'!UG14</f>
        <v>0</v>
      </c>
      <c r="LD14" s="85">
        <f>'Проверочная  таблица'!UU14</f>
        <v>0</v>
      </c>
      <c r="LE14" s="84">
        <f>'Федеральные  средства  по  МО'!CH15</f>
        <v>59159500</v>
      </c>
      <c r="LF14" s="83">
        <f>'Проверочная  таблица'!SZ14</f>
        <v>59159500</v>
      </c>
      <c r="LG14" s="84">
        <f t="shared" si="70"/>
        <v>0</v>
      </c>
      <c r="LH14" s="83"/>
      <c r="LI14" s="84">
        <f>'Федеральные  средства  по  МО'!CI15</f>
        <v>0</v>
      </c>
      <c r="LJ14" s="83">
        <f>'Проверочная  таблица'!TG14</f>
        <v>0</v>
      </c>
      <c r="LK14" s="84">
        <f t="shared" si="71"/>
        <v>0</v>
      </c>
      <c r="LL14" s="86"/>
      <c r="LM14" s="86">
        <f>'Федеральные  средства  по  МО'!CJ15+'Федеральные  средства  по  МО'!BR15</f>
        <v>628296400</v>
      </c>
      <c r="LN14" s="86">
        <f>LM14</f>
        <v>628296400</v>
      </c>
      <c r="LO14" s="86">
        <f>'Проверочная  таблица'!UD14</f>
        <v>0</v>
      </c>
      <c r="LP14" s="83">
        <f>'Проверочная  таблица'!UR14</f>
        <v>0</v>
      </c>
      <c r="LQ14" s="84">
        <f>'Федеральные  средства  по  МО'!CK15+'Федеральные  средства  по  МО'!BS15</f>
        <v>4434084.18</v>
      </c>
      <c r="LR14" s="86">
        <f>LQ14</f>
        <v>4434084.18</v>
      </c>
      <c r="LS14" s="83">
        <f>'Проверочная  таблица'!TW14</f>
        <v>0</v>
      </c>
      <c r="LT14" s="83"/>
    </row>
    <row r="15" spans="1:332" ht="25.5" customHeight="1" x14ac:dyDescent="0.25">
      <c r="A15" s="68" t="s">
        <v>272</v>
      </c>
      <c r="B15" s="69">
        <f t="shared" si="12"/>
        <v>78256602.420000002</v>
      </c>
      <c r="C15" s="70">
        <f t="shared" si="13"/>
        <v>78256602.420000002</v>
      </c>
      <c r="D15" s="70">
        <f t="shared" si="14"/>
        <v>0</v>
      </c>
      <c r="E15" s="70">
        <f t="shared" si="15"/>
        <v>0</v>
      </c>
      <c r="F15" s="69">
        <f t="shared" si="16"/>
        <v>0</v>
      </c>
      <c r="G15" s="70">
        <f t="shared" si="17"/>
        <v>0</v>
      </c>
      <c r="H15" s="70">
        <f t="shared" si="1"/>
        <v>0</v>
      </c>
      <c r="I15" s="70">
        <f t="shared" si="2"/>
        <v>0</v>
      </c>
      <c r="J15" s="53"/>
      <c r="K15" s="54">
        <f>M15-'Федеральные  средства  по  МО'!L16-'Федеральные  средства  по  МО'!D16</f>
        <v>0</v>
      </c>
      <c r="L15" s="54">
        <f>Q15-'Федеральные  средства  по  МО'!M16-'Федеральные  средства  по  МО'!E16</f>
        <v>0</v>
      </c>
      <c r="M15" s="832">
        <f t="shared" si="18"/>
        <v>78256602.420000002</v>
      </c>
      <c r="N15" s="73">
        <f t="shared" si="19"/>
        <v>78256602.420000002</v>
      </c>
      <c r="O15" s="67">
        <f t="shared" si="20"/>
        <v>0</v>
      </c>
      <c r="P15" s="74">
        <f t="shared" si="21"/>
        <v>0</v>
      </c>
      <c r="Q15" s="832">
        <f t="shared" si="22"/>
        <v>0</v>
      </c>
      <c r="R15" s="73">
        <f t="shared" si="23"/>
        <v>0</v>
      </c>
      <c r="S15" s="67">
        <f t="shared" si="24"/>
        <v>0</v>
      </c>
      <c r="T15" s="72">
        <f t="shared" si="25"/>
        <v>0</v>
      </c>
      <c r="U15" s="832">
        <f>'Федеральные  средства  по  МО'!F16</f>
        <v>0</v>
      </c>
      <c r="V15" s="73">
        <f t="shared" si="26"/>
        <v>0</v>
      </c>
      <c r="W15" s="67"/>
      <c r="X15" s="74"/>
      <c r="Y15" s="832">
        <f>'Федеральные  средства  по  МО'!G16</f>
        <v>0</v>
      </c>
      <c r="Z15" s="73">
        <f t="shared" si="27"/>
        <v>0</v>
      </c>
      <c r="AA15" s="67"/>
      <c r="AB15" s="72"/>
      <c r="AC15" s="71">
        <f>'Федеральные  средства  по  МО'!H16</f>
        <v>0</v>
      </c>
      <c r="AD15" s="73">
        <f t="shared" si="28"/>
        <v>0</v>
      </c>
      <c r="AE15" s="67"/>
      <c r="AF15" s="74"/>
      <c r="AG15" s="71">
        <f>'Федеральные  средства  по  МО'!I16</f>
        <v>0</v>
      </c>
      <c r="AH15" s="73">
        <f t="shared" si="29"/>
        <v>0</v>
      </c>
      <c r="AI15" s="67"/>
      <c r="AJ15" s="72"/>
      <c r="AK15" s="75">
        <f>'Федеральные  средства  по  МО'!N16</f>
        <v>0</v>
      </c>
      <c r="AL15" s="72">
        <f>'Проверочная  таблица'!BV21</f>
        <v>0</v>
      </c>
      <c r="AM15" s="67"/>
      <c r="AN15" s="74"/>
      <c r="AO15" s="76">
        <f>'Федеральные  средства  по  МО'!O16</f>
        <v>0</v>
      </c>
      <c r="AP15" s="72">
        <f>'Проверочная  таблица'!CC21</f>
        <v>0</v>
      </c>
      <c r="AQ15" s="73"/>
      <c r="AR15" s="67"/>
      <c r="AS15" s="76">
        <f>'Федеральные  средства  по  МО'!P16</f>
        <v>0</v>
      </c>
      <c r="AT15" s="72">
        <f>'Проверочная  таблица'!BX21</f>
        <v>0</v>
      </c>
      <c r="AU15" s="67"/>
      <c r="AV15" s="72">
        <f>'Проверочная  таблица'!CJ21</f>
        <v>0</v>
      </c>
      <c r="AW15" s="75">
        <f>'Федеральные  средства  по  МО'!Q16</f>
        <v>0</v>
      </c>
      <c r="AX15" s="72">
        <f>'Проверочная  таблица'!CE21</f>
        <v>0</v>
      </c>
      <c r="AY15" s="67"/>
      <c r="AZ15" s="72">
        <f>'Проверочная  таблица'!CM21</f>
        <v>0</v>
      </c>
      <c r="BA15" s="75">
        <f>'Федеральные  средства  по  МО'!R16</f>
        <v>0</v>
      </c>
      <c r="BB15" s="72">
        <f t="shared" si="30"/>
        <v>0</v>
      </c>
      <c r="BC15" s="67"/>
      <c r="BD15" s="72"/>
      <c r="BE15" s="77">
        <f>'Федеральные  средства  по  МО'!S16</f>
        <v>0</v>
      </c>
      <c r="BF15" s="72">
        <f t="shared" si="31"/>
        <v>0</v>
      </c>
      <c r="BG15" s="73"/>
      <c r="BH15" s="73"/>
      <c r="BI15" s="71">
        <f>'Федеральные  средства  по  МО'!T16</f>
        <v>0</v>
      </c>
      <c r="BJ15" s="73">
        <f t="shared" si="4"/>
        <v>0</v>
      </c>
      <c r="BK15" s="72"/>
      <c r="BL15" s="67"/>
      <c r="BM15" s="71">
        <f>'Федеральные  средства  по  МО'!U16</f>
        <v>0</v>
      </c>
      <c r="BN15" s="73">
        <f t="shared" si="5"/>
        <v>0</v>
      </c>
      <c r="BO15" s="72"/>
      <c r="BP15" s="67"/>
      <c r="BQ15" s="76">
        <f>'Федеральные  средства  по  МО'!V16</f>
        <v>0</v>
      </c>
      <c r="BR15" s="72">
        <f t="shared" si="32"/>
        <v>0</v>
      </c>
      <c r="BS15" s="67"/>
      <c r="BT15" s="74"/>
      <c r="BU15" s="76">
        <f>'Федеральные  средства  по  МО'!W16</f>
        <v>0</v>
      </c>
      <c r="BV15" s="72">
        <f t="shared" si="33"/>
        <v>0</v>
      </c>
      <c r="BW15" s="67"/>
      <c r="BX15" s="72"/>
      <c r="BY15" s="76">
        <f>'Федеральные  средства  по  МО'!X16</f>
        <v>0</v>
      </c>
      <c r="BZ15" s="72">
        <f t="shared" si="34"/>
        <v>0</v>
      </c>
      <c r="CA15" s="67"/>
      <c r="CB15" s="72"/>
      <c r="CC15" s="75">
        <f>'Федеральные  средства  по  МО'!Y16</f>
        <v>0</v>
      </c>
      <c r="CD15" s="72">
        <f t="shared" si="35"/>
        <v>0</v>
      </c>
      <c r="CE15" s="67"/>
      <c r="CF15" s="72"/>
      <c r="CG15" s="75">
        <f>'Федеральные  средства  по  МО'!Z16</f>
        <v>0</v>
      </c>
      <c r="CH15" s="72">
        <f t="shared" si="36"/>
        <v>0</v>
      </c>
      <c r="CI15" s="67"/>
      <c r="CJ15" s="74"/>
      <c r="CK15" s="71">
        <f>'Федеральные  средства  по  МО'!AA16</f>
        <v>0</v>
      </c>
      <c r="CL15" s="72">
        <f t="shared" si="37"/>
        <v>0</v>
      </c>
      <c r="CM15" s="67"/>
      <c r="CN15" s="72"/>
      <c r="CO15" s="71">
        <f>'Федеральные  средства  по  МО'!AB16</f>
        <v>0</v>
      </c>
      <c r="CP15" s="73">
        <f t="shared" si="6"/>
        <v>0</v>
      </c>
      <c r="CQ15" s="67"/>
      <c r="CR15" s="74"/>
      <c r="CS15" s="71">
        <f>'Федеральные  средства  по  МО'!AC16</f>
        <v>0</v>
      </c>
      <c r="CT15" s="73">
        <f t="shared" si="7"/>
        <v>0</v>
      </c>
      <c r="CU15" s="72"/>
      <c r="CV15" s="73"/>
      <c r="CW15" s="76">
        <f>'Федеральные  средства  по  МО'!AD16</f>
        <v>0</v>
      </c>
      <c r="CX15" s="74">
        <f>'Проверочная  таблица'!ED21</f>
        <v>0</v>
      </c>
      <c r="CY15" s="72">
        <f t="shared" si="38"/>
        <v>0</v>
      </c>
      <c r="CZ15" s="73"/>
      <c r="DA15" s="75">
        <f>'Федеральные  средства  по  МО'!AE16</f>
        <v>0</v>
      </c>
      <c r="DB15" s="74">
        <f>'Проверочная  таблица'!EG21</f>
        <v>0</v>
      </c>
      <c r="DC15" s="72">
        <f t="shared" si="39"/>
        <v>0</v>
      </c>
      <c r="DD15" s="67"/>
      <c r="DE15" s="71">
        <f>'Федеральные  средства  по  МО'!AF16</f>
        <v>0</v>
      </c>
      <c r="DF15" s="73">
        <f t="shared" si="40"/>
        <v>0</v>
      </c>
      <c r="DG15" s="67"/>
      <c r="DH15" s="74"/>
      <c r="DI15" s="71">
        <f>'Федеральные  средства  по  МО'!AG16</f>
        <v>0</v>
      </c>
      <c r="DJ15" s="73">
        <f t="shared" si="8"/>
        <v>0</v>
      </c>
      <c r="DK15" s="67"/>
      <c r="DL15" s="72"/>
      <c r="DM15" s="71">
        <f>'Федеральные  средства  по  МО'!AH16</f>
        <v>9402500</v>
      </c>
      <c r="DN15" s="72">
        <f t="shared" si="41"/>
        <v>9402500</v>
      </c>
      <c r="DO15" s="67"/>
      <c r="DP15" s="72"/>
      <c r="DQ15" s="77">
        <f>'Федеральные  средства  по  МО'!AI16</f>
        <v>0</v>
      </c>
      <c r="DR15" s="73">
        <f t="shared" si="42"/>
        <v>0</v>
      </c>
      <c r="DS15" s="67"/>
      <c r="DT15" s="74"/>
      <c r="DU15" s="71">
        <f>'Федеральные  средства  по  МО'!AJ16</f>
        <v>0</v>
      </c>
      <c r="DV15" s="73">
        <f t="shared" si="43"/>
        <v>0</v>
      </c>
      <c r="DW15" s="67"/>
      <c r="DX15" s="74"/>
      <c r="DY15" s="71">
        <f>'Федеральные  средства  по  МО'!AK16</f>
        <v>0</v>
      </c>
      <c r="DZ15" s="73">
        <f t="shared" si="44"/>
        <v>0</v>
      </c>
      <c r="EA15" s="67"/>
      <c r="EB15" s="74"/>
      <c r="EC15" s="71">
        <f>'Федеральные  средства  по  МО'!AL16</f>
        <v>0</v>
      </c>
      <c r="ED15" s="73">
        <f t="shared" si="45"/>
        <v>0</v>
      </c>
      <c r="EE15" s="67"/>
      <c r="EF15" s="74"/>
      <c r="EG15" s="71">
        <f>'Федеральные  средства  по  МО'!AM16</f>
        <v>0</v>
      </c>
      <c r="EH15" s="73">
        <f t="shared" si="46"/>
        <v>0</v>
      </c>
      <c r="EI15" s="67"/>
      <c r="EJ15" s="72"/>
      <c r="EK15" s="71">
        <f>'Федеральные  средства  по  МО'!AN16</f>
        <v>0</v>
      </c>
      <c r="EL15" s="67">
        <f t="shared" si="9"/>
        <v>0</v>
      </c>
      <c r="EM15" s="72"/>
      <c r="EN15" s="67"/>
      <c r="EO15" s="71">
        <f>'Федеральные  средства  по  МО'!AO16</f>
        <v>0</v>
      </c>
      <c r="EP15" s="67">
        <f t="shared" si="10"/>
        <v>0</v>
      </c>
      <c r="EQ15" s="72"/>
      <c r="ER15" s="67"/>
      <c r="ES15" s="76">
        <f>'Федеральные  средства  по  МО'!AP16</f>
        <v>0</v>
      </c>
      <c r="ET15" s="72"/>
      <c r="EU15" s="67"/>
      <c r="EV15" s="72">
        <f t="shared" si="47"/>
        <v>0</v>
      </c>
      <c r="EW15" s="75">
        <f>'Федеральные  средства  по  МО'!AQ16</f>
        <v>0</v>
      </c>
      <c r="EX15" s="72"/>
      <c r="EY15" s="67"/>
      <c r="EZ15" s="74">
        <f t="shared" si="48"/>
        <v>0</v>
      </c>
      <c r="FA15" s="76">
        <f>'Федеральные  средства  по  МО'!AR16</f>
        <v>0</v>
      </c>
      <c r="FB15" s="72">
        <f t="shared" si="49"/>
        <v>0</v>
      </c>
      <c r="FC15" s="67"/>
      <c r="FD15" s="72"/>
      <c r="FE15" s="75">
        <f>'Федеральные  средства  по  МО'!AS16</f>
        <v>0</v>
      </c>
      <c r="FF15" s="72">
        <f t="shared" si="50"/>
        <v>0</v>
      </c>
      <c r="FG15" s="67"/>
      <c r="FH15" s="74"/>
      <c r="FI15" s="838">
        <f>'Федеральные  средства  по  МО'!AT16</f>
        <v>0</v>
      </c>
      <c r="FJ15" s="74">
        <f>'Проверочная  таблица'!IF21</f>
        <v>0</v>
      </c>
      <c r="FK15" s="72">
        <f>'Проверочная  таблица'!IP21</f>
        <v>0</v>
      </c>
      <c r="FL15" s="73">
        <f>'Проверочная  таблица'!IL21</f>
        <v>0</v>
      </c>
      <c r="FM15" s="840">
        <f>'Федеральные  средства  по  МО'!AU16</f>
        <v>0</v>
      </c>
      <c r="FN15" s="72">
        <f>'Проверочная  таблица'!II21</f>
        <v>0</v>
      </c>
      <c r="FO15" s="67">
        <f>'Проверочная  таблица'!IQ21</f>
        <v>0</v>
      </c>
      <c r="FP15" s="72">
        <f>'Проверочная  таблица'!IS21</f>
        <v>0</v>
      </c>
      <c r="FQ15" s="75">
        <f>'Федеральные  средства  по  МО'!AV16</f>
        <v>0</v>
      </c>
      <c r="FR15" s="72">
        <f>'Проверочная  таблица'!IV21</f>
        <v>0</v>
      </c>
      <c r="FS15" s="67"/>
      <c r="FT15" s="74"/>
      <c r="FU15" s="71">
        <f>'Федеральные  средства  по  МО'!AW16</f>
        <v>0</v>
      </c>
      <c r="FV15" s="73"/>
      <c r="FW15" s="67"/>
      <c r="FX15" s="72"/>
      <c r="FY15" s="75">
        <f>'Федеральные  средства  по  МО'!AX16</f>
        <v>0</v>
      </c>
      <c r="FZ15" s="72">
        <f>'Проверочная  таблица'!JB21</f>
        <v>0</v>
      </c>
      <c r="GA15" s="67"/>
      <c r="GB15" s="74"/>
      <c r="GC15" s="71">
        <f>'Федеральные  средства  по  МО'!AY16</f>
        <v>0</v>
      </c>
      <c r="GD15" s="67"/>
      <c r="GE15" s="72"/>
      <c r="GF15" s="67"/>
      <c r="GG15" s="76">
        <f>'Федеральные  средства  по  МО'!AZ16</f>
        <v>0</v>
      </c>
      <c r="GH15" s="74">
        <f>'Проверочная  таблица'!JH21</f>
        <v>0</v>
      </c>
      <c r="GI15" s="72">
        <f>'Проверочная  таблица'!JT21</f>
        <v>0</v>
      </c>
      <c r="GJ15" s="72">
        <f>'Проверочная  таблица'!JZ21</f>
        <v>0</v>
      </c>
      <c r="GK15" s="75">
        <f>'Федеральные  средства  по  МО'!BA16</f>
        <v>0</v>
      </c>
      <c r="GL15" s="72">
        <f>'Проверочная  таблица'!JK21</f>
        <v>0</v>
      </c>
      <c r="GM15" s="67">
        <f>'Проверочная  таблица'!JW21</f>
        <v>0</v>
      </c>
      <c r="GN15" s="74">
        <f>'Проверочная  таблица'!KC21</f>
        <v>0</v>
      </c>
      <c r="GO15" s="838">
        <f>'Федеральные  средства  по  МО'!BB16</f>
        <v>0</v>
      </c>
      <c r="GP15" s="72">
        <f t="shared" si="51"/>
        <v>0</v>
      </c>
      <c r="GQ15" s="73"/>
      <c r="GR15" s="74"/>
      <c r="GS15" s="832">
        <f>'Федеральные  средства  по  МО'!BC16</f>
        <v>0</v>
      </c>
      <c r="GT15" s="72">
        <f t="shared" si="52"/>
        <v>0</v>
      </c>
      <c r="GU15" s="67"/>
      <c r="GV15" s="72"/>
      <c r="GW15" s="71">
        <f>'Федеральные  средства  по  МО'!BD16</f>
        <v>0</v>
      </c>
      <c r="GX15" s="73">
        <f t="shared" si="53"/>
        <v>0</v>
      </c>
      <c r="GY15" s="67"/>
      <c r="GZ15" s="74"/>
      <c r="HA15" s="71">
        <f>'Федеральные  средства  по  МО'!BE16</f>
        <v>0</v>
      </c>
      <c r="HB15" s="73">
        <f t="shared" si="54"/>
        <v>0</v>
      </c>
      <c r="HC15" s="67"/>
      <c r="HD15" s="72"/>
      <c r="HE15" s="75">
        <f>'Федеральные  средства  по  МО'!BF16</f>
        <v>0</v>
      </c>
      <c r="HF15" s="72">
        <f>'Проверочная  таблица'!LD21</f>
        <v>0</v>
      </c>
      <c r="HG15" s="67">
        <f>'Проверочная  таблица'!LP21</f>
        <v>0</v>
      </c>
      <c r="HH15" s="72">
        <f>'Проверочная  таблица'!LV21</f>
        <v>0</v>
      </c>
      <c r="HI15" s="75">
        <f>'Федеральные  средства  по  МО'!BG16</f>
        <v>0</v>
      </c>
      <c r="HJ15" s="74"/>
      <c r="HK15" s="72">
        <f>'Проверочная  таблица'!LS21</f>
        <v>0</v>
      </c>
      <c r="HL15" s="73">
        <f>'Проверочная  таблица'!LY21</f>
        <v>0</v>
      </c>
      <c r="HM15" s="75">
        <f>'Федеральные  средства  по  МО'!BH16</f>
        <v>0</v>
      </c>
      <c r="HN15" s="72">
        <f t="shared" si="55"/>
        <v>0</v>
      </c>
      <c r="HO15" s="67"/>
      <c r="HP15" s="74"/>
      <c r="HQ15" s="71">
        <f>'Федеральные  средства  по  МО'!BI16</f>
        <v>0</v>
      </c>
      <c r="HR15" s="72">
        <f t="shared" si="56"/>
        <v>0</v>
      </c>
      <c r="HS15" s="73"/>
      <c r="HT15" s="67"/>
      <c r="HU15" s="71">
        <f>'Федеральные  средства  по  МО'!BJ16</f>
        <v>0</v>
      </c>
      <c r="HV15" s="74">
        <f t="shared" si="57"/>
        <v>0</v>
      </c>
      <c r="HW15" s="72"/>
      <c r="HX15" s="73"/>
      <c r="HY15" s="77">
        <f>'Федеральные  средства  по  МО'!BK16</f>
        <v>0</v>
      </c>
      <c r="HZ15" s="74">
        <f t="shared" si="11"/>
        <v>0</v>
      </c>
      <c r="IA15" s="72"/>
      <c r="IB15" s="73"/>
      <c r="IC15" s="76">
        <f>'Федеральные  средства  по  МО'!BL16</f>
        <v>77102.42</v>
      </c>
      <c r="ID15" s="74">
        <f t="shared" si="58"/>
        <v>77102.42</v>
      </c>
      <c r="IE15" s="72"/>
      <c r="IF15" s="73">
        <f>'Проверочная  таблица'!ND21</f>
        <v>0</v>
      </c>
      <c r="IG15" s="77">
        <f>'Федеральные  средства  по  МО'!BM16</f>
        <v>0</v>
      </c>
      <c r="IH15" s="74">
        <f t="shared" si="59"/>
        <v>0</v>
      </c>
      <c r="II15" s="74"/>
      <c r="IJ15" s="72">
        <f>'Проверочная  таблица'!NG21</f>
        <v>0</v>
      </c>
      <c r="IK15" s="76">
        <f>'Федеральные  средства  по  МО'!BN16</f>
        <v>0</v>
      </c>
      <c r="IL15" s="74">
        <f>'Проверочная  таблица'!NJ21</f>
        <v>0</v>
      </c>
      <c r="IM15" s="72">
        <f>'Проверочная  таблица'!NZ21</f>
        <v>0</v>
      </c>
      <c r="IN15" s="73">
        <f>'Проверочная  таблица'!OH21</f>
        <v>0</v>
      </c>
      <c r="IO15" s="75">
        <f>'Федеральные  средства  по  МО'!BO16</f>
        <v>0</v>
      </c>
      <c r="IP15" s="74"/>
      <c r="IQ15" s="72"/>
      <c r="IR15" s="73">
        <f>'Проверочная  таблица'!OL21</f>
        <v>0</v>
      </c>
      <c r="IS15" s="76">
        <f>'Федеральные  средства  по  МО'!BP16</f>
        <v>0</v>
      </c>
      <c r="IT15" s="74">
        <f>'Проверочная  таблица'!OP21</f>
        <v>0</v>
      </c>
      <c r="IU15" s="72">
        <f t="shared" si="60"/>
        <v>0</v>
      </c>
      <c r="IV15" s="73"/>
      <c r="IW15" s="75">
        <f>'Федеральные  средства  по  МО'!BQ16</f>
        <v>0</v>
      </c>
      <c r="IX15" s="74">
        <f>'Проверочная  таблица'!OU21</f>
        <v>0</v>
      </c>
      <c r="IY15" s="72">
        <f t="shared" si="61"/>
        <v>0</v>
      </c>
      <c r="IZ15" s="73"/>
      <c r="JA15" s="76">
        <f>'Федеральные  средства  по  МО'!BT16</f>
        <v>0</v>
      </c>
      <c r="JB15" s="72">
        <f t="shared" si="62"/>
        <v>0</v>
      </c>
      <c r="JC15" s="67"/>
      <c r="JD15" s="72"/>
      <c r="JE15" s="77">
        <f>'Федеральные  средства  по  МО'!BU16</f>
        <v>0</v>
      </c>
      <c r="JF15" s="73">
        <f t="shared" si="63"/>
        <v>0</v>
      </c>
      <c r="JG15" s="73"/>
      <c r="JH15" s="72"/>
      <c r="JI15" s="76">
        <f>'Федеральные  средства  по  МО'!BV16</f>
        <v>0</v>
      </c>
      <c r="JJ15" s="72">
        <f>'Проверочная  таблица'!QJ21</f>
        <v>0</v>
      </c>
      <c r="JK15" s="67">
        <f>'Проверочная  таблица'!QV21</f>
        <v>0</v>
      </c>
      <c r="JL15" s="72">
        <f>'Проверочная  таблица'!RB21</f>
        <v>0</v>
      </c>
      <c r="JM15" s="75">
        <f>'Федеральные  средства  по  МО'!BW16</f>
        <v>0</v>
      </c>
      <c r="JN15" s="72">
        <f>'Проверочная  таблица'!QM21</f>
        <v>0</v>
      </c>
      <c r="JO15" s="67">
        <f>'Проверочная  таблица'!QY21</f>
        <v>0</v>
      </c>
      <c r="JP15" s="74">
        <f>'Проверочная  таблица'!RE21</f>
        <v>0</v>
      </c>
      <c r="JQ15" s="76">
        <f>'Федеральные  средства  по  МО'!BX16</f>
        <v>0</v>
      </c>
      <c r="JR15" s="72"/>
      <c r="JS15" s="67">
        <f t="shared" si="64"/>
        <v>0</v>
      </c>
      <c r="JT15" s="72"/>
      <c r="JU15" s="71">
        <f>'Федеральные  средства  по  МО'!BY16</f>
        <v>0</v>
      </c>
      <c r="JV15" s="67"/>
      <c r="JW15" s="72">
        <f t="shared" si="65"/>
        <v>0</v>
      </c>
      <c r="JX15" s="67"/>
      <c r="JY15" s="71">
        <f>'Федеральные  средства  по  МО'!BZ16</f>
        <v>0</v>
      </c>
      <c r="JZ15" s="72"/>
      <c r="KA15" s="72"/>
      <c r="KB15" s="73"/>
      <c r="KC15" s="71">
        <f>'Федеральные  средства  по  МО'!CA16</f>
        <v>0</v>
      </c>
      <c r="KD15" s="67"/>
      <c r="KE15" s="72"/>
      <c r="KF15" s="67"/>
      <c r="KG15" s="76">
        <f>'Федеральные  средства  по  МО'!CB16</f>
        <v>68777000</v>
      </c>
      <c r="KH15" s="72">
        <f t="shared" si="66"/>
        <v>68777000</v>
      </c>
      <c r="KI15" s="67"/>
      <c r="KJ15" s="72"/>
      <c r="KK15" s="77">
        <f>'Федеральные  средства  по  МО'!CC16</f>
        <v>0</v>
      </c>
      <c r="KL15" s="72">
        <f t="shared" si="67"/>
        <v>0</v>
      </c>
      <c r="KM15" s="67"/>
      <c r="KN15" s="72"/>
      <c r="KO15" s="76">
        <f>'Федеральные  средства  по  МО'!CD16</f>
        <v>0</v>
      </c>
      <c r="KP15" s="72">
        <f t="shared" si="68"/>
        <v>0</v>
      </c>
      <c r="KQ15" s="67"/>
      <c r="KR15" s="72"/>
      <c r="KS15" s="75">
        <f>'Федеральные  средства  по  МО'!CE16</f>
        <v>0</v>
      </c>
      <c r="KT15" s="72">
        <f t="shared" si="69"/>
        <v>0</v>
      </c>
      <c r="KU15" s="67"/>
      <c r="KV15" s="72"/>
      <c r="KW15" s="75">
        <f>'Федеральные  средства  по  МО'!CF16</f>
        <v>0</v>
      </c>
      <c r="KX15" s="74">
        <f>'Проверочная  таблица'!SX21</f>
        <v>0</v>
      </c>
      <c r="KY15" s="72">
        <f>'Проверочная  таблица'!TZ21</f>
        <v>0</v>
      </c>
      <c r="KZ15" s="67">
        <f>'Проверочная  таблица'!UN21</f>
        <v>0</v>
      </c>
      <c r="LA15" s="832">
        <f>'Федеральные  средства  по  МО'!CG16</f>
        <v>0</v>
      </c>
      <c r="LB15" s="67">
        <f>'Проверочная  таблица'!TE21</f>
        <v>0</v>
      </c>
      <c r="LC15" s="72">
        <f>'Проверочная  таблица'!UG21</f>
        <v>0</v>
      </c>
      <c r="LD15" s="73">
        <f>'Проверочная  таблица'!UU21</f>
        <v>0</v>
      </c>
      <c r="LE15" s="75">
        <f>'Федеральные  средства  по  МО'!CH16</f>
        <v>0</v>
      </c>
      <c r="LF15" s="72">
        <f>'Проверочная  таблица'!SZ21</f>
        <v>0</v>
      </c>
      <c r="LG15" s="67">
        <f t="shared" si="70"/>
        <v>0</v>
      </c>
      <c r="LH15" s="72"/>
      <c r="LI15" s="75">
        <f>'Федеральные  средства  по  МО'!CI16</f>
        <v>0</v>
      </c>
      <c r="LJ15" s="72">
        <f>'Проверочная  таблица'!TG21</f>
        <v>0</v>
      </c>
      <c r="LK15" s="67">
        <f t="shared" si="71"/>
        <v>0</v>
      </c>
      <c r="LL15" s="74"/>
      <c r="LM15" s="76">
        <f>'Федеральные  средства  по  МО'!CJ16</f>
        <v>0</v>
      </c>
      <c r="LN15" s="74">
        <f>'Проверочная  таблица'!TB21</f>
        <v>0</v>
      </c>
      <c r="LO15" s="74">
        <f>'Проверочная  таблица'!UD21</f>
        <v>0</v>
      </c>
      <c r="LP15" s="72">
        <f>'Проверочная  таблица'!UR21</f>
        <v>0</v>
      </c>
      <c r="LQ15" s="75">
        <f>'Федеральные  средства  по  МО'!CK16</f>
        <v>0</v>
      </c>
      <c r="LR15" s="74">
        <f>'Проверочная  таблица'!TI21</f>
        <v>0</v>
      </c>
      <c r="LS15" s="72">
        <f>'Проверочная  таблица'!TW21</f>
        <v>0</v>
      </c>
      <c r="LT15" s="72"/>
    </row>
    <row r="16" spans="1:332" ht="25.5" customHeight="1" x14ac:dyDescent="0.25">
      <c r="A16" s="53" t="s">
        <v>273</v>
      </c>
      <c r="B16" s="69">
        <f t="shared" si="12"/>
        <v>3619395.58</v>
      </c>
      <c r="C16" s="70">
        <f t="shared" si="13"/>
        <v>146442.22</v>
      </c>
      <c r="D16" s="70">
        <f t="shared" si="14"/>
        <v>3472953.36</v>
      </c>
      <c r="E16" s="70">
        <f t="shared" si="15"/>
        <v>0</v>
      </c>
      <c r="F16" s="69">
        <f t="shared" si="16"/>
        <v>0</v>
      </c>
      <c r="G16" s="70">
        <f t="shared" si="17"/>
        <v>0</v>
      </c>
      <c r="H16" s="70">
        <f t="shared" si="1"/>
        <v>0</v>
      </c>
      <c r="I16" s="70">
        <f t="shared" si="2"/>
        <v>0</v>
      </c>
      <c r="J16" s="53"/>
      <c r="K16" s="54">
        <f>M16-'Федеральные  средства  по  МО'!L17-'Федеральные  средства  по  МО'!D17</f>
        <v>0</v>
      </c>
      <c r="L16" s="54">
        <f>Q16-'Федеральные  средства  по  МО'!M17-'Федеральные  средства  по  МО'!E17</f>
        <v>0</v>
      </c>
      <c r="M16" s="832">
        <f t="shared" si="18"/>
        <v>3619395.58</v>
      </c>
      <c r="N16" s="73">
        <f t="shared" si="19"/>
        <v>146442.22</v>
      </c>
      <c r="O16" s="67">
        <f t="shared" si="20"/>
        <v>3472953.36</v>
      </c>
      <c r="P16" s="74">
        <f t="shared" si="21"/>
        <v>0</v>
      </c>
      <c r="Q16" s="832">
        <f t="shared" si="22"/>
        <v>0</v>
      </c>
      <c r="R16" s="73">
        <f t="shared" si="23"/>
        <v>0</v>
      </c>
      <c r="S16" s="67">
        <f t="shared" si="24"/>
        <v>0</v>
      </c>
      <c r="T16" s="72">
        <f t="shared" si="25"/>
        <v>0</v>
      </c>
      <c r="U16" s="832">
        <f>'Федеральные  средства  по  МО'!F17</f>
        <v>0</v>
      </c>
      <c r="V16" s="73">
        <f t="shared" si="26"/>
        <v>0</v>
      </c>
      <c r="W16" s="67"/>
      <c r="X16" s="74"/>
      <c r="Y16" s="832">
        <f>'Федеральные  средства  по  МО'!G17</f>
        <v>0</v>
      </c>
      <c r="Z16" s="73">
        <f t="shared" si="27"/>
        <v>0</v>
      </c>
      <c r="AA16" s="67"/>
      <c r="AB16" s="72"/>
      <c r="AC16" s="71">
        <f>'Федеральные  средства  по  МО'!H17</f>
        <v>0</v>
      </c>
      <c r="AD16" s="73">
        <f t="shared" si="28"/>
        <v>0</v>
      </c>
      <c r="AE16" s="67"/>
      <c r="AF16" s="74"/>
      <c r="AG16" s="71">
        <f>'Федеральные  средства  по  МО'!I17</f>
        <v>0</v>
      </c>
      <c r="AH16" s="73">
        <f t="shared" si="29"/>
        <v>0</v>
      </c>
      <c r="AI16" s="67"/>
      <c r="AJ16" s="72"/>
      <c r="AK16" s="75">
        <f>'Федеральные  средства  по  МО'!N17</f>
        <v>0</v>
      </c>
      <c r="AL16" s="72">
        <f>'Проверочная  таблица'!BV22</f>
        <v>0</v>
      </c>
      <c r="AM16" s="78"/>
      <c r="AN16" s="79"/>
      <c r="AO16" s="76">
        <f>'Федеральные  средства  по  МО'!O17</f>
        <v>0</v>
      </c>
      <c r="AP16" s="72">
        <f>'Проверочная  таблица'!CC22</f>
        <v>0</v>
      </c>
      <c r="AQ16" s="80"/>
      <c r="AR16" s="78"/>
      <c r="AS16" s="76">
        <f>'Федеральные  средства  по  МО'!P17</f>
        <v>0</v>
      </c>
      <c r="AT16" s="72">
        <f>'Проверочная  таблица'!BX22</f>
        <v>0</v>
      </c>
      <c r="AU16" s="67"/>
      <c r="AV16" s="72">
        <f>'Проверочная  таблица'!CJ22</f>
        <v>0</v>
      </c>
      <c r="AW16" s="75">
        <f>'Федеральные  средства  по  МО'!Q17</f>
        <v>0</v>
      </c>
      <c r="AX16" s="72">
        <f>'Проверочная  таблица'!CE22</f>
        <v>0</v>
      </c>
      <c r="AY16" s="78"/>
      <c r="AZ16" s="72">
        <f>'Проверочная  таблица'!CM22</f>
        <v>0</v>
      </c>
      <c r="BA16" s="75">
        <f>'Федеральные  средства  по  МО'!R17</f>
        <v>0</v>
      </c>
      <c r="BB16" s="72">
        <f t="shared" si="30"/>
        <v>0</v>
      </c>
      <c r="BC16" s="67"/>
      <c r="BD16" s="72"/>
      <c r="BE16" s="77">
        <f>'Федеральные  средства  по  МО'!S17</f>
        <v>0</v>
      </c>
      <c r="BF16" s="72">
        <f t="shared" si="31"/>
        <v>0</v>
      </c>
      <c r="BG16" s="80"/>
      <c r="BH16" s="80"/>
      <c r="BI16" s="71">
        <f>'Федеральные  средства  по  МО'!T17</f>
        <v>0</v>
      </c>
      <c r="BJ16" s="80">
        <f t="shared" si="4"/>
        <v>0</v>
      </c>
      <c r="BK16" s="81"/>
      <c r="BL16" s="78"/>
      <c r="BM16" s="71">
        <f>'Федеральные  средства  по  МО'!U17</f>
        <v>0</v>
      </c>
      <c r="BN16" s="80">
        <f t="shared" si="5"/>
        <v>0</v>
      </c>
      <c r="BO16" s="81"/>
      <c r="BP16" s="78"/>
      <c r="BQ16" s="76">
        <f>'Федеральные  средства  по  МО'!V17</f>
        <v>0</v>
      </c>
      <c r="BR16" s="72">
        <f t="shared" si="32"/>
        <v>0</v>
      </c>
      <c r="BS16" s="67"/>
      <c r="BT16" s="74"/>
      <c r="BU16" s="76">
        <f>'Федеральные  средства  по  МО'!W17</f>
        <v>0</v>
      </c>
      <c r="BV16" s="72">
        <f t="shared" si="33"/>
        <v>0</v>
      </c>
      <c r="BW16" s="67"/>
      <c r="BX16" s="72"/>
      <c r="BY16" s="76">
        <f>'Федеральные  средства  по  МО'!X17</f>
        <v>0</v>
      </c>
      <c r="BZ16" s="72">
        <f t="shared" si="34"/>
        <v>0</v>
      </c>
      <c r="CA16" s="67"/>
      <c r="CB16" s="72"/>
      <c r="CC16" s="75">
        <f>'Федеральные  средства  по  МО'!Y17</f>
        <v>0</v>
      </c>
      <c r="CD16" s="72">
        <f t="shared" si="35"/>
        <v>0</v>
      </c>
      <c r="CE16" s="67"/>
      <c r="CF16" s="72"/>
      <c r="CG16" s="75">
        <f>'Федеральные  средства  по  МО'!Z17</f>
        <v>0</v>
      </c>
      <c r="CH16" s="72">
        <f t="shared" si="36"/>
        <v>0</v>
      </c>
      <c r="CI16" s="67"/>
      <c r="CJ16" s="74"/>
      <c r="CK16" s="71">
        <f>'Федеральные  средства  по  МО'!AA17</f>
        <v>0</v>
      </c>
      <c r="CL16" s="72">
        <f t="shared" si="37"/>
        <v>0</v>
      </c>
      <c r="CM16" s="67"/>
      <c r="CN16" s="72"/>
      <c r="CO16" s="71">
        <f>'Федеральные  средства  по  МО'!AB17</f>
        <v>0</v>
      </c>
      <c r="CP16" s="80">
        <f t="shared" si="6"/>
        <v>0</v>
      </c>
      <c r="CQ16" s="78"/>
      <c r="CR16" s="79"/>
      <c r="CS16" s="71">
        <f>'Федеральные  средства  по  МО'!AC17</f>
        <v>0</v>
      </c>
      <c r="CT16" s="80">
        <f t="shared" si="7"/>
        <v>0</v>
      </c>
      <c r="CU16" s="81"/>
      <c r="CV16" s="80"/>
      <c r="CW16" s="76">
        <f>'Федеральные  средства  по  МО'!AD17</f>
        <v>0</v>
      </c>
      <c r="CX16" s="74">
        <f>'Проверочная  таблица'!ED22</f>
        <v>0</v>
      </c>
      <c r="CY16" s="72">
        <f t="shared" si="38"/>
        <v>0</v>
      </c>
      <c r="CZ16" s="73"/>
      <c r="DA16" s="75">
        <f>'Федеральные  средства  по  МО'!AE17</f>
        <v>0</v>
      </c>
      <c r="DB16" s="74">
        <f>'Проверочная  таблица'!EG22</f>
        <v>0</v>
      </c>
      <c r="DC16" s="72">
        <f t="shared" si="39"/>
        <v>0</v>
      </c>
      <c r="DD16" s="67"/>
      <c r="DE16" s="71">
        <f>'Федеральные  средства  по  МО'!AF17</f>
        <v>0</v>
      </c>
      <c r="DF16" s="80">
        <f t="shared" si="40"/>
        <v>0</v>
      </c>
      <c r="DG16" s="947"/>
      <c r="DH16" s="79"/>
      <c r="DI16" s="71">
        <f>'Федеральные  средства  по  МО'!AG17</f>
        <v>0</v>
      </c>
      <c r="DJ16" s="80">
        <f t="shared" si="8"/>
        <v>0</v>
      </c>
      <c r="DK16" s="947"/>
      <c r="DL16" s="81"/>
      <c r="DM16" s="71">
        <f>'Федеральные  средства  по  МО'!AH17</f>
        <v>0</v>
      </c>
      <c r="DN16" s="72">
        <f t="shared" si="41"/>
        <v>0</v>
      </c>
      <c r="DO16" s="67"/>
      <c r="DP16" s="72"/>
      <c r="DQ16" s="77">
        <f>'Федеральные  средства  по  МО'!AI17</f>
        <v>0</v>
      </c>
      <c r="DR16" s="73">
        <f t="shared" si="42"/>
        <v>0</v>
      </c>
      <c r="DS16" s="67"/>
      <c r="DT16" s="74"/>
      <c r="DU16" s="71">
        <f>'Федеральные  средства  по  МО'!AJ17</f>
        <v>0</v>
      </c>
      <c r="DV16" s="73">
        <f t="shared" si="43"/>
        <v>0</v>
      </c>
      <c r="DW16" s="67"/>
      <c r="DX16" s="74"/>
      <c r="DY16" s="71">
        <f>'Федеральные  средства  по  МО'!AK17</f>
        <v>0</v>
      </c>
      <c r="DZ16" s="73">
        <f t="shared" si="44"/>
        <v>0</v>
      </c>
      <c r="EA16" s="67"/>
      <c r="EB16" s="74"/>
      <c r="EC16" s="71">
        <f>'Федеральные  средства  по  МО'!AL17</f>
        <v>0</v>
      </c>
      <c r="ED16" s="73">
        <f t="shared" si="45"/>
        <v>0</v>
      </c>
      <c r="EE16" s="67"/>
      <c r="EF16" s="74"/>
      <c r="EG16" s="71">
        <f>'Федеральные  средства  по  МО'!AM17</f>
        <v>0</v>
      </c>
      <c r="EH16" s="73">
        <f t="shared" si="46"/>
        <v>0</v>
      </c>
      <c r="EI16" s="67"/>
      <c r="EJ16" s="72"/>
      <c r="EK16" s="71">
        <f>'Федеральные  средства  по  МО'!AN17</f>
        <v>0</v>
      </c>
      <c r="EL16" s="67">
        <f t="shared" si="9"/>
        <v>0</v>
      </c>
      <c r="EM16" s="72"/>
      <c r="EN16" s="67"/>
      <c r="EO16" s="71">
        <f>'Федеральные  средства  по  МО'!AO17</f>
        <v>0</v>
      </c>
      <c r="EP16" s="67">
        <f t="shared" si="10"/>
        <v>0</v>
      </c>
      <c r="EQ16" s="72"/>
      <c r="ER16" s="67"/>
      <c r="ES16" s="76">
        <f>'Федеральные  средства  по  МО'!AP17</f>
        <v>0</v>
      </c>
      <c r="ET16" s="72"/>
      <c r="EU16" s="67"/>
      <c r="EV16" s="72">
        <f t="shared" si="47"/>
        <v>0</v>
      </c>
      <c r="EW16" s="75">
        <f>'Федеральные  средства  по  МО'!AQ17</f>
        <v>0</v>
      </c>
      <c r="EX16" s="72"/>
      <c r="EY16" s="67"/>
      <c r="EZ16" s="74">
        <f t="shared" si="48"/>
        <v>0</v>
      </c>
      <c r="FA16" s="76">
        <f>'Федеральные  средства  по  МО'!AR17</f>
        <v>0</v>
      </c>
      <c r="FB16" s="72">
        <f t="shared" si="49"/>
        <v>0</v>
      </c>
      <c r="FC16" s="67"/>
      <c r="FD16" s="72"/>
      <c r="FE16" s="75">
        <f>'Федеральные  средства  по  МО'!AS17</f>
        <v>0</v>
      </c>
      <c r="FF16" s="72">
        <f t="shared" si="50"/>
        <v>0</v>
      </c>
      <c r="FG16" s="67"/>
      <c r="FH16" s="74"/>
      <c r="FI16" s="838">
        <f>'Федеральные  средства  по  МО'!AT17</f>
        <v>0</v>
      </c>
      <c r="FJ16" s="74">
        <f>'Проверочная  таблица'!IF22</f>
        <v>0</v>
      </c>
      <c r="FK16" s="72">
        <f>'Проверочная  таблица'!IP22</f>
        <v>0</v>
      </c>
      <c r="FL16" s="73">
        <f>'Проверочная  таблица'!IL22</f>
        <v>0</v>
      </c>
      <c r="FM16" s="840">
        <f>'Федеральные  средства  по  МО'!AU17</f>
        <v>0</v>
      </c>
      <c r="FN16" s="72">
        <f>'Проверочная  таблица'!II22</f>
        <v>0</v>
      </c>
      <c r="FO16" s="67">
        <f>'Проверочная  таблица'!IQ22</f>
        <v>0</v>
      </c>
      <c r="FP16" s="72">
        <f>'Проверочная  таблица'!IS22</f>
        <v>0</v>
      </c>
      <c r="FQ16" s="75">
        <f>'Федеральные  средства  по  МО'!AV17</f>
        <v>0</v>
      </c>
      <c r="FR16" s="72">
        <f>'Проверочная  таблица'!IV22</f>
        <v>0</v>
      </c>
      <c r="FS16" s="67"/>
      <c r="FT16" s="74"/>
      <c r="FU16" s="71">
        <f>'Федеральные  средства  по  МО'!AW17</f>
        <v>0</v>
      </c>
      <c r="FV16" s="73"/>
      <c r="FW16" s="67"/>
      <c r="FX16" s="72"/>
      <c r="FY16" s="75">
        <f>'Федеральные  средства  по  МО'!AX17</f>
        <v>0</v>
      </c>
      <c r="FZ16" s="72">
        <f>'Проверочная  таблица'!JB22</f>
        <v>0</v>
      </c>
      <c r="GA16" s="78"/>
      <c r="GB16" s="79"/>
      <c r="GC16" s="71">
        <f>'Федеральные  средства  по  МО'!AY17</f>
        <v>0</v>
      </c>
      <c r="GD16" s="78"/>
      <c r="GE16" s="81"/>
      <c r="GF16" s="78"/>
      <c r="GG16" s="76">
        <f>'Федеральные  средства  по  МО'!AZ17</f>
        <v>0</v>
      </c>
      <c r="GH16" s="74">
        <f>'Проверочная  таблица'!JH22</f>
        <v>0</v>
      </c>
      <c r="GI16" s="72">
        <f>'Проверочная  таблица'!JT22</f>
        <v>0</v>
      </c>
      <c r="GJ16" s="72">
        <f>'Проверочная  таблица'!JZ22</f>
        <v>0</v>
      </c>
      <c r="GK16" s="75">
        <f>'Федеральные  средства  по  МО'!BA17</f>
        <v>0</v>
      </c>
      <c r="GL16" s="72">
        <f>'Проверочная  таблица'!JK22</f>
        <v>0</v>
      </c>
      <c r="GM16" s="67">
        <f>'Проверочная  таблица'!JW22</f>
        <v>0</v>
      </c>
      <c r="GN16" s="74">
        <f>'Проверочная  таблица'!KC22</f>
        <v>0</v>
      </c>
      <c r="GO16" s="838">
        <f>'Федеральные  средства  по  МО'!BB17</f>
        <v>0</v>
      </c>
      <c r="GP16" s="72">
        <f t="shared" si="51"/>
        <v>0</v>
      </c>
      <c r="GQ16" s="73"/>
      <c r="GR16" s="74"/>
      <c r="GS16" s="832">
        <f>'Федеральные  средства  по  МО'!BC17</f>
        <v>0</v>
      </c>
      <c r="GT16" s="72">
        <f t="shared" si="52"/>
        <v>0</v>
      </c>
      <c r="GU16" s="67"/>
      <c r="GV16" s="72"/>
      <c r="GW16" s="71">
        <f>'Федеральные  средства  по  МО'!BD17</f>
        <v>0</v>
      </c>
      <c r="GX16" s="73">
        <f t="shared" si="53"/>
        <v>0</v>
      </c>
      <c r="GY16" s="67"/>
      <c r="GZ16" s="74"/>
      <c r="HA16" s="71">
        <f>'Федеральные  средства  по  МО'!BE17</f>
        <v>0</v>
      </c>
      <c r="HB16" s="73">
        <f t="shared" si="54"/>
        <v>0</v>
      </c>
      <c r="HC16" s="67"/>
      <c r="HD16" s="72"/>
      <c r="HE16" s="75">
        <f>'Федеральные  средства  по  МО'!BF17</f>
        <v>0</v>
      </c>
      <c r="HF16" s="72">
        <f>'Проверочная  таблица'!LD22</f>
        <v>0</v>
      </c>
      <c r="HG16" s="67">
        <f>'Проверочная  таблица'!LP22</f>
        <v>0</v>
      </c>
      <c r="HH16" s="72">
        <f>'Проверочная  таблица'!LV22</f>
        <v>0</v>
      </c>
      <c r="HI16" s="75">
        <f>'Федеральные  средства  по  МО'!BG17</f>
        <v>0</v>
      </c>
      <c r="HJ16" s="74"/>
      <c r="HK16" s="72">
        <f>'Проверочная  таблица'!LS22</f>
        <v>0</v>
      </c>
      <c r="HL16" s="73">
        <f>'Проверочная  таблица'!LY22</f>
        <v>0</v>
      </c>
      <c r="HM16" s="75">
        <f>'Федеральные  средства  по  МО'!BH17</f>
        <v>0</v>
      </c>
      <c r="HN16" s="72">
        <f t="shared" si="55"/>
        <v>0</v>
      </c>
      <c r="HO16" s="67"/>
      <c r="HP16" s="74"/>
      <c r="HQ16" s="71">
        <f>'Федеральные  средства  по  МО'!BI17</f>
        <v>0</v>
      </c>
      <c r="HR16" s="72">
        <f t="shared" si="56"/>
        <v>0</v>
      </c>
      <c r="HS16" s="73"/>
      <c r="HT16" s="78"/>
      <c r="HU16" s="71">
        <f>'Федеральные  средства  по  МО'!BJ17</f>
        <v>0</v>
      </c>
      <c r="HV16" s="74">
        <f t="shared" si="57"/>
        <v>0</v>
      </c>
      <c r="HW16" s="72"/>
      <c r="HX16" s="73"/>
      <c r="HY16" s="77">
        <f>'Федеральные  средства  по  МО'!BK17</f>
        <v>0</v>
      </c>
      <c r="HZ16" s="74">
        <f t="shared" si="11"/>
        <v>0</v>
      </c>
      <c r="IA16" s="72"/>
      <c r="IB16" s="73"/>
      <c r="IC16" s="76">
        <f>'Федеральные  средства  по  МО'!BL17</f>
        <v>146442.22</v>
      </c>
      <c r="ID16" s="74">
        <f t="shared" si="58"/>
        <v>146442.22</v>
      </c>
      <c r="IE16" s="72"/>
      <c r="IF16" s="73">
        <f>'Проверочная  таблица'!ND22</f>
        <v>0</v>
      </c>
      <c r="IG16" s="77">
        <f>'Федеральные  средства  по  МО'!BM17</f>
        <v>0</v>
      </c>
      <c r="IH16" s="74">
        <f t="shared" si="59"/>
        <v>0</v>
      </c>
      <c r="II16" s="79"/>
      <c r="IJ16" s="72">
        <f>'Проверочная  таблица'!NG22</f>
        <v>0</v>
      </c>
      <c r="IK16" s="76">
        <f>'Федеральные  средства  по  МО'!BN17</f>
        <v>0</v>
      </c>
      <c r="IL16" s="74">
        <f>'Проверочная  таблица'!NJ22</f>
        <v>0</v>
      </c>
      <c r="IM16" s="72">
        <f>'Проверочная  таблица'!NZ22</f>
        <v>0</v>
      </c>
      <c r="IN16" s="73">
        <f>'Проверочная  таблица'!OH22</f>
        <v>0</v>
      </c>
      <c r="IO16" s="75">
        <f>'Федеральные  средства  по  МО'!BO17</f>
        <v>0</v>
      </c>
      <c r="IP16" s="74"/>
      <c r="IQ16" s="72"/>
      <c r="IR16" s="73">
        <f>'Проверочная  таблица'!OL22</f>
        <v>0</v>
      </c>
      <c r="IS16" s="76">
        <f>'Федеральные  средства  по  МО'!BP17</f>
        <v>3472953.36</v>
      </c>
      <c r="IT16" s="74">
        <f>'Проверочная  таблица'!OP22</f>
        <v>0</v>
      </c>
      <c r="IU16" s="72">
        <f t="shared" si="60"/>
        <v>3472953.36</v>
      </c>
      <c r="IV16" s="73"/>
      <c r="IW16" s="75">
        <f>'Федеральные  средства  по  МО'!BQ17</f>
        <v>0</v>
      </c>
      <c r="IX16" s="74">
        <f>'Проверочная  таблица'!OU22</f>
        <v>0</v>
      </c>
      <c r="IY16" s="72">
        <f t="shared" si="61"/>
        <v>0</v>
      </c>
      <c r="IZ16" s="73"/>
      <c r="JA16" s="76">
        <f>'Федеральные  средства  по  МО'!BT17</f>
        <v>0</v>
      </c>
      <c r="JB16" s="72">
        <f t="shared" si="62"/>
        <v>0</v>
      </c>
      <c r="JC16" s="67"/>
      <c r="JD16" s="72"/>
      <c r="JE16" s="77">
        <f>'Федеральные  средства  по  МО'!BU17</f>
        <v>0</v>
      </c>
      <c r="JF16" s="73">
        <f t="shared" si="63"/>
        <v>0</v>
      </c>
      <c r="JG16" s="73"/>
      <c r="JH16" s="72"/>
      <c r="JI16" s="76">
        <f>'Федеральные  средства  по  МО'!BV17</f>
        <v>0</v>
      </c>
      <c r="JJ16" s="72">
        <f>'Проверочная  таблица'!QJ22</f>
        <v>0</v>
      </c>
      <c r="JK16" s="67">
        <f>'Проверочная  таблица'!QV22</f>
        <v>0</v>
      </c>
      <c r="JL16" s="72">
        <f>'Проверочная  таблица'!RB22</f>
        <v>0</v>
      </c>
      <c r="JM16" s="75">
        <f>'Федеральные  средства  по  МО'!BW17</f>
        <v>0</v>
      </c>
      <c r="JN16" s="72">
        <f>'Проверочная  таблица'!QM22</f>
        <v>0</v>
      </c>
      <c r="JO16" s="67">
        <f>'Проверочная  таблица'!QY22</f>
        <v>0</v>
      </c>
      <c r="JP16" s="74">
        <f>'Проверочная  таблица'!RE22</f>
        <v>0</v>
      </c>
      <c r="JQ16" s="76">
        <f>'Федеральные  средства  по  МО'!BX17</f>
        <v>0</v>
      </c>
      <c r="JR16" s="72"/>
      <c r="JS16" s="67">
        <f t="shared" si="64"/>
        <v>0</v>
      </c>
      <c r="JT16" s="72"/>
      <c r="JU16" s="71">
        <f>'Федеральные  средства  по  МО'!BY17</f>
        <v>0</v>
      </c>
      <c r="JV16" s="67"/>
      <c r="JW16" s="72">
        <f t="shared" si="65"/>
        <v>0</v>
      </c>
      <c r="JX16" s="67"/>
      <c r="JY16" s="71">
        <f>'Федеральные  средства  по  МО'!BZ17</f>
        <v>0</v>
      </c>
      <c r="JZ16" s="72"/>
      <c r="KA16" s="72"/>
      <c r="KB16" s="73"/>
      <c r="KC16" s="71">
        <f>'Федеральные  средства  по  МО'!CA17</f>
        <v>0</v>
      </c>
      <c r="KD16" s="67"/>
      <c r="KE16" s="72"/>
      <c r="KF16" s="67"/>
      <c r="KG16" s="76">
        <f>'Федеральные  средства  по  МО'!CB17</f>
        <v>0</v>
      </c>
      <c r="KH16" s="72">
        <f t="shared" si="66"/>
        <v>0</v>
      </c>
      <c r="KI16" s="67"/>
      <c r="KJ16" s="72"/>
      <c r="KK16" s="77">
        <f>'Федеральные  средства  по  МО'!CC17</f>
        <v>0</v>
      </c>
      <c r="KL16" s="72">
        <f t="shared" si="67"/>
        <v>0</v>
      </c>
      <c r="KM16" s="67"/>
      <c r="KN16" s="72"/>
      <c r="KO16" s="76">
        <f>'Федеральные  средства  по  МО'!CD17</f>
        <v>0</v>
      </c>
      <c r="KP16" s="72">
        <f t="shared" si="68"/>
        <v>0</v>
      </c>
      <c r="KQ16" s="67"/>
      <c r="KR16" s="72"/>
      <c r="KS16" s="75">
        <f>'Федеральные  средства  по  МО'!CE17</f>
        <v>0</v>
      </c>
      <c r="KT16" s="72">
        <f t="shared" si="69"/>
        <v>0</v>
      </c>
      <c r="KU16" s="67"/>
      <c r="KV16" s="72"/>
      <c r="KW16" s="75">
        <f>'Федеральные  средства  по  МО'!CF17</f>
        <v>0</v>
      </c>
      <c r="KX16" s="74">
        <f>'Проверочная  таблица'!SX22</f>
        <v>0</v>
      </c>
      <c r="KY16" s="72">
        <f>'Проверочная  таблица'!TZ22</f>
        <v>0</v>
      </c>
      <c r="KZ16" s="67">
        <f>'Проверочная  таблица'!UN22</f>
        <v>0</v>
      </c>
      <c r="LA16" s="832">
        <f>'Федеральные  средства  по  МО'!CG17</f>
        <v>0</v>
      </c>
      <c r="LB16" s="67">
        <f>'Проверочная  таблица'!TE22</f>
        <v>0</v>
      </c>
      <c r="LC16" s="72">
        <f>'Проверочная  таблица'!UG22</f>
        <v>0</v>
      </c>
      <c r="LD16" s="73">
        <f>'Проверочная  таблица'!UU22</f>
        <v>0</v>
      </c>
      <c r="LE16" s="75">
        <f>'Федеральные  средства  по  МО'!CH17</f>
        <v>0</v>
      </c>
      <c r="LF16" s="72">
        <f>'Проверочная  таблица'!SZ22</f>
        <v>0</v>
      </c>
      <c r="LG16" s="67">
        <f t="shared" si="70"/>
        <v>0</v>
      </c>
      <c r="LH16" s="72"/>
      <c r="LI16" s="75">
        <f>'Федеральные  средства  по  МО'!CI17</f>
        <v>0</v>
      </c>
      <c r="LJ16" s="72">
        <f>'Проверочная  таблица'!TG22</f>
        <v>0</v>
      </c>
      <c r="LK16" s="67">
        <f t="shared" si="71"/>
        <v>0</v>
      </c>
      <c r="LL16" s="74"/>
      <c r="LM16" s="76">
        <f>'Федеральные  средства  по  МО'!CJ17</f>
        <v>0</v>
      </c>
      <c r="LN16" s="74">
        <f>'Проверочная  таблица'!TB22</f>
        <v>0</v>
      </c>
      <c r="LO16" s="74">
        <f>'Проверочная  таблица'!UD22</f>
        <v>0</v>
      </c>
      <c r="LP16" s="72">
        <f>'Проверочная  таблица'!UR22</f>
        <v>0</v>
      </c>
      <c r="LQ16" s="75">
        <f>'Федеральные  средства  по  МО'!CK17</f>
        <v>0</v>
      </c>
      <c r="LR16" s="74">
        <f>'Проверочная  таблица'!TI22</f>
        <v>0</v>
      </c>
      <c r="LS16" s="72">
        <f>'Проверочная  таблица'!TW22</f>
        <v>0</v>
      </c>
      <c r="LT16" s="72"/>
    </row>
    <row r="17" spans="1:332" ht="25.5" customHeight="1" x14ac:dyDescent="0.25">
      <c r="A17" s="68" t="s">
        <v>274</v>
      </c>
      <c r="B17" s="69">
        <f t="shared" si="12"/>
        <v>17821974.300000001</v>
      </c>
      <c r="C17" s="70">
        <f t="shared" si="13"/>
        <v>145824.95000000001</v>
      </c>
      <c r="D17" s="70">
        <f t="shared" si="14"/>
        <v>1227356.3999999999</v>
      </c>
      <c r="E17" s="70">
        <f t="shared" si="15"/>
        <v>16448792.949999999</v>
      </c>
      <c r="F17" s="69">
        <f t="shared" si="16"/>
        <v>0</v>
      </c>
      <c r="G17" s="70">
        <f t="shared" si="17"/>
        <v>0</v>
      </c>
      <c r="H17" s="70">
        <f t="shared" si="1"/>
        <v>0</v>
      </c>
      <c r="I17" s="70">
        <f t="shared" si="2"/>
        <v>0</v>
      </c>
      <c r="J17" s="53"/>
      <c r="K17" s="54">
        <f>M17-'Федеральные  средства  по  МО'!L18-'Федеральные  средства  по  МО'!D18</f>
        <v>0</v>
      </c>
      <c r="L17" s="54">
        <f>Q17-'Федеральные  средства  по  МО'!M18-'Федеральные  средства  по  МО'!E18</f>
        <v>0</v>
      </c>
      <c r="M17" s="832">
        <f t="shared" si="18"/>
        <v>17821974.300000001</v>
      </c>
      <c r="N17" s="73">
        <f t="shared" si="19"/>
        <v>145824.95000000001</v>
      </c>
      <c r="O17" s="67">
        <f t="shared" si="20"/>
        <v>1227356.3999999999</v>
      </c>
      <c r="P17" s="74">
        <f t="shared" si="21"/>
        <v>16448792.949999999</v>
      </c>
      <c r="Q17" s="832">
        <f t="shared" si="22"/>
        <v>0</v>
      </c>
      <c r="R17" s="73">
        <f t="shared" si="23"/>
        <v>0</v>
      </c>
      <c r="S17" s="67">
        <f t="shared" si="24"/>
        <v>0</v>
      </c>
      <c r="T17" s="72">
        <f t="shared" si="25"/>
        <v>0</v>
      </c>
      <c r="U17" s="832">
        <f>'Федеральные  средства  по  МО'!F18</f>
        <v>0</v>
      </c>
      <c r="V17" s="73">
        <f t="shared" si="26"/>
        <v>0</v>
      </c>
      <c r="W17" s="67"/>
      <c r="X17" s="74"/>
      <c r="Y17" s="832">
        <f>'Федеральные  средства  по  МО'!G18</f>
        <v>0</v>
      </c>
      <c r="Z17" s="73">
        <f t="shared" si="27"/>
        <v>0</v>
      </c>
      <c r="AA17" s="67"/>
      <c r="AB17" s="72"/>
      <c r="AC17" s="71">
        <f>'Федеральные  средства  по  МО'!H18</f>
        <v>0</v>
      </c>
      <c r="AD17" s="73">
        <f t="shared" si="28"/>
        <v>0</v>
      </c>
      <c r="AE17" s="67"/>
      <c r="AF17" s="74"/>
      <c r="AG17" s="71">
        <f>'Федеральные  средства  по  МО'!I18</f>
        <v>0</v>
      </c>
      <c r="AH17" s="73">
        <f t="shared" si="29"/>
        <v>0</v>
      </c>
      <c r="AI17" s="67"/>
      <c r="AJ17" s="72"/>
      <c r="AK17" s="75">
        <f>'Федеральные  средства  по  МО'!N18</f>
        <v>0</v>
      </c>
      <c r="AL17" s="72">
        <f>'Проверочная  таблица'!BV23</f>
        <v>0</v>
      </c>
      <c r="AM17" s="67"/>
      <c r="AN17" s="74"/>
      <c r="AO17" s="76">
        <f>'Федеральные  средства  по  МО'!O18</f>
        <v>0</v>
      </c>
      <c r="AP17" s="72">
        <f>'Проверочная  таблица'!CC23</f>
        <v>0</v>
      </c>
      <c r="AQ17" s="73"/>
      <c r="AR17" s="67"/>
      <c r="AS17" s="76">
        <f>'Федеральные  средства  по  МО'!P18</f>
        <v>0</v>
      </c>
      <c r="AT17" s="72">
        <f>'Проверочная  таблица'!BX23</f>
        <v>0</v>
      </c>
      <c r="AU17" s="67"/>
      <c r="AV17" s="72">
        <f>'Проверочная  таблица'!CJ23</f>
        <v>0</v>
      </c>
      <c r="AW17" s="75">
        <f>'Федеральные  средства  по  МО'!Q18</f>
        <v>0</v>
      </c>
      <c r="AX17" s="72">
        <f>'Проверочная  таблица'!CE23</f>
        <v>0</v>
      </c>
      <c r="AY17" s="67"/>
      <c r="AZ17" s="72">
        <f>'Проверочная  таблица'!CM23</f>
        <v>0</v>
      </c>
      <c r="BA17" s="75">
        <f>'Федеральные  средства  по  МО'!R18</f>
        <v>0</v>
      </c>
      <c r="BB17" s="72">
        <f t="shared" si="30"/>
        <v>0</v>
      </c>
      <c r="BC17" s="67"/>
      <c r="BD17" s="72"/>
      <c r="BE17" s="77">
        <f>'Федеральные  средства  по  МО'!S18</f>
        <v>0</v>
      </c>
      <c r="BF17" s="72">
        <f t="shared" si="31"/>
        <v>0</v>
      </c>
      <c r="BG17" s="73"/>
      <c r="BH17" s="73"/>
      <c r="BI17" s="71">
        <f>'Федеральные  средства  по  МО'!T18</f>
        <v>0</v>
      </c>
      <c r="BJ17" s="73">
        <f t="shared" si="4"/>
        <v>0</v>
      </c>
      <c r="BK17" s="72"/>
      <c r="BL17" s="67"/>
      <c r="BM17" s="71">
        <f>'Федеральные  средства  по  МО'!U18</f>
        <v>0</v>
      </c>
      <c r="BN17" s="73">
        <f t="shared" si="5"/>
        <v>0</v>
      </c>
      <c r="BO17" s="72"/>
      <c r="BP17" s="67"/>
      <c r="BQ17" s="76">
        <f>'Федеральные  средства  по  МО'!V18</f>
        <v>0</v>
      </c>
      <c r="BR17" s="72">
        <f t="shared" si="32"/>
        <v>0</v>
      </c>
      <c r="BS17" s="67"/>
      <c r="BT17" s="74"/>
      <c r="BU17" s="76">
        <f>'Федеральные  средства  по  МО'!W18</f>
        <v>0</v>
      </c>
      <c r="BV17" s="72">
        <f t="shared" si="33"/>
        <v>0</v>
      </c>
      <c r="BW17" s="67"/>
      <c r="BX17" s="72"/>
      <c r="BY17" s="76">
        <f>'Федеральные  средства  по  МО'!X18</f>
        <v>0</v>
      </c>
      <c r="BZ17" s="72">
        <f t="shared" si="34"/>
        <v>0</v>
      </c>
      <c r="CA17" s="67"/>
      <c r="CB17" s="72"/>
      <c r="CC17" s="75">
        <f>'Федеральные  средства  по  МО'!Y18</f>
        <v>0</v>
      </c>
      <c r="CD17" s="72">
        <f t="shared" si="35"/>
        <v>0</v>
      </c>
      <c r="CE17" s="67"/>
      <c r="CF17" s="72"/>
      <c r="CG17" s="75">
        <f>'Федеральные  средства  по  МО'!Z18</f>
        <v>0</v>
      </c>
      <c r="CH17" s="72">
        <f t="shared" si="36"/>
        <v>0</v>
      </c>
      <c r="CI17" s="67"/>
      <c r="CJ17" s="74"/>
      <c r="CK17" s="71">
        <f>'Федеральные  средства  по  МО'!AA18</f>
        <v>0</v>
      </c>
      <c r="CL17" s="72">
        <f t="shared" si="37"/>
        <v>0</v>
      </c>
      <c r="CM17" s="67"/>
      <c r="CN17" s="72"/>
      <c r="CO17" s="71">
        <f>'Федеральные  средства  по  МО'!AB18</f>
        <v>0</v>
      </c>
      <c r="CP17" s="73">
        <f t="shared" si="6"/>
        <v>0</v>
      </c>
      <c r="CQ17" s="67"/>
      <c r="CR17" s="74"/>
      <c r="CS17" s="71">
        <f>'Федеральные  средства  по  МО'!AC18</f>
        <v>0</v>
      </c>
      <c r="CT17" s="73">
        <f t="shared" si="7"/>
        <v>0</v>
      </c>
      <c r="CU17" s="72"/>
      <c r="CV17" s="73"/>
      <c r="CW17" s="76">
        <f>'Федеральные  средства  по  МО'!AD18</f>
        <v>0</v>
      </c>
      <c r="CX17" s="74">
        <f>'Проверочная  таблица'!ED23</f>
        <v>0</v>
      </c>
      <c r="CY17" s="72">
        <f t="shared" si="38"/>
        <v>0</v>
      </c>
      <c r="CZ17" s="73"/>
      <c r="DA17" s="75">
        <f>'Федеральные  средства  по  МО'!AE18</f>
        <v>0</v>
      </c>
      <c r="DB17" s="74">
        <f>'Проверочная  таблица'!EG23</f>
        <v>0</v>
      </c>
      <c r="DC17" s="72">
        <f t="shared" si="39"/>
        <v>0</v>
      </c>
      <c r="DD17" s="67"/>
      <c r="DE17" s="71">
        <f>'Федеральные  средства  по  МО'!AF18</f>
        <v>0</v>
      </c>
      <c r="DF17" s="73">
        <f t="shared" si="40"/>
        <v>0</v>
      </c>
      <c r="DG17" s="67"/>
      <c r="DH17" s="74"/>
      <c r="DI17" s="71">
        <f>'Федеральные  средства  по  МО'!AG18</f>
        <v>0</v>
      </c>
      <c r="DJ17" s="73">
        <f t="shared" si="8"/>
        <v>0</v>
      </c>
      <c r="DK17" s="67"/>
      <c r="DL17" s="72"/>
      <c r="DM17" s="71">
        <f>'Федеральные  средства  по  МО'!AH18</f>
        <v>0</v>
      </c>
      <c r="DN17" s="72">
        <f t="shared" si="41"/>
        <v>0</v>
      </c>
      <c r="DO17" s="67"/>
      <c r="DP17" s="72"/>
      <c r="DQ17" s="77">
        <f>'Федеральные  средства  по  МО'!AI18</f>
        <v>0</v>
      </c>
      <c r="DR17" s="73">
        <f t="shared" si="42"/>
        <v>0</v>
      </c>
      <c r="DS17" s="67"/>
      <c r="DT17" s="74"/>
      <c r="DU17" s="71">
        <f>'Федеральные  средства  по  МО'!AJ18</f>
        <v>0</v>
      </c>
      <c r="DV17" s="73">
        <f t="shared" si="43"/>
        <v>0</v>
      </c>
      <c r="DW17" s="67"/>
      <c r="DX17" s="74"/>
      <c r="DY17" s="71">
        <f>'Федеральные  средства  по  МО'!AK18</f>
        <v>0</v>
      </c>
      <c r="DZ17" s="73">
        <f t="shared" si="44"/>
        <v>0</v>
      </c>
      <c r="EA17" s="67"/>
      <c r="EB17" s="74"/>
      <c r="EC17" s="71">
        <f>'Федеральные  средства  по  МО'!AL18</f>
        <v>0</v>
      </c>
      <c r="ED17" s="73">
        <f t="shared" si="45"/>
        <v>0</v>
      </c>
      <c r="EE17" s="67"/>
      <c r="EF17" s="74"/>
      <c r="EG17" s="71">
        <f>'Федеральные  средства  по  МО'!AM18</f>
        <v>0</v>
      </c>
      <c r="EH17" s="73">
        <f t="shared" si="46"/>
        <v>0</v>
      </c>
      <c r="EI17" s="67"/>
      <c r="EJ17" s="72"/>
      <c r="EK17" s="71">
        <f>'Федеральные  средства  по  МО'!AN18</f>
        <v>0</v>
      </c>
      <c r="EL17" s="67">
        <f t="shared" si="9"/>
        <v>0</v>
      </c>
      <c r="EM17" s="72"/>
      <c r="EN17" s="67"/>
      <c r="EO17" s="71">
        <f>'Федеральные  средства  по  МО'!AO18</f>
        <v>0</v>
      </c>
      <c r="EP17" s="67">
        <f t="shared" si="10"/>
        <v>0</v>
      </c>
      <c r="EQ17" s="72"/>
      <c r="ER17" s="67"/>
      <c r="ES17" s="76">
        <f>'Федеральные  средства  по  МО'!AP18</f>
        <v>0</v>
      </c>
      <c r="ET17" s="72"/>
      <c r="EU17" s="67"/>
      <c r="EV17" s="72">
        <f t="shared" si="47"/>
        <v>0</v>
      </c>
      <c r="EW17" s="75">
        <f>'Федеральные  средства  по  МО'!AQ18</f>
        <v>0</v>
      </c>
      <c r="EX17" s="72"/>
      <c r="EY17" s="67"/>
      <c r="EZ17" s="74">
        <f t="shared" si="48"/>
        <v>0</v>
      </c>
      <c r="FA17" s="76">
        <f>'Федеральные  средства  по  МО'!AR18</f>
        <v>0</v>
      </c>
      <c r="FB17" s="72">
        <f t="shared" si="49"/>
        <v>0</v>
      </c>
      <c r="FC17" s="67"/>
      <c r="FD17" s="72"/>
      <c r="FE17" s="75">
        <f>'Федеральные  средства  по  МО'!AS18</f>
        <v>0</v>
      </c>
      <c r="FF17" s="72">
        <f t="shared" si="50"/>
        <v>0</v>
      </c>
      <c r="FG17" s="67"/>
      <c r="FH17" s="74"/>
      <c r="FI17" s="838">
        <f>'Федеральные  средства  по  МО'!AT18</f>
        <v>0</v>
      </c>
      <c r="FJ17" s="74">
        <f>'Проверочная  таблица'!IF23</f>
        <v>0</v>
      </c>
      <c r="FK17" s="72">
        <f>'Проверочная  таблица'!IP23</f>
        <v>0</v>
      </c>
      <c r="FL17" s="73">
        <f>'Проверочная  таблица'!IL23</f>
        <v>0</v>
      </c>
      <c r="FM17" s="840">
        <f>'Федеральные  средства  по  МО'!AU18</f>
        <v>0</v>
      </c>
      <c r="FN17" s="72">
        <f>'Проверочная  таблица'!II23</f>
        <v>0</v>
      </c>
      <c r="FO17" s="67">
        <f>'Проверочная  таблица'!IQ23</f>
        <v>0</v>
      </c>
      <c r="FP17" s="72">
        <f>'Проверочная  таблица'!IS23</f>
        <v>0</v>
      </c>
      <c r="FQ17" s="75">
        <f>'Федеральные  средства  по  МО'!AV18</f>
        <v>0</v>
      </c>
      <c r="FR17" s="72">
        <f>'Проверочная  таблица'!IV23</f>
        <v>0</v>
      </c>
      <c r="FS17" s="67"/>
      <c r="FT17" s="74"/>
      <c r="FU17" s="71">
        <f>'Федеральные  средства  по  МО'!AW18</f>
        <v>0</v>
      </c>
      <c r="FV17" s="73"/>
      <c r="FW17" s="67"/>
      <c r="FX17" s="72"/>
      <c r="FY17" s="75">
        <f>'Федеральные  средства  по  МО'!AX18</f>
        <v>0</v>
      </c>
      <c r="FZ17" s="72">
        <f>'Проверочная  таблица'!JB23</f>
        <v>0</v>
      </c>
      <c r="GA17" s="67"/>
      <c r="GB17" s="74"/>
      <c r="GC17" s="71">
        <f>'Федеральные  средства  по  МО'!AY18</f>
        <v>0</v>
      </c>
      <c r="GD17" s="67"/>
      <c r="GE17" s="72"/>
      <c r="GF17" s="67"/>
      <c r="GG17" s="76">
        <f>'Федеральные  средства  по  МО'!AZ18</f>
        <v>0</v>
      </c>
      <c r="GH17" s="74">
        <f>'Проверочная  таблица'!JH23</f>
        <v>0</v>
      </c>
      <c r="GI17" s="72">
        <f>'Проверочная  таблица'!JT23</f>
        <v>0</v>
      </c>
      <c r="GJ17" s="72">
        <f>'Проверочная  таблица'!JZ23</f>
        <v>0</v>
      </c>
      <c r="GK17" s="75">
        <f>'Федеральные  средства  по  МО'!BA18</f>
        <v>0</v>
      </c>
      <c r="GL17" s="72">
        <f>'Проверочная  таблица'!JK23</f>
        <v>0</v>
      </c>
      <c r="GM17" s="67">
        <f>'Проверочная  таблица'!JW23</f>
        <v>0</v>
      </c>
      <c r="GN17" s="74">
        <f>'Проверочная  таблица'!KC23</f>
        <v>0</v>
      </c>
      <c r="GO17" s="838">
        <f>'Федеральные  средства  по  МО'!BB18</f>
        <v>0</v>
      </c>
      <c r="GP17" s="72">
        <f t="shared" si="51"/>
        <v>0</v>
      </c>
      <c r="GQ17" s="73"/>
      <c r="GR17" s="74"/>
      <c r="GS17" s="832">
        <f>'Федеральные  средства  по  МО'!BC18</f>
        <v>0</v>
      </c>
      <c r="GT17" s="72">
        <f t="shared" si="52"/>
        <v>0</v>
      </c>
      <c r="GU17" s="67"/>
      <c r="GV17" s="72"/>
      <c r="GW17" s="71">
        <f>'Федеральные  средства  по  МО'!BD18</f>
        <v>0</v>
      </c>
      <c r="GX17" s="73">
        <f t="shared" si="53"/>
        <v>0</v>
      </c>
      <c r="GY17" s="67"/>
      <c r="GZ17" s="74"/>
      <c r="HA17" s="71">
        <f>'Федеральные  средства  по  МО'!BE18</f>
        <v>0</v>
      </c>
      <c r="HB17" s="73">
        <f t="shared" si="54"/>
        <v>0</v>
      </c>
      <c r="HC17" s="67"/>
      <c r="HD17" s="72"/>
      <c r="HE17" s="75">
        <f>'Федеральные  средства  по  МО'!BF18</f>
        <v>0</v>
      </c>
      <c r="HF17" s="72">
        <f>'Проверочная  таблица'!LD23</f>
        <v>0</v>
      </c>
      <c r="HG17" s="67">
        <f>'Проверочная  таблица'!LP23</f>
        <v>0</v>
      </c>
      <c r="HH17" s="72">
        <f>'Проверочная  таблица'!LV23</f>
        <v>0</v>
      </c>
      <c r="HI17" s="75">
        <f>'Федеральные  средства  по  МО'!BG18</f>
        <v>0</v>
      </c>
      <c r="HJ17" s="74"/>
      <c r="HK17" s="72">
        <f>'Проверочная  таблица'!LS23</f>
        <v>0</v>
      </c>
      <c r="HL17" s="73">
        <f>'Проверочная  таблица'!LY23</f>
        <v>0</v>
      </c>
      <c r="HM17" s="75">
        <f>'Федеральные  средства  по  МО'!BH18</f>
        <v>0</v>
      </c>
      <c r="HN17" s="72">
        <f t="shared" si="55"/>
        <v>0</v>
      </c>
      <c r="HO17" s="67"/>
      <c r="HP17" s="74"/>
      <c r="HQ17" s="71">
        <f>'Федеральные  средства  по  МО'!BI18</f>
        <v>0</v>
      </c>
      <c r="HR17" s="72">
        <f t="shared" si="56"/>
        <v>0</v>
      </c>
      <c r="HS17" s="73"/>
      <c r="HT17" s="67"/>
      <c r="HU17" s="71">
        <f>'Федеральные  средства  по  МО'!BJ18</f>
        <v>0</v>
      </c>
      <c r="HV17" s="74">
        <f t="shared" si="57"/>
        <v>0</v>
      </c>
      <c r="HW17" s="72"/>
      <c r="HX17" s="73"/>
      <c r="HY17" s="77">
        <f>'Федеральные  средства  по  МО'!BK18</f>
        <v>0</v>
      </c>
      <c r="HZ17" s="74">
        <f t="shared" si="11"/>
        <v>0</v>
      </c>
      <c r="IA17" s="72"/>
      <c r="IB17" s="73"/>
      <c r="IC17" s="76">
        <f>'Федеральные  средства  по  МО'!BL18</f>
        <v>187817.90000000002</v>
      </c>
      <c r="ID17" s="74">
        <f t="shared" si="58"/>
        <v>145824.95000000001</v>
      </c>
      <c r="IE17" s="72"/>
      <c r="IF17" s="73">
        <f>'Проверочная  таблица'!ND23</f>
        <v>41992.95</v>
      </c>
      <c r="IG17" s="77">
        <f>'Федеральные  средства  по  МО'!BM18</f>
        <v>0</v>
      </c>
      <c r="IH17" s="74">
        <f t="shared" si="59"/>
        <v>0</v>
      </c>
      <c r="II17" s="74"/>
      <c r="IJ17" s="72">
        <f>'Проверочная  таблица'!NG23</f>
        <v>0</v>
      </c>
      <c r="IK17" s="76">
        <f>'Федеральные  средства  по  МО'!BN18</f>
        <v>16406800</v>
      </c>
      <c r="IL17" s="74">
        <f>'Проверочная  таблица'!NJ23</f>
        <v>0</v>
      </c>
      <c r="IM17" s="72">
        <f>'Проверочная  таблица'!NZ23</f>
        <v>0</v>
      </c>
      <c r="IN17" s="73">
        <f>'Проверочная  таблица'!OH23</f>
        <v>16406800</v>
      </c>
      <c r="IO17" s="75">
        <f>'Федеральные  средства  по  МО'!BO18</f>
        <v>0</v>
      </c>
      <c r="IP17" s="74"/>
      <c r="IQ17" s="72"/>
      <c r="IR17" s="73">
        <f>'Проверочная  таблица'!OL23</f>
        <v>0</v>
      </c>
      <c r="IS17" s="76">
        <f>'Федеральные  средства  по  МО'!BP18</f>
        <v>1227356.3999999999</v>
      </c>
      <c r="IT17" s="74">
        <f>'Проверочная  таблица'!OP23</f>
        <v>0</v>
      </c>
      <c r="IU17" s="72">
        <f t="shared" si="60"/>
        <v>1227356.3999999999</v>
      </c>
      <c r="IV17" s="73"/>
      <c r="IW17" s="75">
        <f>'Федеральные  средства  по  МО'!BQ18</f>
        <v>0</v>
      </c>
      <c r="IX17" s="74">
        <f>'Проверочная  таблица'!OU23</f>
        <v>0</v>
      </c>
      <c r="IY17" s="72">
        <f t="shared" si="61"/>
        <v>0</v>
      </c>
      <c r="IZ17" s="73"/>
      <c r="JA17" s="76">
        <f>'Федеральные  средства  по  МО'!BT18</f>
        <v>0</v>
      </c>
      <c r="JB17" s="72">
        <f t="shared" si="62"/>
        <v>0</v>
      </c>
      <c r="JC17" s="67"/>
      <c r="JD17" s="72"/>
      <c r="JE17" s="77">
        <f>'Федеральные  средства  по  МО'!BU18</f>
        <v>0</v>
      </c>
      <c r="JF17" s="73">
        <f t="shared" si="63"/>
        <v>0</v>
      </c>
      <c r="JG17" s="73"/>
      <c r="JH17" s="72"/>
      <c r="JI17" s="76">
        <f>'Федеральные  средства  по  МО'!BV18</f>
        <v>0</v>
      </c>
      <c r="JJ17" s="72">
        <f>'Проверочная  таблица'!QJ23</f>
        <v>0</v>
      </c>
      <c r="JK17" s="67">
        <f>'Проверочная  таблица'!QV23</f>
        <v>0</v>
      </c>
      <c r="JL17" s="72">
        <f>'Проверочная  таблица'!RB23</f>
        <v>0</v>
      </c>
      <c r="JM17" s="75">
        <f>'Федеральные  средства  по  МО'!BW18</f>
        <v>0</v>
      </c>
      <c r="JN17" s="72">
        <f>'Проверочная  таблица'!QM23</f>
        <v>0</v>
      </c>
      <c r="JO17" s="67">
        <f>'Проверочная  таблица'!QY23</f>
        <v>0</v>
      </c>
      <c r="JP17" s="74">
        <f>'Проверочная  таблица'!RE23</f>
        <v>0</v>
      </c>
      <c r="JQ17" s="76">
        <f>'Федеральные  средства  по  МО'!BX18</f>
        <v>0</v>
      </c>
      <c r="JR17" s="72"/>
      <c r="JS17" s="67">
        <f t="shared" si="64"/>
        <v>0</v>
      </c>
      <c r="JT17" s="72"/>
      <c r="JU17" s="71">
        <f>'Федеральные  средства  по  МО'!BY18</f>
        <v>0</v>
      </c>
      <c r="JV17" s="67"/>
      <c r="JW17" s="72">
        <f t="shared" si="65"/>
        <v>0</v>
      </c>
      <c r="JX17" s="67"/>
      <c r="JY17" s="71">
        <f>'Федеральные  средства  по  МО'!BZ18</f>
        <v>0</v>
      </c>
      <c r="JZ17" s="72"/>
      <c r="KA17" s="72"/>
      <c r="KB17" s="73"/>
      <c r="KC17" s="71">
        <f>'Федеральные  средства  по  МО'!CA18</f>
        <v>0</v>
      </c>
      <c r="KD17" s="67"/>
      <c r="KE17" s="72"/>
      <c r="KF17" s="67"/>
      <c r="KG17" s="76">
        <f>'Федеральные  средства  по  МО'!CB18</f>
        <v>0</v>
      </c>
      <c r="KH17" s="72">
        <f t="shared" si="66"/>
        <v>0</v>
      </c>
      <c r="KI17" s="67"/>
      <c r="KJ17" s="72"/>
      <c r="KK17" s="77">
        <f>'Федеральные  средства  по  МО'!CC18</f>
        <v>0</v>
      </c>
      <c r="KL17" s="72">
        <f t="shared" si="67"/>
        <v>0</v>
      </c>
      <c r="KM17" s="67"/>
      <c r="KN17" s="72"/>
      <c r="KO17" s="76">
        <f>'Федеральные  средства  по  МО'!CD18</f>
        <v>0</v>
      </c>
      <c r="KP17" s="72">
        <f t="shared" si="68"/>
        <v>0</v>
      </c>
      <c r="KQ17" s="67"/>
      <c r="KR17" s="72"/>
      <c r="KS17" s="75">
        <f>'Федеральные  средства  по  МО'!CE18</f>
        <v>0</v>
      </c>
      <c r="KT17" s="72">
        <f t="shared" si="69"/>
        <v>0</v>
      </c>
      <c r="KU17" s="67"/>
      <c r="KV17" s="72"/>
      <c r="KW17" s="75">
        <f>'Федеральные  средства  по  МО'!CF18</f>
        <v>0</v>
      </c>
      <c r="KX17" s="74">
        <f>'Проверочная  таблица'!SX23</f>
        <v>0</v>
      </c>
      <c r="KY17" s="72">
        <f>'Проверочная  таблица'!TZ23</f>
        <v>0</v>
      </c>
      <c r="KZ17" s="67">
        <f>'Проверочная  таблица'!UN23</f>
        <v>0</v>
      </c>
      <c r="LA17" s="832">
        <f>'Федеральные  средства  по  МО'!CG18</f>
        <v>0</v>
      </c>
      <c r="LB17" s="67">
        <f>'Проверочная  таблица'!TE23</f>
        <v>0</v>
      </c>
      <c r="LC17" s="72">
        <f>'Проверочная  таблица'!UG23</f>
        <v>0</v>
      </c>
      <c r="LD17" s="73">
        <f>'Проверочная  таблица'!UU23</f>
        <v>0</v>
      </c>
      <c r="LE17" s="75">
        <f>'Федеральные  средства  по  МО'!CH18</f>
        <v>0</v>
      </c>
      <c r="LF17" s="72">
        <f>'Проверочная  таблица'!SZ23</f>
        <v>0</v>
      </c>
      <c r="LG17" s="67">
        <f t="shared" si="70"/>
        <v>0</v>
      </c>
      <c r="LH17" s="72"/>
      <c r="LI17" s="75">
        <f>'Федеральные  средства  по  МО'!CI18</f>
        <v>0</v>
      </c>
      <c r="LJ17" s="72">
        <f>'Проверочная  таблица'!TG23</f>
        <v>0</v>
      </c>
      <c r="LK17" s="67">
        <f t="shared" si="71"/>
        <v>0</v>
      </c>
      <c r="LL17" s="74"/>
      <c r="LM17" s="76">
        <f>'Федеральные  средства  по  МО'!CJ18</f>
        <v>0</v>
      </c>
      <c r="LN17" s="74">
        <f>'Проверочная  таблица'!TB23</f>
        <v>0</v>
      </c>
      <c r="LO17" s="74">
        <f>'Проверочная  таблица'!UD23</f>
        <v>0</v>
      </c>
      <c r="LP17" s="72">
        <f>'Проверочная  таблица'!UR23</f>
        <v>0</v>
      </c>
      <c r="LQ17" s="75">
        <f>'Федеральные  средства  по  МО'!CK18</f>
        <v>0</v>
      </c>
      <c r="LR17" s="74">
        <f>'Проверочная  таблица'!TI23</f>
        <v>0</v>
      </c>
      <c r="LS17" s="72">
        <f>'Проверочная  таблица'!TW23</f>
        <v>0</v>
      </c>
      <c r="LT17" s="72"/>
    </row>
    <row r="18" spans="1:332" ht="25.5" customHeight="1" x14ac:dyDescent="0.25">
      <c r="A18" s="82" t="s">
        <v>275</v>
      </c>
      <c r="B18" s="52">
        <f t="shared" si="12"/>
        <v>112112493.14</v>
      </c>
      <c r="C18" s="52">
        <f t="shared" si="13"/>
        <v>112112493.14</v>
      </c>
      <c r="D18" s="52">
        <f t="shared" si="14"/>
        <v>0</v>
      </c>
      <c r="E18" s="52">
        <f t="shared" si="15"/>
        <v>0</v>
      </c>
      <c r="F18" s="52">
        <f t="shared" si="16"/>
        <v>543629.04</v>
      </c>
      <c r="G18" s="52">
        <f t="shared" si="17"/>
        <v>543629.04</v>
      </c>
      <c r="H18" s="52">
        <f t="shared" si="1"/>
        <v>0</v>
      </c>
      <c r="I18" s="52">
        <f t="shared" si="2"/>
        <v>0</v>
      </c>
      <c r="J18" s="53"/>
      <c r="K18" s="54">
        <f>M18-'Федеральные  средства  по  МО'!L19-'Федеральные  средства  по  МО'!D19</f>
        <v>0</v>
      </c>
      <c r="L18" s="54">
        <f>Q18-'Федеральные  средства  по  МО'!M19-'Федеральные  средства  по  МО'!E19</f>
        <v>0</v>
      </c>
      <c r="M18" s="855">
        <f t="shared" si="18"/>
        <v>112112493.14</v>
      </c>
      <c r="N18" s="856">
        <f t="shared" si="19"/>
        <v>112112493.14</v>
      </c>
      <c r="O18" s="857">
        <f t="shared" si="20"/>
        <v>0</v>
      </c>
      <c r="P18" s="858">
        <f t="shared" si="21"/>
        <v>0</v>
      </c>
      <c r="Q18" s="855">
        <f t="shared" si="22"/>
        <v>543629.04</v>
      </c>
      <c r="R18" s="85">
        <f t="shared" si="23"/>
        <v>543629.04</v>
      </c>
      <c r="S18" s="84">
        <f t="shared" si="24"/>
        <v>0</v>
      </c>
      <c r="T18" s="83">
        <f t="shared" si="25"/>
        <v>0</v>
      </c>
      <c r="U18" s="855">
        <f>'Федеральные  средства  по  МО'!F19</f>
        <v>0</v>
      </c>
      <c r="V18" s="856">
        <f t="shared" si="26"/>
        <v>0</v>
      </c>
      <c r="W18" s="857"/>
      <c r="X18" s="858"/>
      <c r="Y18" s="855">
        <f>'Федеральные  средства  по  МО'!G19</f>
        <v>0</v>
      </c>
      <c r="Z18" s="85">
        <f t="shared" si="27"/>
        <v>0</v>
      </c>
      <c r="AA18" s="84"/>
      <c r="AB18" s="83"/>
      <c r="AC18" s="83">
        <f>'Федеральные  средства  по  МО'!H19</f>
        <v>0</v>
      </c>
      <c r="AD18" s="85">
        <f t="shared" si="28"/>
        <v>0</v>
      </c>
      <c r="AE18" s="84"/>
      <c r="AF18" s="86"/>
      <c r="AG18" s="83">
        <f>'Федеральные  средства  по  МО'!I19</f>
        <v>0</v>
      </c>
      <c r="AH18" s="85">
        <f t="shared" si="29"/>
        <v>0</v>
      </c>
      <c r="AI18" s="84"/>
      <c r="AJ18" s="83"/>
      <c r="AK18" s="84">
        <f>'Федеральные  средства  по  МО'!N19</f>
        <v>0</v>
      </c>
      <c r="AL18" s="83">
        <f>'Проверочная  таблица'!BV15</f>
        <v>0</v>
      </c>
      <c r="AM18" s="64"/>
      <c r="AN18" s="65"/>
      <c r="AO18" s="86">
        <f>'Федеральные  средства  по  МО'!O19</f>
        <v>0</v>
      </c>
      <c r="AP18" s="83">
        <f>'Проверочная  таблица'!CC15</f>
        <v>0</v>
      </c>
      <c r="AQ18" s="63"/>
      <c r="AR18" s="64"/>
      <c r="AS18" s="86">
        <f>'Федеральные  средства  по  МО'!P19</f>
        <v>0</v>
      </c>
      <c r="AT18" s="83">
        <f>'Проверочная  таблица'!BX15</f>
        <v>0</v>
      </c>
      <c r="AU18" s="84"/>
      <c r="AV18" s="83">
        <f>'Проверочная  таблица'!CJ15</f>
        <v>0</v>
      </c>
      <c r="AW18" s="84">
        <f>'Федеральные  средства  по  МО'!Q19</f>
        <v>0</v>
      </c>
      <c r="AX18" s="83">
        <f>'Проверочная  таблица'!CE15</f>
        <v>0</v>
      </c>
      <c r="AY18" s="64"/>
      <c r="AZ18" s="83">
        <f>'Проверочная  таблица'!CM15</f>
        <v>0</v>
      </c>
      <c r="BA18" s="84">
        <f>'Федеральные  средства  по  МО'!R19</f>
        <v>0</v>
      </c>
      <c r="BB18" s="83">
        <f t="shared" si="30"/>
        <v>0</v>
      </c>
      <c r="BC18" s="84"/>
      <c r="BD18" s="83"/>
      <c r="BE18" s="85">
        <f>'Федеральные  средства  по  МО'!S19</f>
        <v>0</v>
      </c>
      <c r="BF18" s="83">
        <f t="shared" si="31"/>
        <v>0</v>
      </c>
      <c r="BG18" s="63"/>
      <c r="BH18" s="63"/>
      <c r="BI18" s="83">
        <f>'Федеральные  средства  по  МО'!T19</f>
        <v>0</v>
      </c>
      <c r="BJ18" s="63">
        <f t="shared" si="4"/>
        <v>0</v>
      </c>
      <c r="BK18" s="66"/>
      <c r="BL18" s="64"/>
      <c r="BM18" s="83">
        <f>'Федеральные  средства  по  МО'!U19</f>
        <v>0</v>
      </c>
      <c r="BN18" s="63">
        <f t="shared" si="5"/>
        <v>0</v>
      </c>
      <c r="BO18" s="66"/>
      <c r="BP18" s="64"/>
      <c r="BQ18" s="86">
        <f>'Федеральные  средства  по  МО'!V19</f>
        <v>0</v>
      </c>
      <c r="BR18" s="83">
        <f t="shared" si="32"/>
        <v>0</v>
      </c>
      <c r="BS18" s="84"/>
      <c r="BT18" s="86"/>
      <c r="BU18" s="86">
        <f>'Федеральные  средства  по  МО'!W19</f>
        <v>0</v>
      </c>
      <c r="BV18" s="83">
        <f t="shared" si="33"/>
        <v>0</v>
      </c>
      <c r="BW18" s="84"/>
      <c r="BX18" s="83"/>
      <c r="BY18" s="86">
        <f>'Федеральные  средства  по  МО'!X19</f>
        <v>0</v>
      </c>
      <c r="BZ18" s="83">
        <f t="shared" si="34"/>
        <v>0</v>
      </c>
      <c r="CA18" s="84"/>
      <c r="CB18" s="83"/>
      <c r="CC18" s="84">
        <f>'Федеральные  средства  по  МО'!Y19</f>
        <v>0</v>
      </c>
      <c r="CD18" s="83">
        <f t="shared" si="35"/>
        <v>0</v>
      </c>
      <c r="CE18" s="84"/>
      <c r="CF18" s="83"/>
      <c r="CG18" s="84">
        <f>'Федеральные  средства  по  МО'!Z19</f>
        <v>0</v>
      </c>
      <c r="CH18" s="83">
        <f t="shared" si="36"/>
        <v>0</v>
      </c>
      <c r="CI18" s="84"/>
      <c r="CJ18" s="86"/>
      <c r="CK18" s="83">
        <f>'Федеральные  средства  по  МО'!AA19</f>
        <v>0</v>
      </c>
      <c r="CL18" s="83">
        <f t="shared" si="37"/>
        <v>0</v>
      </c>
      <c r="CM18" s="84"/>
      <c r="CN18" s="83"/>
      <c r="CO18" s="83">
        <f>'Федеральные  средства  по  МО'!AB19</f>
        <v>0</v>
      </c>
      <c r="CP18" s="63">
        <f t="shared" si="6"/>
        <v>0</v>
      </c>
      <c r="CQ18" s="64"/>
      <c r="CR18" s="65"/>
      <c r="CS18" s="83">
        <f>'Федеральные  средства  по  МО'!AC19</f>
        <v>0</v>
      </c>
      <c r="CT18" s="63">
        <f t="shared" si="7"/>
        <v>0</v>
      </c>
      <c r="CU18" s="66"/>
      <c r="CV18" s="63"/>
      <c r="CW18" s="86">
        <f>'Федеральные  средства  по  МО'!AD19</f>
        <v>0</v>
      </c>
      <c r="CX18" s="86">
        <f>'Проверочная  таблица'!ED15</f>
        <v>0</v>
      </c>
      <c r="CY18" s="83">
        <f t="shared" si="38"/>
        <v>0</v>
      </c>
      <c r="CZ18" s="85"/>
      <c r="DA18" s="84">
        <f>'Федеральные  средства  по  МО'!AE19</f>
        <v>0</v>
      </c>
      <c r="DB18" s="86">
        <f>'Проверочная  таблица'!EG15</f>
        <v>0</v>
      </c>
      <c r="DC18" s="83">
        <f t="shared" si="39"/>
        <v>0</v>
      </c>
      <c r="DD18" s="84"/>
      <c r="DE18" s="83">
        <f>'Федеральные  средства  по  МО'!AF19</f>
        <v>0</v>
      </c>
      <c r="DF18" s="63">
        <f t="shared" si="40"/>
        <v>0</v>
      </c>
      <c r="DG18" s="948"/>
      <c r="DH18" s="65"/>
      <c r="DI18" s="83">
        <f>'Федеральные  средства  по  МО'!AG19</f>
        <v>0</v>
      </c>
      <c r="DJ18" s="63">
        <f t="shared" si="8"/>
        <v>0</v>
      </c>
      <c r="DK18" s="948"/>
      <c r="DL18" s="66"/>
      <c r="DM18" s="83">
        <f>'Федеральные  средства  по  МО'!AH19</f>
        <v>0</v>
      </c>
      <c r="DN18" s="83">
        <f t="shared" si="41"/>
        <v>0</v>
      </c>
      <c r="DO18" s="84"/>
      <c r="DP18" s="83"/>
      <c r="DQ18" s="85">
        <f>'Федеральные  средства  по  МО'!AI19</f>
        <v>0</v>
      </c>
      <c r="DR18" s="85">
        <f t="shared" si="42"/>
        <v>0</v>
      </c>
      <c r="DS18" s="84"/>
      <c r="DT18" s="86"/>
      <c r="DU18" s="83">
        <f>'Федеральные  средства  по  МО'!AJ19</f>
        <v>0</v>
      </c>
      <c r="DV18" s="85">
        <f t="shared" si="43"/>
        <v>0</v>
      </c>
      <c r="DW18" s="84"/>
      <c r="DX18" s="86"/>
      <c r="DY18" s="83">
        <f>'Федеральные  средства  по  МО'!AK19</f>
        <v>0</v>
      </c>
      <c r="DZ18" s="85">
        <f t="shared" si="44"/>
        <v>0</v>
      </c>
      <c r="EA18" s="84"/>
      <c r="EB18" s="86"/>
      <c r="EC18" s="83">
        <f>'Федеральные  средства  по  МО'!AL19</f>
        <v>0</v>
      </c>
      <c r="ED18" s="85">
        <f t="shared" si="45"/>
        <v>0</v>
      </c>
      <c r="EE18" s="84"/>
      <c r="EF18" s="86"/>
      <c r="EG18" s="83">
        <f>'Федеральные  средства  по  МО'!AM19</f>
        <v>0</v>
      </c>
      <c r="EH18" s="85">
        <f t="shared" si="46"/>
        <v>0</v>
      </c>
      <c r="EI18" s="84"/>
      <c r="EJ18" s="83"/>
      <c r="EK18" s="83">
        <f>'Федеральные  средства  по  МО'!AN19</f>
        <v>0</v>
      </c>
      <c r="EL18" s="84">
        <f t="shared" si="9"/>
        <v>0</v>
      </c>
      <c r="EM18" s="83"/>
      <c r="EN18" s="84"/>
      <c r="EO18" s="83">
        <f>'Федеральные  средства  по  МО'!AO19</f>
        <v>0</v>
      </c>
      <c r="EP18" s="84">
        <f t="shared" si="10"/>
        <v>0</v>
      </c>
      <c r="EQ18" s="83"/>
      <c r="ER18" s="84"/>
      <c r="ES18" s="86">
        <f>'Федеральные  средства  по  МО'!AP19</f>
        <v>0</v>
      </c>
      <c r="ET18" s="83"/>
      <c r="EU18" s="84"/>
      <c r="EV18" s="83">
        <f t="shared" si="47"/>
        <v>0</v>
      </c>
      <c r="EW18" s="84">
        <f>'Федеральные  средства  по  МО'!AQ19</f>
        <v>0</v>
      </c>
      <c r="EX18" s="83"/>
      <c r="EY18" s="84"/>
      <c r="EZ18" s="86">
        <f t="shared" si="48"/>
        <v>0</v>
      </c>
      <c r="FA18" s="86">
        <f>'Федеральные  средства  по  МО'!AR19</f>
        <v>0</v>
      </c>
      <c r="FB18" s="83">
        <f t="shared" si="49"/>
        <v>0</v>
      </c>
      <c r="FC18" s="84"/>
      <c r="FD18" s="83"/>
      <c r="FE18" s="84">
        <f>'Федеральные  средства  по  МО'!AS19</f>
        <v>0</v>
      </c>
      <c r="FF18" s="83">
        <f t="shared" si="50"/>
        <v>0</v>
      </c>
      <c r="FG18" s="84"/>
      <c r="FH18" s="86"/>
      <c r="FI18" s="86">
        <f>'Федеральные  средства  по  МО'!AT19</f>
        <v>0</v>
      </c>
      <c r="FJ18" s="86">
        <f>'Проверочная  таблица'!IF15</f>
        <v>0</v>
      </c>
      <c r="FK18" s="83">
        <f>'Проверочная  таблица'!IP15</f>
        <v>0</v>
      </c>
      <c r="FL18" s="85">
        <f>'Проверочная  таблица'!IL15</f>
        <v>0</v>
      </c>
      <c r="FM18" s="84">
        <f>'Федеральные  средства  по  МО'!AU19</f>
        <v>0</v>
      </c>
      <c r="FN18" s="83">
        <f>'Проверочная  таблица'!II15</f>
        <v>0</v>
      </c>
      <c r="FO18" s="84">
        <f>'Проверочная  таблица'!IQ15</f>
        <v>0</v>
      </c>
      <c r="FP18" s="83">
        <f>'Проверочная  таблица'!IS15</f>
        <v>0</v>
      </c>
      <c r="FQ18" s="84">
        <f>'Федеральные  средства  по  МО'!AV19</f>
        <v>0</v>
      </c>
      <c r="FR18" s="83">
        <f>'Проверочная  таблица'!IV15</f>
        <v>0</v>
      </c>
      <c r="FS18" s="84"/>
      <c r="FT18" s="86"/>
      <c r="FU18" s="83">
        <f>'Федеральные  средства  по  МО'!AW19</f>
        <v>0</v>
      </c>
      <c r="FV18" s="85"/>
      <c r="FW18" s="84"/>
      <c r="FX18" s="83"/>
      <c r="FY18" s="84">
        <f>'Федеральные  средства  по  МО'!AX19</f>
        <v>0</v>
      </c>
      <c r="FZ18" s="83">
        <f>'Проверочная  таблица'!JB15</f>
        <v>0</v>
      </c>
      <c r="GA18" s="64"/>
      <c r="GB18" s="65"/>
      <c r="GC18" s="83">
        <f>'Федеральные  средства  по  МО'!AY19</f>
        <v>0</v>
      </c>
      <c r="GD18" s="64"/>
      <c r="GE18" s="66"/>
      <c r="GF18" s="64"/>
      <c r="GG18" s="86">
        <f>'Федеральные  средства  по  МО'!AZ19</f>
        <v>0</v>
      </c>
      <c r="GH18" s="86">
        <f>'Проверочная  таблица'!JH15</f>
        <v>0</v>
      </c>
      <c r="GI18" s="83">
        <f>'Проверочная  таблица'!JT15</f>
        <v>0</v>
      </c>
      <c r="GJ18" s="83">
        <f>'Проверочная  таблица'!JZ15</f>
        <v>0</v>
      </c>
      <c r="GK18" s="84">
        <f>'Федеральные  средства  по  МО'!BA19</f>
        <v>0</v>
      </c>
      <c r="GL18" s="83">
        <f>'Проверочная  таблица'!JK15</f>
        <v>0</v>
      </c>
      <c r="GM18" s="84">
        <f>'Проверочная  таблица'!JW15</f>
        <v>0</v>
      </c>
      <c r="GN18" s="86">
        <f>'Проверочная  таблица'!KC15</f>
        <v>0</v>
      </c>
      <c r="GO18" s="86">
        <f>'Федеральные  средства  по  МО'!BB19</f>
        <v>0</v>
      </c>
      <c r="GP18" s="83">
        <f t="shared" si="51"/>
        <v>0</v>
      </c>
      <c r="GQ18" s="85"/>
      <c r="GR18" s="86"/>
      <c r="GS18" s="83">
        <f>'Федеральные  средства  по  МО'!BC19</f>
        <v>0</v>
      </c>
      <c r="GT18" s="83">
        <f t="shared" si="52"/>
        <v>0</v>
      </c>
      <c r="GU18" s="84"/>
      <c r="GV18" s="83"/>
      <c r="GW18" s="83">
        <f>'Федеральные  средства  по  МО'!BD19</f>
        <v>0</v>
      </c>
      <c r="GX18" s="85">
        <f t="shared" si="53"/>
        <v>0</v>
      </c>
      <c r="GY18" s="84"/>
      <c r="GZ18" s="86"/>
      <c r="HA18" s="83">
        <f>'Федеральные  средства  по  МО'!BE19</f>
        <v>0</v>
      </c>
      <c r="HB18" s="85">
        <f t="shared" si="54"/>
        <v>0</v>
      </c>
      <c r="HC18" s="84"/>
      <c r="HD18" s="83"/>
      <c r="HE18" s="84">
        <f>'Федеральные  средства  по  МО'!BF19</f>
        <v>0</v>
      </c>
      <c r="HF18" s="83">
        <f>'Проверочная  таблица'!LD15</f>
        <v>0</v>
      </c>
      <c r="HG18" s="84">
        <f>'Проверочная  таблица'!LP15</f>
        <v>0</v>
      </c>
      <c r="HH18" s="83">
        <f>'Проверочная  таблица'!LV15</f>
        <v>0</v>
      </c>
      <c r="HI18" s="84">
        <f>'Федеральные  средства  по  МО'!BG19</f>
        <v>0</v>
      </c>
      <c r="HJ18" s="86"/>
      <c r="HK18" s="83">
        <f>'Проверочная  таблица'!LS15</f>
        <v>0</v>
      </c>
      <c r="HL18" s="85">
        <f>'Проверочная  таблица'!LY15</f>
        <v>0</v>
      </c>
      <c r="HM18" s="84">
        <f>'Федеральные  средства  по  МО'!BH19</f>
        <v>0</v>
      </c>
      <c r="HN18" s="83">
        <f t="shared" si="55"/>
        <v>0</v>
      </c>
      <c r="HO18" s="84"/>
      <c r="HP18" s="86"/>
      <c r="HQ18" s="83">
        <f>'Федеральные  средства  по  МО'!BI19</f>
        <v>0</v>
      </c>
      <c r="HR18" s="83">
        <f t="shared" si="56"/>
        <v>0</v>
      </c>
      <c r="HS18" s="85"/>
      <c r="HT18" s="64"/>
      <c r="HU18" s="83">
        <f>'Федеральные  средства  по  МО'!BJ19</f>
        <v>0</v>
      </c>
      <c r="HV18" s="86">
        <f t="shared" si="57"/>
        <v>0</v>
      </c>
      <c r="HW18" s="83"/>
      <c r="HX18" s="85"/>
      <c r="HY18" s="85">
        <f>'Федеральные  средства  по  МО'!BK19</f>
        <v>0</v>
      </c>
      <c r="HZ18" s="86">
        <f t="shared" si="11"/>
        <v>0</v>
      </c>
      <c r="IA18" s="83"/>
      <c r="IB18" s="85"/>
      <c r="IC18" s="86">
        <f>'Федеральные  средства  по  МО'!BL19</f>
        <v>99193.14</v>
      </c>
      <c r="ID18" s="86">
        <f t="shared" si="58"/>
        <v>99193.14</v>
      </c>
      <c r="IE18" s="83"/>
      <c r="IF18" s="85">
        <f>'Проверочная  таблица'!ND15</f>
        <v>0</v>
      </c>
      <c r="IG18" s="85">
        <f>'Федеральные  средства  по  МО'!BM19</f>
        <v>0</v>
      </c>
      <c r="IH18" s="86">
        <f t="shared" si="59"/>
        <v>0</v>
      </c>
      <c r="II18" s="65"/>
      <c r="IJ18" s="83">
        <f>'Проверочная  таблица'!NG15</f>
        <v>0</v>
      </c>
      <c r="IK18" s="86">
        <f>'Федеральные  средства  по  МО'!BN19</f>
        <v>0</v>
      </c>
      <c r="IL18" s="86">
        <f>'Проверочная  таблица'!NJ15</f>
        <v>0</v>
      </c>
      <c r="IM18" s="83">
        <f>'Проверочная  таблица'!NZ15</f>
        <v>0</v>
      </c>
      <c r="IN18" s="85">
        <f>'Проверочная  таблица'!OH15</f>
        <v>0</v>
      </c>
      <c r="IO18" s="84">
        <f>'Федеральные  средства  по  МО'!BO19</f>
        <v>0</v>
      </c>
      <c r="IP18" s="86"/>
      <c r="IQ18" s="83"/>
      <c r="IR18" s="85">
        <f>'Проверочная  таблица'!OL15</f>
        <v>0</v>
      </c>
      <c r="IS18" s="86">
        <f>'Федеральные  средства  по  МО'!BP19</f>
        <v>0</v>
      </c>
      <c r="IT18" s="86">
        <f>'Проверочная  таблица'!OP15</f>
        <v>0</v>
      </c>
      <c r="IU18" s="83">
        <f t="shared" si="60"/>
        <v>0</v>
      </c>
      <c r="IV18" s="85"/>
      <c r="IW18" s="84">
        <f>'Федеральные  средства  по  МО'!BQ19</f>
        <v>0</v>
      </c>
      <c r="IX18" s="86">
        <f>'Проверочная  таблица'!OU15</f>
        <v>0</v>
      </c>
      <c r="IY18" s="83">
        <f t="shared" si="61"/>
        <v>0</v>
      </c>
      <c r="IZ18" s="85"/>
      <c r="JA18" s="86">
        <f>'Федеральные  средства  по  МО'!BT19</f>
        <v>0</v>
      </c>
      <c r="JB18" s="83">
        <f t="shared" si="62"/>
        <v>0</v>
      </c>
      <c r="JC18" s="84"/>
      <c r="JD18" s="83"/>
      <c r="JE18" s="85">
        <f>'Федеральные  средства  по  МО'!BU19</f>
        <v>0</v>
      </c>
      <c r="JF18" s="85">
        <f t="shared" si="63"/>
        <v>0</v>
      </c>
      <c r="JG18" s="85"/>
      <c r="JH18" s="83"/>
      <c r="JI18" s="86">
        <f>'Федеральные  средства  по  МО'!BV19</f>
        <v>0</v>
      </c>
      <c r="JJ18" s="83">
        <f>'Проверочная  таблица'!QJ15</f>
        <v>0</v>
      </c>
      <c r="JK18" s="84">
        <f>'Проверочная  таблица'!QV15</f>
        <v>0</v>
      </c>
      <c r="JL18" s="83">
        <f>'Проверочная  таблица'!RB15</f>
        <v>0</v>
      </c>
      <c r="JM18" s="84">
        <f>'Федеральные  средства  по  МО'!BW19</f>
        <v>0</v>
      </c>
      <c r="JN18" s="83">
        <f>'Проверочная  таблица'!QM15</f>
        <v>0</v>
      </c>
      <c r="JO18" s="84">
        <f>'Проверочная  таблица'!QY15</f>
        <v>0</v>
      </c>
      <c r="JP18" s="86">
        <f>'Проверочная  таблица'!RE15</f>
        <v>0</v>
      </c>
      <c r="JQ18" s="86">
        <f>'Федеральные  средства  по  МО'!BX19</f>
        <v>0</v>
      </c>
      <c r="JR18" s="83"/>
      <c r="JS18" s="84">
        <f t="shared" si="64"/>
        <v>0</v>
      </c>
      <c r="JT18" s="83"/>
      <c r="JU18" s="83">
        <f>'Федеральные  средства  по  МО'!BY19</f>
        <v>0</v>
      </c>
      <c r="JV18" s="84"/>
      <c r="JW18" s="83">
        <f t="shared" si="65"/>
        <v>0</v>
      </c>
      <c r="JX18" s="84"/>
      <c r="JY18" s="83">
        <f>'Федеральные  средства  по  МО'!BZ19</f>
        <v>0</v>
      </c>
      <c r="JZ18" s="83"/>
      <c r="KA18" s="83"/>
      <c r="KB18" s="85"/>
      <c r="KC18" s="83">
        <f>'Федеральные  средства  по  МО'!CA19</f>
        <v>0</v>
      </c>
      <c r="KD18" s="84"/>
      <c r="KE18" s="83"/>
      <c r="KF18" s="84"/>
      <c r="KG18" s="86">
        <f>'Федеральные  средства  по  МО'!CB19</f>
        <v>0</v>
      </c>
      <c r="KH18" s="83">
        <f t="shared" si="66"/>
        <v>0</v>
      </c>
      <c r="KI18" s="84"/>
      <c r="KJ18" s="83"/>
      <c r="KK18" s="85">
        <f>'Федеральные  средства  по  МО'!CC19</f>
        <v>0</v>
      </c>
      <c r="KL18" s="83">
        <f t="shared" si="67"/>
        <v>0</v>
      </c>
      <c r="KM18" s="84"/>
      <c r="KN18" s="83"/>
      <c r="KO18" s="86">
        <f>'Федеральные  средства  по  МО'!CD19</f>
        <v>8760000</v>
      </c>
      <c r="KP18" s="83">
        <f t="shared" si="68"/>
        <v>8760000</v>
      </c>
      <c r="KQ18" s="84"/>
      <c r="KR18" s="83"/>
      <c r="KS18" s="84">
        <f>'Федеральные  средства  по  МО'!CE19</f>
        <v>0</v>
      </c>
      <c r="KT18" s="83">
        <f t="shared" si="69"/>
        <v>0</v>
      </c>
      <c r="KU18" s="84"/>
      <c r="KV18" s="83"/>
      <c r="KW18" s="84">
        <f>'Федеральные  средства  по  МО'!CF19</f>
        <v>0</v>
      </c>
      <c r="KX18" s="86">
        <f>'Проверочная  таблица'!SX15</f>
        <v>0</v>
      </c>
      <c r="KY18" s="83">
        <f>'Проверочная  таблица'!TZ15</f>
        <v>0</v>
      </c>
      <c r="KZ18" s="84">
        <f>'Проверочная  таблица'!UN15</f>
        <v>0</v>
      </c>
      <c r="LA18" s="83">
        <f>'Федеральные  средства  по  МО'!CG19</f>
        <v>0</v>
      </c>
      <c r="LB18" s="84">
        <f>'Проверочная  таблица'!TE15</f>
        <v>0</v>
      </c>
      <c r="LC18" s="83">
        <f>'Проверочная  таблица'!UG15</f>
        <v>0</v>
      </c>
      <c r="LD18" s="85">
        <f>'Проверочная  таблица'!UU15</f>
        <v>0</v>
      </c>
      <c r="LE18" s="84">
        <f>'Федеральные  средства  по  МО'!CH19</f>
        <v>0</v>
      </c>
      <c r="LF18" s="83">
        <f>'Проверочная  таблица'!SZ15</f>
        <v>0</v>
      </c>
      <c r="LG18" s="84">
        <f t="shared" si="70"/>
        <v>0</v>
      </c>
      <c r="LH18" s="83"/>
      <c r="LI18" s="84">
        <f>'Федеральные  средства  по  МО'!CI19</f>
        <v>0</v>
      </c>
      <c r="LJ18" s="83">
        <f>'Проверочная  таблица'!TG15</f>
        <v>0</v>
      </c>
      <c r="LK18" s="84">
        <f t="shared" si="71"/>
        <v>0</v>
      </c>
      <c r="LL18" s="86"/>
      <c r="LM18" s="86">
        <f>'Федеральные  средства  по  МО'!CJ19</f>
        <v>103253300</v>
      </c>
      <c r="LN18" s="86">
        <f>'Проверочная  таблица'!TB15</f>
        <v>103253300</v>
      </c>
      <c r="LO18" s="86">
        <f>'Проверочная  таблица'!UD15</f>
        <v>0</v>
      </c>
      <c r="LP18" s="83">
        <f>'Проверочная  таблица'!UR15</f>
        <v>0</v>
      </c>
      <c r="LQ18" s="84">
        <f>'Федеральные  средства  по  МО'!CK19</f>
        <v>543629.04</v>
      </c>
      <c r="LR18" s="86">
        <f>'Проверочная  таблица'!TI15</f>
        <v>543629.04</v>
      </c>
      <c r="LS18" s="83">
        <f>'Проверочная  таблица'!TW15</f>
        <v>0</v>
      </c>
      <c r="LT18" s="83"/>
    </row>
    <row r="19" spans="1:332" ht="25.5" customHeight="1" x14ac:dyDescent="0.25">
      <c r="A19" s="68" t="s">
        <v>276</v>
      </c>
      <c r="B19" s="69">
        <f t="shared" si="12"/>
        <v>76101.69</v>
      </c>
      <c r="C19" s="70">
        <f t="shared" si="13"/>
        <v>76101.69</v>
      </c>
      <c r="D19" s="70">
        <f t="shared" si="14"/>
        <v>0</v>
      </c>
      <c r="E19" s="70">
        <f t="shared" si="15"/>
        <v>0</v>
      </c>
      <c r="F19" s="69">
        <f t="shared" si="16"/>
        <v>0</v>
      </c>
      <c r="G19" s="70">
        <f t="shared" si="17"/>
        <v>0</v>
      </c>
      <c r="H19" s="70">
        <f t="shared" si="1"/>
        <v>0</v>
      </c>
      <c r="I19" s="70">
        <f t="shared" si="2"/>
        <v>0</v>
      </c>
      <c r="J19" s="53"/>
      <c r="K19" s="54">
        <f>M19-'Федеральные  средства  по  МО'!L20-'Федеральные  средства  по  МО'!D20</f>
        <v>0</v>
      </c>
      <c r="L19" s="54">
        <f>Q19-'Федеральные  средства  по  МО'!M20-'Федеральные  средства  по  МО'!E20</f>
        <v>0</v>
      </c>
      <c r="M19" s="832">
        <f t="shared" si="18"/>
        <v>76101.69</v>
      </c>
      <c r="N19" s="73">
        <f t="shared" si="19"/>
        <v>76101.69</v>
      </c>
      <c r="O19" s="67">
        <f t="shared" si="20"/>
        <v>0</v>
      </c>
      <c r="P19" s="74">
        <f t="shared" si="21"/>
        <v>0</v>
      </c>
      <c r="Q19" s="832">
        <f t="shared" si="22"/>
        <v>0</v>
      </c>
      <c r="R19" s="73">
        <f t="shared" si="23"/>
        <v>0</v>
      </c>
      <c r="S19" s="67">
        <f t="shared" si="24"/>
        <v>0</v>
      </c>
      <c r="T19" s="72">
        <f t="shared" si="25"/>
        <v>0</v>
      </c>
      <c r="U19" s="832">
        <f>'Федеральные  средства  по  МО'!F20</f>
        <v>0</v>
      </c>
      <c r="V19" s="73">
        <f t="shared" si="26"/>
        <v>0</v>
      </c>
      <c r="W19" s="67"/>
      <c r="X19" s="74"/>
      <c r="Y19" s="832">
        <f>'Федеральные  средства  по  МО'!G20</f>
        <v>0</v>
      </c>
      <c r="Z19" s="73">
        <f t="shared" si="27"/>
        <v>0</v>
      </c>
      <c r="AA19" s="67"/>
      <c r="AB19" s="72"/>
      <c r="AC19" s="71">
        <f>'Федеральные  средства  по  МО'!H20</f>
        <v>0</v>
      </c>
      <c r="AD19" s="73">
        <f t="shared" si="28"/>
        <v>0</v>
      </c>
      <c r="AE19" s="67"/>
      <c r="AF19" s="74"/>
      <c r="AG19" s="71">
        <f>'Федеральные  средства  по  МО'!I20</f>
        <v>0</v>
      </c>
      <c r="AH19" s="73">
        <f t="shared" si="29"/>
        <v>0</v>
      </c>
      <c r="AI19" s="67"/>
      <c r="AJ19" s="72"/>
      <c r="AK19" s="75">
        <f>'Федеральные  средства  по  МО'!N20</f>
        <v>0</v>
      </c>
      <c r="AL19" s="72">
        <f>'Проверочная  таблица'!BV24</f>
        <v>0</v>
      </c>
      <c r="AM19" s="67"/>
      <c r="AN19" s="74"/>
      <c r="AO19" s="76">
        <f>'Федеральные  средства  по  МО'!O20</f>
        <v>0</v>
      </c>
      <c r="AP19" s="72">
        <f>'Проверочная  таблица'!CC24</f>
        <v>0</v>
      </c>
      <c r="AQ19" s="73"/>
      <c r="AR19" s="67"/>
      <c r="AS19" s="76">
        <f>'Федеральные  средства  по  МО'!P20</f>
        <v>0</v>
      </c>
      <c r="AT19" s="72">
        <f>'Проверочная  таблица'!BX24</f>
        <v>0</v>
      </c>
      <c r="AU19" s="67"/>
      <c r="AV19" s="72">
        <f>'Проверочная  таблица'!CJ24</f>
        <v>0</v>
      </c>
      <c r="AW19" s="75">
        <f>'Федеральные  средства  по  МО'!Q20</f>
        <v>0</v>
      </c>
      <c r="AX19" s="72">
        <f>'Проверочная  таблица'!CE24</f>
        <v>0</v>
      </c>
      <c r="AY19" s="67"/>
      <c r="AZ19" s="72">
        <f>'Проверочная  таблица'!CM24</f>
        <v>0</v>
      </c>
      <c r="BA19" s="75">
        <f>'Федеральные  средства  по  МО'!R20</f>
        <v>0</v>
      </c>
      <c r="BB19" s="72">
        <f t="shared" si="30"/>
        <v>0</v>
      </c>
      <c r="BC19" s="67"/>
      <c r="BD19" s="72"/>
      <c r="BE19" s="77">
        <f>'Федеральные  средства  по  МО'!S20</f>
        <v>0</v>
      </c>
      <c r="BF19" s="72">
        <f t="shared" si="31"/>
        <v>0</v>
      </c>
      <c r="BG19" s="73"/>
      <c r="BH19" s="73"/>
      <c r="BI19" s="71">
        <f>'Федеральные  средства  по  МО'!T20</f>
        <v>0</v>
      </c>
      <c r="BJ19" s="73">
        <f t="shared" si="4"/>
        <v>0</v>
      </c>
      <c r="BK19" s="72"/>
      <c r="BL19" s="67"/>
      <c r="BM19" s="71">
        <f>'Федеральные  средства  по  МО'!U20</f>
        <v>0</v>
      </c>
      <c r="BN19" s="73">
        <f t="shared" si="5"/>
        <v>0</v>
      </c>
      <c r="BO19" s="72"/>
      <c r="BP19" s="67"/>
      <c r="BQ19" s="76">
        <f>'Федеральные  средства  по  МО'!V20</f>
        <v>0</v>
      </c>
      <c r="BR19" s="72">
        <f t="shared" si="32"/>
        <v>0</v>
      </c>
      <c r="BS19" s="67"/>
      <c r="BT19" s="74"/>
      <c r="BU19" s="76">
        <f>'Федеральные  средства  по  МО'!W20</f>
        <v>0</v>
      </c>
      <c r="BV19" s="72">
        <f t="shared" si="33"/>
        <v>0</v>
      </c>
      <c r="BW19" s="67"/>
      <c r="BX19" s="72"/>
      <c r="BY19" s="76">
        <f>'Федеральные  средства  по  МО'!X20</f>
        <v>0</v>
      </c>
      <c r="BZ19" s="72">
        <f t="shared" si="34"/>
        <v>0</v>
      </c>
      <c r="CA19" s="67"/>
      <c r="CB19" s="72"/>
      <c r="CC19" s="75">
        <f>'Федеральные  средства  по  МО'!Y20</f>
        <v>0</v>
      </c>
      <c r="CD19" s="72">
        <f t="shared" si="35"/>
        <v>0</v>
      </c>
      <c r="CE19" s="67"/>
      <c r="CF19" s="72"/>
      <c r="CG19" s="75">
        <f>'Федеральные  средства  по  МО'!Z20</f>
        <v>0</v>
      </c>
      <c r="CH19" s="72">
        <f t="shared" si="36"/>
        <v>0</v>
      </c>
      <c r="CI19" s="67"/>
      <c r="CJ19" s="74"/>
      <c r="CK19" s="71">
        <f>'Федеральные  средства  по  МО'!AA20</f>
        <v>0</v>
      </c>
      <c r="CL19" s="72">
        <f t="shared" si="37"/>
        <v>0</v>
      </c>
      <c r="CM19" s="67"/>
      <c r="CN19" s="72"/>
      <c r="CO19" s="71">
        <f>'Федеральные  средства  по  МО'!AB20</f>
        <v>0</v>
      </c>
      <c r="CP19" s="73">
        <f t="shared" si="6"/>
        <v>0</v>
      </c>
      <c r="CQ19" s="67"/>
      <c r="CR19" s="74"/>
      <c r="CS19" s="71">
        <f>'Федеральные  средства  по  МО'!AC20</f>
        <v>0</v>
      </c>
      <c r="CT19" s="73">
        <f t="shared" si="7"/>
        <v>0</v>
      </c>
      <c r="CU19" s="72"/>
      <c r="CV19" s="73"/>
      <c r="CW19" s="76">
        <f>'Федеральные  средства  по  МО'!AD20</f>
        <v>0</v>
      </c>
      <c r="CX19" s="74">
        <f>'Проверочная  таблица'!ED24</f>
        <v>0</v>
      </c>
      <c r="CY19" s="72">
        <f t="shared" si="38"/>
        <v>0</v>
      </c>
      <c r="CZ19" s="73"/>
      <c r="DA19" s="75">
        <f>'Федеральные  средства  по  МО'!AE20</f>
        <v>0</v>
      </c>
      <c r="DB19" s="74">
        <f>'Проверочная  таблица'!EG24</f>
        <v>0</v>
      </c>
      <c r="DC19" s="72">
        <f t="shared" si="39"/>
        <v>0</v>
      </c>
      <c r="DD19" s="67"/>
      <c r="DE19" s="71">
        <f>'Федеральные  средства  по  МО'!AF20</f>
        <v>0</v>
      </c>
      <c r="DF19" s="73">
        <f t="shared" si="40"/>
        <v>0</v>
      </c>
      <c r="DG19" s="67"/>
      <c r="DH19" s="74"/>
      <c r="DI19" s="71">
        <f>'Федеральные  средства  по  МО'!AG20</f>
        <v>0</v>
      </c>
      <c r="DJ19" s="73">
        <f t="shared" si="8"/>
        <v>0</v>
      </c>
      <c r="DK19" s="67"/>
      <c r="DL19" s="72"/>
      <c r="DM19" s="71">
        <f>'Федеральные  средства  по  МО'!AH20</f>
        <v>0</v>
      </c>
      <c r="DN19" s="72">
        <f t="shared" si="41"/>
        <v>0</v>
      </c>
      <c r="DO19" s="67"/>
      <c r="DP19" s="72"/>
      <c r="DQ19" s="77">
        <f>'Федеральные  средства  по  МО'!AI20</f>
        <v>0</v>
      </c>
      <c r="DR19" s="73">
        <f t="shared" si="42"/>
        <v>0</v>
      </c>
      <c r="DS19" s="67"/>
      <c r="DT19" s="74"/>
      <c r="DU19" s="71">
        <f>'Федеральные  средства  по  МО'!AJ20</f>
        <v>0</v>
      </c>
      <c r="DV19" s="73">
        <f t="shared" si="43"/>
        <v>0</v>
      </c>
      <c r="DW19" s="67"/>
      <c r="DX19" s="74"/>
      <c r="DY19" s="71">
        <f>'Федеральные  средства  по  МО'!AK20</f>
        <v>0</v>
      </c>
      <c r="DZ19" s="73">
        <f t="shared" si="44"/>
        <v>0</v>
      </c>
      <c r="EA19" s="67"/>
      <c r="EB19" s="74"/>
      <c r="EC19" s="71">
        <f>'Федеральные  средства  по  МО'!AL20</f>
        <v>0</v>
      </c>
      <c r="ED19" s="73">
        <f t="shared" si="45"/>
        <v>0</v>
      </c>
      <c r="EE19" s="67"/>
      <c r="EF19" s="74"/>
      <c r="EG19" s="71">
        <f>'Федеральные  средства  по  МО'!AM20</f>
        <v>0</v>
      </c>
      <c r="EH19" s="73">
        <f t="shared" si="46"/>
        <v>0</v>
      </c>
      <c r="EI19" s="67"/>
      <c r="EJ19" s="72"/>
      <c r="EK19" s="71">
        <f>'Федеральные  средства  по  МО'!AN20</f>
        <v>0</v>
      </c>
      <c r="EL19" s="67">
        <f t="shared" si="9"/>
        <v>0</v>
      </c>
      <c r="EM19" s="72"/>
      <c r="EN19" s="67"/>
      <c r="EO19" s="71">
        <f>'Федеральные  средства  по  МО'!AO20</f>
        <v>0</v>
      </c>
      <c r="EP19" s="67">
        <f t="shared" si="10"/>
        <v>0</v>
      </c>
      <c r="EQ19" s="72"/>
      <c r="ER19" s="67"/>
      <c r="ES19" s="76">
        <f>'Федеральные  средства  по  МО'!AP20</f>
        <v>0</v>
      </c>
      <c r="ET19" s="72"/>
      <c r="EU19" s="67"/>
      <c r="EV19" s="72">
        <f t="shared" si="47"/>
        <v>0</v>
      </c>
      <c r="EW19" s="75">
        <f>'Федеральные  средства  по  МО'!AQ20</f>
        <v>0</v>
      </c>
      <c r="EX19" s="72"/>
      <c r="EY19" s="67"/>
      <c r="EZ19" s="74">
        <f t="shared" si="48"/>
        <v>0</v>
      </c>
      <c r="FA19" s="76">
        <f>'Федеральные  средства  по  МО'!AR20</f>
        <v>0</v>
      </c>
      <c r="FB19" s="72">
        <f t="shared" si="49"/>
        <v>0</v>
      </c>
      <c r="FC19" s="67"/>
      <c r="FD19" s="72"/>
      <c r="FE19" s="75">
        <f>'Федеральные  средства  по  МО'!AS20</f>
        <v>0</v>
      </c>
      <c r="FF19" s="72">
        <f t="shared" si="50"/>
        <v>0</v>
      </c>
      <c r="FG19" s="67"/>
      <c r="FH19" s="74"/>
      <c r="FI19" s="838">
        <f>'Федеральные  средства  по  МО'!AT20</f>
        <v>0</v>
      </c>
      <c r="FJ19" s="74">
        <f>'Проверочная  таблица'!IF24</f>
        <v>0</v>
      </c>
      <c r="FK19" s="72">
        <f>'Проверочная  таблица'!IP24</f>
        <v>0</v>
      </c>
      <c r="FL19" s="73">
        <f>'Проверочная  таблица'!IL24</f>
        <v>0</v>
      </c>
      <c r="FM19" s="840">
        <f>'Федеральные  средства  по  МО'!AU20</f>
        <v>0</v>
      </c>
      <c r="FN19" s="72">
        <f>'Проверочная  таблица'!II24</f>
        <v>0</v>
      </c>
      <c r="FO19" s="67">
        <f>'Проверочная  таблица'!IQ24</f>
        <v>0</v>
      </c>
      <c r="FP19" s="72">
        <f>'Проверочная  таблица'!IS24</f>
        <v>0</v>
      </c>
      <c r="FQ19" s="75">
        <f>'Федеральные  средства  по  МО'!AV20</f>
        <v>0</v>
      </c>
      <c r="FR19" s="72">
        <f>'Проверочная  таблица'!IV24</f>
        <v>0</v>
      </c>
      <c r="FS19" s="67"/>
      <c r="FT19" s="74"/>
      <c r="FU19" s="71">
        <f>'Федеральные  средства  по  МО'!AW20</f>
        <v>0</v>
      </c>
      <c r="FV19" s="73"/>
      <c r="FW19" s="67"/>
      <c r="FX19" s="72"/>
      <c r="FY19" s="75">
        <f>'Федеральные  средства  по  МО'!AX20</f>
        <v>0</v>
      </c>
      <c r="FZ19" s="72">
        <f>'Проверочная  таблица'!JB24</f>
        <v>0</v>
      </c>
      <c r="GA19" s="67"/>
      <c r="GB19" s="74"/>
      <c r="GC19" s="71">
        <f>'Федеральные  средства  по  МО'!AY20</f>
        <v>0</v>
      </c>
      <c r="GD19" s="67"/>
      <c r="GE19" s="72"/>
      <c r="GF19" s="67"/>
      <c r="GG19" s="76">
        <f>'Федеральные  средства  по  МО'!AZ20</f>
        <v>0</v>
      </c>
      <c r="GH19" s="74">
        <f>'Проверочная  таблица'!JH24</f>
        <v>0</v>
      </c>
      <c r="GI19" s="72">
        <f>'Проверочная  таблица'!JT24</f>
        <v>0</v>
      </c>
      <c r="GJ19" s="72">
        <f>'Проверочная  таблица'!JZ24</f>
        <v>0</v>
      </c>
      <c r="GK19" s="75">
        <f>'Федеральные  средства  по  МО'!BA20</f>
        <v>0</v>
      </c>
      <c r="GL19" s="72">
        <f>'Проверочная  таблица'!JK24</f>
        <v>0</v>
      </c>
      <c r="GM19" s="67">
        <f>'Проверочная  таблица'!JW24</f>
        <v>0</v>
      </c>
      <c r="GN19" s="74">
        <f>'Проверочная  таблица'!KC24</f>
        <v>0</v>
      </c>
      <c r="GO19" s="838">
        <f>'Федеральные  средства  по  МО'!BB20</f>
        <v>0</v>
      </c>
      <c r="GP19" s="72">
        <f t="shared" si="51"/>
        <v>0</v>
      </c>
      <c r="GQ19" s="73"/>
      <c r="GR19" s="74"/>
      <c r="GS19" s="832">
        <f>'Федеральные  средства  по  МО'!BC20</f>
        <v>0</v>
      </c>
      <c r="GT19" s="72">
        <f t="shared" si="52"/>
        <v>0</v>
      </c>
      <c r="GU19" s="67"/>
      <c r="GV19" s="72"/>
      <c r="GW19" s="71">
        <f>'Федеральные  средства  по  МО'!BD20</f>
        <v>0</v>
      </c>
      <c r="GX19" s="73">
        <f t="shared" si="53"/>
        <v>0</v>
      </c>
      <c r="GY19" s="67"/>
      <c r="GZ19" s="74"/>
      <c r="HA19" s="71">
        <f>'Федеральные  средства  по  МО'!BE20</f>
        <v>0</v>
      </c>
      <c r="HB19" s="73">
        <f t="shared" si="54"/>
        <v>0</v>
      </c>
      <c r="HC19" s="67"/>
      <c r="HD19" s="72"/>
      <c r="HE19" s="75">
        <f>'Федеральные  средства  по  МО'!BF20</f>
        <v>0</v>
      </c>
      <c r="HF19" s="72">
        <f>'Проверочная  таблица'!LD24</f>
        <v>0</v>
      </c>
      <c r="HG19" s="67">
        <f>'Проверочная  таблица'!LP24</f>
        <v>0</v>
      </c>
      <c r="HH19" s="72">
        <f>'Проверочная  таблица'!LV24</f>
        <v>0</v>
      </c>
      <c r="HI19" s="75">
        <f>'Федеральные  средства  по  МО'!BG20</f>
        <v>0</v>
      </c>
      <c r="HJ19" s="74"/>
      <c r="HK19" s="72">
        <f>'Проверочная  таблица'!LS24</f>
        <v>0</v>
      </c>
      <c r="HL19" s="73">
        <f>'Проверочная  таблица'!LY24</f>
        <v>0</v>
      </c>
      <c r="HM19" s="75">
        <f>'Федеральные  средства  по  МО'!BH20</f>
        <v>0</v>
      </c>
      <c r="HN19" s="72">
        <f t="shared" si="55"/>
        <v>0</v>
      </c>
      <c r="HO19" s="67"/>
      <c r="HP19" s="74"/>
      <c r="HQ19" s="71">
        <f>'Федеральные  средства  по  МО'!BI20</f>
        <v>0</v>
      </c>
      <c r="HR19" s="72">
        <f t="shared" si="56"/>
        <v>0</v>
      </c>
      <c r="HS19" s="73"/>
      <c r="HT19" s="67"/>
      <c r="HU19" s="71">
        <f>'Федеральные  средства  по  МО'!BJ20</f>
        <v>0</v>
      </c>
      <c r="HV19" s="74">
        <f t="shared" si="57"/>
        <v>0</v>
      </c>
      <c r="HW19" s="72"/>
      <c r="HX19" s="73"/>
      <c r="HY19" s="77">
        <f>'Федеральные  средства  по  МО'!BK20</f>
        <v>0</v>
      </c>
      <c r="HZ19" s="74">
        <f t="shared" si="11"/>
        <v>0</v>
      </c>
      <c r="IA19" s="72"/>
      <c r="IB19" s="73"/>
      <c r="IC19" s="76">
        <f>'Федеральные  средства  по  МО'!BL20</f>
        <v>76101.69</v>
      </c>
      <c r="ID19" s="74">
        <f t="shared" si="58"/>
        <v>76101.69</v>
      </c>
      <c r="IE19" s="72"/>
      <c r="IF19" s="73">
        <f>'Проверочная  таблица'!ND24</f>
        <v>0</v>
      </c>
      <c r="IG19" s="77">
        <f>'Федеральные  средства  по  МО'!BM20</f>
        <v>0</v>
      </c>
      <c r="IH19" s="74">
        <f t="shared" si="59"/>
        <v>0</v>
      </c>
      <c r="II19" s="74"/>
      <c r="IJ19" s="72">
        <f>'Проверочная  таблица'!NG24</f>
        <v>0</v>
      </c>
      <c r="IK19" s="76">
        <f>'Федеральные  средства  по  МО'!BN20</f>
        <v>0</v>
      </c>
      <c r="IL19" s="74">
        <f>'Проверочная  таблица'!NJ24</f>
        <v>0</v>
      </c>
      <c r="IM19" s="72">
        <f>'Проверочная  таблица'!NZ24</f>
        <v>0</v>
      </c>
      <c r="IN19" s="73">
        <f>'Проверочная  таблица'!OH24</f>
        <v>0</v>
      </c>
      <c r="IO19" s="75">
        <f>'Федеральные  средства  по  МО'!BO20</f>
        <v>0</v>
      </c>
      <c r="IP19" s="74"/>
      <c r="IQ19" s="72"/>
      <c r="IR19" s="73">
        <f>'Проверочная  таблица'!OL24</f>
        <v>0</v>
      </c>
      <c r="IS19" s="76">
        <f>'Федеральные  средства  по  МО'!BP20</f>
        <v>0</v>
      </c>
      <c r="IT19" s="74">
        <f>'Проверочная  таблица'!OP24</f>
        <v>0</v>
      </c>
      <c r="IU19" s="72">
        <f t="shared" si="60"/>
        <v>0</v>
      </c>
      <c r="IV19" s="73"/>
      <c r="IW19" s="75">
        <f>'Федеральные  средства  по  МО'!BQ20</f>
        <v>0</v>
      </c>
      <c r="IX19" s="74">
        <f>'Проверочная  таблица'!OU24</f>
        <v>0</v>
      </c>
      <c r="IY19" s="72">
        <f t="shared" si="61"/>
        <v>0</v>
      </c>
      <c r="IZ19" s="73"/>
      <c r="JA19" s="76">
        <f>'Федеральные  средства  по  МО'!BT20</f>
        <v>0</v>
      </c>
      <c r="JB19" s="72">
        <f t="shared" si="62"/>
        <v>0</v>
      </c>
      <c r="JC19" s="67"/>
      <c r="JD19" s="72"/>
      <c r="JE19" s="77">
        <f>'Федеральные  средства  по  МО'!BU20</f>
        <v>0</v>
      </c>
      <c r="JF19" s="73">
        <f t="shared" si="63"/>
        <v>0</v>
      </c>
      <c r="JG19" s="73"/>
      <c r="JH19" s="72"/>
      <c r="JI19" s="76">
        <f>'Федеральные  средства  по  МО'!BV20</f>
        <v>0</v>
      </c>
      <c r="JJ19" s="72">
        <f>'Проверочная  таблица'!QJ24</f>
        <v>0</v>
      </c>
      <c r="JK19" s="67">
        <f>'Проверочная  таблица'!QV24</f>
        <v>0</v>
      </c>
      <c r="JL19" s="72">
        <f>'Проверочная  таблица'!RB24</f>
        <v>0</v>
      </c>
      <c r="JM19" s="75">
        <f>'Федеральные  средства  по  МО'!BW20</f>
        <v>0</v>
      </c>
      <c r="JN19" s="72">
        <f>'Проверочная  таблица'!QM24</f>
        <v>0</v>
      </c>
      <c r="JO19" s="67">
        <f>'Проверочная  таблица'!QY24</f>
        <v>0</v>
      </c>
      <c r="JP19" s="74">
        <f>'Проверочная  таблица'!RE24</f>
        <v>0</v>
      </c>
      <c r="JQ19" s="76">
        <f>'Федеральные  средства  по  МО'!BX20</f>
        <v>0</v>
      </c>
      <c r="JR19" s="72"/>
      <c r="JS19" s="67">
        <f t="shared" si="64"/>
        <v>0</v>
      </c>
      <c r="JT19" s="72"/>
      <c r="JU19" s="71">
        <f>'Федеральные  средства  по  МО'!BY20</f>
        <v>0</v>
      </c>
      <c r="JV19" s="67"/>
      <c r="JW19" s="72">
        <f t="shared" si="65"/>
        <v>0</v>
      </c>
      <c r="JX19" s="67"/>
      <c r="JY19" s="71">
        <f>'Федеральные  средства  по  МО'!BZ20</f>
        <v>0</v>
      </c>
      <c r="JZ19" s="72"/>
      <c r="KA19" s="72"/>
      <c r="KB19" s="73"/>
      <c r="KC19" s="71">
        <f>'Федеральные  средства  по  МО'!CA20</f>
        <v>0</v>
      </c>
      <c r="KD19" s="67"/>
      <c r="KE19" s="72"/>
      <c r="KF19" s="67"/>
      <c r="KG19" s="76">
        <f>'Федеральные  средства  по  МО'!CB20</f>
        <v>0</v>
      </c>
      <c r="KH19" s="72">
        <f t="shared" si="66"/>
        <v>0</v>
      </c>
      <c r="KI19" s="67"/>
      <c r="KJ19" s="72"/>
      <c r="KK19" s="77">
        <f>'Федеральные  средства  по  МО'!CC20</f>
        <v>0</v>
      </c>
      <c r="KL19" s="72">
        <f t="shared" si="67"/>
        <v>0</v>
      </c>
      <c r="KM19" s="67"/>
      <c r="KN19" s="72"/>
      <c r="KO19" s="76">
        <f>'Федеральные  средства  по  МО'!CD20</f>
        <v>0</v>
      </c>
      <c r="KP19" s="72">
        <f t="shared" si="68"/>
        <v>0</v>
      </c>
      <c r="KQ19" s="67"/>
      <c r="KR19" s="72"/>
      <c r="KS19" s="75">
        <f>'Федеральные  средства  по  МО'!CE20</f>
        <v>0</v>
      </c>
      <c r="KT19" s="72">
        <f t="shared" si="69"/>
        <v>0</v>
      </c>
      <c r="KU19" s="67"/>
      <c r="KV19" s="72"/>
      <c r="KW19" s="75">
        <f>'Федеральные  средства  по  МО'!CF20</f>
        <v>0</v>
      </c>
      <c r="KX19" s="74">
        <f>'Проверочная  таблица'!SX24</f>
        <v>0</v>
      </c>
      <c r="KY19" s="72">
        <f>'Проверочная  таблица'!TZ24</f>
        <v>0</v>
      </c>
      <c r="KZ19" s="67">
        <f>'Проверочная  таблица'!UN24</f>
        <v>0</v>
      </c>
      <c r="LA19" s="832">
        <f>'Федеральные  средства  по  МО'!CG20</f>
        <v>0</v>
      </c>
      <c r="LB19" s="67">
        <f>'Проверочная  таблица'!TE24</f>
        <v>0</v>
      </c>
      <c r="LC19" s="72">
        <f>'Проверочная  таблица'!UG24</f>
        <v>0</v>
      </c>
      <c r="LD19" s="73">
        <f>'Проверочная  таблица'!UU24</f>
        <v>0</v>
      </c>
      <c r="LE19" s="75">
        <f>'Федеральные  средства  по  МО'!CH20</f>
        <v>0</v>
      </c>
      <c r="LF19" s="72">
        <f>'Проверочная  таблица'!SZ24</f>
        <v>0</v>
      </c>
      <c r="LG19" s="67">
        <f t="shared" si="70"/>
        <v>0</v>
      </c>
      <c r="LH19" s="72"/>
      <c r="LI19" s="75">
        <f>'Федеральные  средства  по  МО'!CI20</f>
        <v>0</v>
      </c>
      <c r="LJ19" s="72">
        <f>'Проверочная  таблица'!TG24</f>
        <v>0</v>
      </c>
      <c r="LK19" s="67">
        <f t="shared" si="71"/>
        <v>0</v>
      </c>
      <c r="LL19" s="74"/>
      <c r="LM19" s="76">
        <f>'Федеральные  средства  по  МО'!CJ20</f>
        <v>0</v>
      </c>
      <c r="LN19" s="74">
        <f>'Проверочная  таблица'!TB24</f>
        <v>0</v>
      </c>
      <c r="LO19" s="74">
        <f>'Проверочная  таблица'!UD24</f>
        <v>0</v>
      </c>
      <c r="LP19" s="72">
        <f>'Проверочная  таблица'!UR24</f>
        <v>0</v>
      </c>
      <c r="LQ19" s="75">
        <f>'Федеральные  средства  по  МО'!CK20</f>
        <v>0</v>
      </c>
      <c r="LR19" s="74">
        <f>'Проверочная  таблица'!TI24</f>
        <v>0</v>
      </c>
      <c r="LS19" s="72">
        <f>'Проверочная  таблица'!TW24</f>
        <v>0</v>
      </c>
      <c r="LT19" s="72"/>
    </row>
    <row r="20" spans="1:332" ht="25.5" customHeight="1" x14ac:dyDescent="0.25">
      <c r="A20" s="53" t="s">
        <v>277</v>
      </c>
      <c r="B20" s="69">
        <f t="shared" si="12"/>
        <v>595586405.24000001</v>
      </c>
      <c r="C20" s="70">
        <f t="shared" si="13"/>
        <v>410709935.13</v>
      </c>
      <c r="D20" s="70">
        <f t="shared" si="14"/>
        <v>448370.11</v>
      </c>
      <c r="E20" s="70">
        <f t="shared" si="15"/>
        <v>184428100</v>
      </c>
      <c r="F20" s="69">
        <f t="shared" si="16"/>
        <v>108924565.08999999</v>
      </c>
      <c r="G20" s="70">
        <f t="shared" si="17"/>
        <v>108924565.08999999</v>
      </c>
      <c r="H20" s="70">
        <f t="shared" si="1"/>
        <v>0</v>
      </c>
      <c r="I20" s="70">
        <f t="shared" si="2"/>
        <v>0</v>
      </c>
      <c r="J20" s="53"/>
      <c r="K20" s="54">
        <f>M20-'Федеральные  средства  по  МО'!L21-'Федеральные  средства  по  МО'!D21</f>
        <v>0</v>
      </c>
      <c r="L20" s="54">
        <f>Q20-'Федеральные  средства  по  МО'!M21-'Федеральные  средства  по  МО'!E21</f>
        <v>0</v>
      </c>
      <c r="M20" s="832">
        <f t="shared" si="18"/>
        <v>595586405.24000001</v>
      </c>
      <c r="N20" s="73">
        <f t="shared" si="19"/>
        <v>410709935.13</v>
      </c>
      <c r="O20" s="67">
        <f t="shared" si="20"/>
        <v>448370.11</v>
      </c>
      <c r="P20" s="74">
        <f t="shared" si="21"/>
        <v>184428100</v>
      </c>
      <c r="Q20" s="832">
        <f t="shared" si="22"/>
        <v>108924565.08999999</v>
      </c>
      <c r="R20" s="73">
        <f t="shared" si="23"/>
        <v>108924565.08999999</v>
      </c>
      <c r="S20" s="67">
        <f t="shared" si="24"/>
        <v>0</v>
      </c>
      <c r="T20" s="72">
        <f t="shared" si="25"/>
        <v>0</v>
      </c>
      <c r="U20" s="832">
        <f>'Федеральные  средства  по  МО'!F21</f>
        <v>0</v>
      </c>
      <c r="V20" s="73">
        <f t="shared" si="26"/>
        <v>0</v>
      </c>
      <c r="W20" s="67"/>
      <c r="X20" s="74"/>
      <c r="Y20" s="832">
        <f>'Федеральные  средства  по  МО'!G21</f>
        <v>0</v>
      </c>
      <c r="Z20" s="73">
        <f t="shared" si="27"/>
        <v>0</v>
      </c>
      <c r="AA20" s="67"/>
      <c r="AB20" s="72"/>
      <c r="AC20" s="71">
        <f>'Федеральные  средства  по  МО'!H21</f>
        <v>0</v>
      </c>
      <c r="AD20" s="73">
        <f t="shared" si="28"/>
        <v>0</v>
      </c>
      <c r="AE20" s="67"/>
      <c r="AF20" s="74"/>
      <c r="AG20" s="71">
        <f>'Федеральные  средства  по  МО'!I21</f>
        <v>0</v>
      </c>
      <c r="AH20" s="73">
        <f t="shared" si="29"/>
        <v>0</v>
      </c>
      <c r="AI20" s="67"/>
      <c r="AJ20" s="72"/>
      <c r="AK20" s="75">
        <f>'Федеральные  средства  по  МО'!N21</f>
        <v>0</v>
      </c>
      <c r="AL20" s="72">
        <f>'Проверочная  таблица'!BV25</f>
        <v>0</v>
      </c>
      <c r="AM20" s="78"/>
      <c r="AN20" s="79"/>
      <c r="AO20" s="76">
        <f>'Федеральные  средства  по  МО'!O21</f>
        <v>0</v>
      </c>
      <c r="AP20" s="72">
        <f>'Проверочная  таблица'!CC25</f>
        <v>0</v>
      </c>
      <c r="AQ20" s="80"/>
      <c r="AR20" s="78"/>
      <c r="AS20" s="76">
        <f>'Федеральные  средства  по  МО'!P21</f>
        <v>0</v>
      </c>
      <c r="AT20" s="72">
        <f>'Проверочная  таблица'!BX25</f>
        <v>0</v>
      </c>
      <c r="AU20" s="67"/>
      <c r="AV20" s="72">
        <f>'Проверочная  таблица'!CJ25</f>
        <v>0</v>
      </c>
      <c r="AW20" s="75">
        <f>'Федеральные  средства  по  МО'!Q21</f>
        <v>0</v>
      </c>
      <c r="AX20" s="72">
        <f>'Проверочная  таблица'!CE25</f>
        <v>0</v>
      </c>
      <c r="AY20" s="78"/>
      <c r="AZ20" s="72">
        <f>'Проверочная  таблица'!CM25</f>
        <v>0</v>
      </c>
      <c r="BA20" s="75">
        <f>'Федеральные  средства  по  МО'!R21</f>
        <v>0</v>
      </c>
      <c r="BB20" s="72">
        <f t="shared" si="30"/>
        <v>0</v>
      </c>
      <c r="BC20" s="67"/>
      <c r="BD20" s="72"/>
      <c r="BE20" s="77">
        <f>'Федеральные  средства  по  МО'!S21</f>
        <v>0</v>
      </c>
      <c r="BF20" s="72">
        <f t="shared" si="31"/>
        <v>0</v>
      </c>
      <c r="BG20" s="80"/>
      <c r="BH20" s="80"/>
      <c r="BI20" s="71">
        <f>'Федеральные  средства  по  МО'!T21</f>
        <v>0</v>
      </c>
      <c r="BJ20" s="80">
        <f t="shared" si="4"/>
        <v>0</v>
      </c>
      <c r="BK20" s="81"/>
      <c r="BL20" s="78"/>
      <c r="BM20" s="71">
        <f>'Федеральные  средства  по  МО'!U21</f>
        <v>0</v>
      </c>
      <c r="BN20" s="80">
        <f t="shared" si="5"/>
        <v>0</v>
      </c>
      <c r="BO20" s="81"/>
      <c r="BP20" s="78"/>
      <c r="BQ20" s="76">
        <f>'Федеральные  средства  по  МО'!V21</f>
        <v>0</v>
      </c>
      <c r="BR20" s="72">
        <f t="shared" si="32"/>
        <v>0</v>
      </c>
      <c r="BS20" s="67"/>
      <c r="BT20" s="74"/>
      <c r="BU20" s="76">
        <f>'Федеральные  средства  по  МО'!W21</f>
        <v>0</v>
      </c>
      <c r="BV20" s="72">
        <f t="shared" si="33"/>
        <v>0</v>
      </c>
      <c r="BW20" s="67"/>
      <c r="BX20" s="72"/>
      <c r="BY20" s="76">
        <f>'Федеральные  средства  по  МО'!X21</f>
        <v>0</v>
      </c>
      <c r="BZ20" s="72">
        <f t="shared" si="34"/>
        <v>0</v>
      </c>
      <c r="CA20" s="67"/>
      <c r="CB20" s="72"/>
      <c r="CC20" s="75">
        <f>'Федеральные  средства  по  МО'!Y21</f>
        <v>0</v>
      </c>
      <c r="CD20" s="72">
        <f t="shared" si="35"/>
        <v>0</v>
      </c>
      <c r="CE20" s="67"/>
      <c r="CF20" s="72"/>
      <c r="CG20" s="75">
        <f>'Федеральные  средства  по  МО'!Z21</f>
        <v>0</v>
      </c>
      <c r="CH20" s="72">
        <f t="shared" si="36"/>
        <v>0</v>
      </c>
      <c r="CI20" s="67"/>
      <c r="CJ20" s="74"/>
      <c r="CK20" s="71">
        <f>'Федеральные  средства  по  МО'!AA21</f>
        <v>0</v>
      </c>
      <c r="CL20" s="72">
        <f t="shared" si="37"/>
        <v>0</v>
      </c>
      <c r="CM20" s="67"/>
      <c r="CN20" s="72"/>
      <c r="CO20" s="71">
        <f>'Федеральные  средства  по  МО'!AB21</f>
        <v>0</v>
      </c>
      <c r="CP20" s="80">
        <f t="shared" si="6"/>
        <v>0</v>
      </c>
      <c r="CQ20" s="78"/>
      <c r="CR20" s="79"/>
      <c r="CS20" s="71">
        <f>'Федеральные  средства  по  МО'!AC21</f>
        <v>0</v>
      </c>
      <c r="CT20" s="80">
        <f t="shared" si="7"/>
        <v>0</v>
      </c>
      <c r="CU20" s="81"/>
      <c r="CV20" s="80"/>
      <c r="CW20" s="76">
        <f>'Федеральные  средства  по  МО'!AD21</f>
        <v>0</v>
      </c>
      <c r="CX20" s="74">
        <f>'Проверочная  таблица'!ED25</f>
        <v>0</v>
      </c>
      <c r="CY20" s="72">
        <f t="shared" si="38"/>
        <v>0</v>
      </c>
      <c r="CZ20" s="73"/>
      <c r="DA20" s="75">
        <f>'Федеральные  средства  по  МО'!AE21</f>
        <v>0</v>
      </c>
      <c r="DB20" s="74">
        <f>'Проверочная  таблица'!EG25</f>
        <v>0</v>
      </c>
      <c r="DC20" s="72">
        <f t="shared" si="39"/>
        <v>0</v>
      </c>
      <c r="DD20" s="67"/>
      <c r="DE20" s="71">
        <f>'Федеральные  средства  по  МО'!AF21</f>
        <v>0</v>
      </c>
      <c r="DF20" s="80">
        <f t="shared" si="40"/>
        <v>0</v>
      </c>
      <c r="DG20" s="947"/>
      <c r="DH20" s="79"/>
      <c r="DI20" s="71">
        <f>'Федеральные  средства  по  МО'!AG21</f>
        <v>0</v>
      </c>
      <c r="DJ20" s="80">
        <f t="shared" si="8"/>
        <v>0</v>
      </c>
      <c r="DK20" s="947"/>
      <c r="DL20" s="81"/>
      <c r="DM20" s="71">
        <f>'Федеральные  средства  по  МО'!AH21</f>
        <v>0</v>
      </c>
      <c r="DN20" s="72">
        <f t="shared" si="41"/>
        <v>0</v>
      </c>
      <c r="DO20" s="67"/>
      <c r="DP20" s="72"/>
      <c r="DQ20" s="77">
        <f>'Федеральные  средства  по  МО'!AI21</f>
        <v>0</v>
      </c>
      <c r="DR20" s="73">
        <f t="shared" si="42"/>
        <v>0</v>
      </c>
      <c r="DS20" s="67"/>
      <c r="DT20" s="74"/>
      <c r="DU20" s="71">
        <f>'Федеральные  средства  по  МО'!AJ21</f>
        <v>0</v>
      </c>
      <c r="DV20" s="73">
        <f t="shared" si="43"/>
        <v>0</v>
      </c>
      <c r="DW20" s="67"/>
      <c r="DX20" s="74"/>
      <c r="DY20" s="71">
        <f>'Федеральные  средства  по  МО'!AK21</f>
        <v>0</v>
      </c>
      <c r="DZ20" s="73">
        <f t="shared" si="44"/>
        <v>0</v>
      </c>
      <c r="EA20" s="67"/>
      <c r="EB20" s="74"/>
      <c r="EC20" s="71">
        <f>'Федеральные  средства  по  МО'!AL21</f>
        <v>0</v>
      </c>
      <c r="ED20" s="73">
        <f t="shared" si="45"/>
        <v>0</v>
      </c>
      <c r="EE20" s="67"/>
      <c r="EF20" s="74"/>
      <c r="EG20" s="71">
        <f>'Федеральные  средства  по  МО'!AM21</f>
        <v>0</v>
      </c>
      <c r="EH20" s="73">
        <f t="shared" si="46"/>
        <v>0</v>
      </c>
      <c r="EI20" s="67"/>
      <c r="EJ20" s="72"/>
      <c r="EK20" s="71">
        <f>'Федеральные  средства  по  МО'!AN21</f>
        <v>0</v>
      </c>
      <c r="EL20" s="67">
        <f t="shared" si="9"/>
        <v>0</v>
      </c>
      <c r="EM20" s="72"/>
      <c r="EN20" s="67"/>
      <c r="EO20" s="71">
        <f>'Федеральные  средства  по  МО'!AO21</f>
        <v>0</v>
      </c>
      <c r="EP20" s="67">
        <f t="shared" si="10"/>
        <v>0</v>
      </c>
      <c r="EQ20" s="72"/>
      <c r="ER20" s="67"/>
      <c r="ES20" s="76">
        <f>'Федеральные  средства  по  МО'!AP21</f>
        <v>70899100</v>
      </c>
      <c r="ET20" s="72"/>
      <c r="EU20" s="67"/>
      <c r="EV20" s="72">
        <f t="shared" si="47"/>
        <v>70899100</v>
      </c>
      <c r="EW20" s="75">
        <f>'Федеральные  средства  по  МО'!AQ21</f>
        <v>0</v>
      </c>
      <c r="EX20" s="72"/>
      <c r="EY20" s="67"/>
      <c r="EZ20" s="74">
        <f t="shared" si="48"/>
        <v>0</v>
      </c>
      <c r="FA20" s="76">
        <f>'Федеральные  средства  по  МО'!AR21</f>
        <v>0</v>
      </c>
      <c r="FB20" s="72">
        <f t="shared" si="49"/>
        <v>0</v>
      </c>
      <c r="FC20" s="67"/>
      <c r="FD20" s="72"/>
      <c r="FE20" s="75">
        <f>'Федеральные  средства  по  МО'!AS21</f>
        <v>0</v>
      </c>
      <c r="FF20" s="72">
        <f t="shared" si="50"/>
        <v>0</v>
      </c>
      <c r="FG20" s="67"/>
      <c r="FH20" s="74"/>
      <c r="FI20" s="838">
        <f>'Федеральные  средства  по  МО'!AT21</f>
        <v>0</v>
      </c>
      <c r="FJ20" s="74">
        <f>'Проверочная  таблица'!IF25</f>
        <v>0</v>
      </c>
      <c r="FK20" s="72">
        <f>'Проверочная  таблица'!IP25</f>
        <v>0</v>
      </c>
      <c r="FL20" s="73">
        <f>'Проверочная  таблица'!IL25</f>
        <v>0</v>
      </c>
      <c r="FM20" s="840">
        <f>'Федеральные  средства  по  МО'!AU21</f>
        <v>0</v>
      </c>
      <c r="FN20" s="72">
        <f>'Проверочная  таблица'!II25</f>
        <v>0</v>
      </c>
      <c r="FO20" s="67">
        <f>'Проверочная  таблица'!IQ25</f>
        <v>0</v>
      </c>
      <c r="FP20" s="72">
        <f>'Проверочная  таблица'!IS25</f>
        <v>0</v>
      </c>
      <c r="FQ20" s="75">
        <f>'Федеральные  средства  по  МО'!AV21</f>
        <v>0</v>
      </c>
      <c r="FR20" s="72">
        <f>'Проверочная  таблица'!IV25</f>
        <v>0</v>
      </c>
      <c r="FS20" s="67"/>
      <c r="FT20" s="74"/>
      <c r="FU20" s="71">
        <f>'Федеральные  средства  по  МО'!AW21</f>
        <v>0</v>
      </c>
      <c r="FV20" s="73"/>
      <c r="FW20" s="67"/>
      <c r="FX20" s="72"/>
      <c r="FY20" s="75">
        <f>'Федеральные  средства  по  МО'!AX21</f>
        <v>0</v>
      </c>
      <c r="FZ20" s="72">
        <f>'Проверочная  таблица'!JB25</f>
        <v>0</v>
      </c>
      <c r="GA20" s="78"/>
      <c r="GB20" s="79"/>
      <c r="GC20" s="71">
        <f>'Федеральные  средства  по  МО'!AY21</f>
        <v>0</v>
      </c>
      <c r="GD20" s="78"/>
      <c r="GE20" s="81"/>
      <c r="GF20" s="78"/>
      <c r="GG20" s="76">
        <f>'Федеральные  средства  по  МО'!AZ21</f>
        <v>0</v>
      </c>
      <c r="GH20" s="74">
        <f>'Проверочная  таблица'!JH25</f>
        <v>0</v>
      </c>
      <c r="GI20" s="72">
        <f>'Проверочная  таблица'!JT25</f>
        <v>0</v>
      </c>
      <c r="GJ20" s="72">
        <f>'Проверочная  таблица'!JZ25</f>
        <v>0</v>
      </c>
      <c r="GK20" s="75">
        <f>'Федеральные  средства  по  МО'!BA21</f>
        <v>0</v>
      </c>
      <c r="GL20" s="72">
        <f>'Проверочная  таблица'!JK25</f>
        <v>0</v>
      </c>
      <c r="GM20" s="67">
        <f>'Проверочная  таблица'!JW25</f>
        <v>0</v>
      </c>
      <c r="GN20" s="74">
        <f>'Проверочная  таблица'!KC25</f>
        <v>0</v>
      </c>
      <c r="GO20" s="838">
        <f>'Федеральные  средства  по  МО'!BB21</f>
        <v>0</v>
      </c>
      <c r="GP20" s="72">
        <f t="shared" si="51"/>
        <v>0</v>
      </c>
      <c r="GQ20" s="73"/>
      <c r="GR20" s="74"/>
      <c r="GS20" s="832">
        <f>'Федеральные  средства  по  МО'!BC21</f>
        <v>0</v>
      </c>
      <c r="GT20" s="72">
        <f t="shared" si="52"/>
        <v>0</v>
      </c>
      <c r="GU20" s="67"/>
      <c r="GV20" s="72"/>
      <c r="GW20" s="71">
        <f>'Федеральные  средства  по  МО'!BD21</f>
        <v>0</v>
      </c>
      <c r="GX20" s="73">
        <f t="shared" si="53"/>
        <v>0</v>
      </c>
      <c r="GY20" s="67"/>
      <c r="GZ20" s="74"/>
      <c r="HA20" s="71">
        <f>'Федеральные  средства  по  МО'!BE21</f>
        <v>0</v>
      </c>
      <c r="HB20" s="73">
        <f t="shared" si="54"/>
        <v>0</v>
      </c>
      <c r="HC20" s="67"/>
      <c r="HD20" s="72"/>
      <c r="HE20" s="75">
        <f>'Федеральные  средства  по  МО'!BF21</f>
        <v>0</v>
      </c>
      <c r="HF20" s="72">
        <f>'Проверочная  таблица'!LD25</f>
        <v>0</v>
      </c>
      <c r="HG20" s="67">
        <f>'Проверочная  таблица'!LP25</f>
        <v>0</v>
      </c>
      <c r="HH20" s="72">
        <f>'Проверочная  таблица'!LV25</f>
        <v>0</v>
      </c>
      <c r="HI20" s="75">
        <f>'Федеральные  средства  по  МО'!BG21</f>
        <v>0</v>
      </c>
      <c r="HJ20" s="74"/>
      <c r="HK20" s="72">
        <f>'Проверочная  таблица'!LS25</f>
        <v>0</v>
      </c>
      <c r="HL20" s="73">
        <f>'Проверочная  таблица'!LY25</f>
        <v>0</v>
      </c>
      <c r="HM20" s="75">
        <f>'Федеральные  средства  по  МО'!BH21</f>
        <v>0</v>
      </c>
      <c r="HN20" s="72">
        <f t="shared" si="55"/>
        <v>0</v>
      </c>
      <c r="HO20" s="67"/>
      <c r="HP20" s="74"/>
      <c r="HQ20" s="71">
        <f>'Федеральные  средства  по  МО'!BI21</f>
        <v>0</v>
      </c>
      <c r="HR20" s="72">
        <f t="shared" si="56"/>
        <v>0</v>
      </c>
      <c r="HS20" s="73"/>
      <c r="HT20" s="78"/>
      <c r="HU20" s="71">
        <f>'Федеральные  средства  по  МО'!BJ21</f>
        <v>0</v>
      </c>
      <c r="HV20" s="74">
        <f t="shared" si="57"/>
        <v>0</v>
      </c>
      <c r="HW20" s="72"/>
      <c r="HX20" s="73"/>
      <c r="HY20" s="77">
        <f>'Федеральные  средства  по  МО'!BK21</f>
        <v>0</v>
      </c>
      <c r="HZ20" s="74">
        <f t="shared" si="11"/>
        <v>0</v>
      </c>
      <c r="IA20" s="72"/>
      <c r="IB20" s="73"/>
      <c r="IC20" s="76">
        <f>'Федеральные  средства  по  МО'!BL21</f>
        <v>178035.13</v>
      </c>
      <c r="ID20" s="74">
        <f t="shared" si="58"/>
        <v>178035.13</v>
      </c>
      <c r="IE20" s="72"/>
      <c r="IF20" s="73">
        <f>'Проверочная  таблица'!ND25</f>
        <v>0</v>
      </c>
      <c r="IG20" s="77">
        <f>'Федеральные  средства  по  МО'!BM21</f>
        <v>0</v>
      </c>
      <c r="IH20" s="74">
        <f t="shared" si="59"/>
        <v>0</v>
      </c>
      <c r="II20" s="79"/>
      <c r="IJ20" s="72">
        <f>'Проверочная  таблица'!NG25</f>
        <v>0</v>
      </c>
      <c r="IK20" s="76">
        <f>'Федеральные  средства  по  МО'!BN21</f>
        <v>23699500</v>
      </c>
      <c r="IL20" s="74">
        <f>'Проверочная  таблица'!NJ25</f>
        <v>0</v>
      </c>
      <c r="IM20" s="72">
        <f>'Проверочная  таблица'!NZ25</f>
        <v>0</v>
      </c>
      <c r="IN20" s="73">
        <f>'Проверочная  таблица'!OH25</f>
        <v>23699500</v>
      </c>
      <c r="IO20" s="75">
        <f>'Федеральные  средства  по  МО'!BO21</f>
        <v>0</v>
      </c>
      <c r="IP20" s="74"/>
      <c r="IQ20" s="72"/>
      <c r="IR20" s="73">
        <f>'Проверочная  таблица'!OL25</f>
        <v>0</v>
      </c>
      <c r="IS20" s="76">
        <f>'Федеральные  средства  по  МО'!BP21</f>
        <v>448370.11</v>
      </c>
      <c r="IT20" s="74">
        <f>'Проверочная  таблица'!OP25</f>
        <v>0</v>
      </c>
      <c r="IU20" s="72">
        <f t="shared" si="60"/>
        <v>448370.11</v>
      </c>
      <c r="IV20" s="73"/>
      <c r="IW20" s="75">
        <f>'Федеральные  средства  по  МО'!BQ21</f>
        <v>0</v>
      </c>
      <c r="IX20" s="74">
        <f>'Проверочная  таблица'!OU25</f>
        <v>0</v>
      </c>
      <c r="IY20" s="72">
        <f t="shared" si="61"/>
        <v>0</v>
      </c>
      <c r="IZ20" s="73"/>
      <c r="JA20" s="76">
        <f>'Федеральные  средства  по  МО'!BT21</f>
        <v>0</v>
      </c>
      <c r="JB20" s="72">
        <f t="shared" si="62"/>
        <v>0</v>
      </c>
      <c r="JC20" s="67"/>
      <c r="JD20" s="72"/>
      <c r="JE20" s="77">
        <f>'Федеральные  средства  по  МО'!BU21</f>
        <v>0</v>
      </c>
      <c r="JF20" s="73">
        <f t="shared" si="63"/>
        <v>0</v>
      </c>
      <c r="JG20" s="73"/>
      <c r="JH20" s="72"/>
      <c r="JI20" s="76">
        <f>'Федеральные  средства  по  МО'!BV21</f>
        <v>0</v>
      </c>
      <c r="JJ20" s="72">
        <f>'Проверочная  таблица'!QJ25</f>
        <v>0</v>
      </c>
      <c r="JK20" s="67">
        <f>'Проверочная  таблица'!QV25</f>
        <v>0</v>
      </c>
      <c r="JL20" s="72">
        <f>'Проверочная  таблица'!RB25</f>
        <v>0</v>
      </c>
      <c r="JM20" s="75">
        <f>'Федеральные  средства  по  МО'!BW21</f>
        <v>0</v>
      </c>
      <c r="JN20" s="72">
        <f>'Проверочная  таблица'!QM25</f>
        <v>0</v>
      </c>
      <c r="JO20" s="67">
        <f>'Проверочная  таблица'!QY25</f>
        <v>0</v>
      </c>
      <c r="JP20" s="74">
        <f>'Проверочная  таблица'!RE25</f>
        <v>0</v>
      </c>
      <c r="JQ20" s="76">
        <f>'Федеральные  средства  по  МО'!BX21</f>
        <v>0</v>
      </c>
      <c r="JR20" s="72"/>
      <c r="JS20" s="67">
        <f t="shared" si="64"/>
        <v>0</v>
      </c>
      <c r="JT20" s="72"/>
      <c r="JU20" s="71">
        <f>'Федеральные  средства  по  МО'!BY21</f>
        <v>0</v>
      </c>
      <c r="JV20" s="67"/>
      <c r="JW20" s="72">
        <f t="shared" si="65"/>
        <v>0</v>
      </c>
      <c r="JX20" s="67"/>
      <c r="JY20" s="71">
        <f>'Федеральные  средства  по  МО'!BZ21</f>
        <v>0</v>
      </c>
      <c r="JZ20" s="72"/>
      <c r="KA20" s="72"/>
      <c r="KB20" s="73"/>
      <c r="KC20" s="71">
        <f>'Федеральные  средства  по  МО'!CA21</f>
        <v>0</v>
      </c>
      <c r="KD20" s="67"/>
      <c r="KE20" s="72"/>
      <c r="KF20" s="67"/>
      <c r="KG20" s="76">
        <f>'Федеральные  средства  по  МО'!CB21</f>
        <v>0</v>
      </c>
      <c r="KH20" s="72">
        <f t="shared" si="66"/>
        <v>0</v>
      </c>
      <c r="KI20" s="67"/>
      <c r="KJ20" s="72"/>
      <c r="KK20" s="77">
        <f>'Федеральные  средства  по  МО'!CC21</f>
        <v>0</v>
      </c>
      <c r="KL20" s="72">
        <f t="shared" si="67"/>
        <v>0</v>
      </c>
      <c r="KM20" s="67"/>
      <c r="KN20" s="72"/>
      <c r="KO20" s="76">
        <f>'Федеральные  средства  по  МО'!CD21</f>
        <v>0</v>
      </c>
      <c r="KP20" s="72">
        <f t="shared" si="68"/>
        <v>0</v>
      </c>
      <c r="KQ20" s="67"/>
      <c r="KR20" s="72"/>
      <c r="KS20" s="75">
        <f>'Федеральные  средства  по  МО'!CE21</f>
        <v>0</v>
      </c>
      <c r="KT20" s="72">
        <f t="shared" si="69"/>
        <v>0</v>
      </c>
      <c r="KU20" s="67"/>
      <c r="KV20" s="72"/>
      <c r="KW20" s="75">
        <f>'Федеральные  средства  по  МО'!CF21</f>
        <v>0</v>
      </c>
      <c r="KX20" s="74">
        <f>'Проверочная  таблица'!SX25</f>
        <v>0</v>
      </c>
      <c r="KY20" s="72">
        <f>'Проверочная  таблица'!TZ25</f>
        <v>0</v>
      </c>
      <c r="KZ20" s="67">
        <f>'Проверочная  таблица'!UN25</f>
        <v>0</v>
      </c>
      <c r="LA20" s="832">
        <f>'Федеральные  средства  по  МО'!CG21</f>
        <v>0</v>
      </c>
      <c r="LB20" s="67">
        <f>'Проверочная  таблица'!TE25</f>
        <v>0</v>
      </c>
      <c r="LC20" s="72">
        <f>'Проверочная  таблица'!UG25</f>
        <v>0</v>
      </c>
      <c r="LD20" s="73">
        <f>'Проверочная  таблица'!UU25</f>
        <v>0</v>
      </c>
      <c r="LE20" s="75">
        <f>'Федеральные  средства  по  МО'!CH21</f>
        <v>0</v>
      </c>
      <c r="LF20" s="72">
        <f>'Проверочная  таблица'!SZ25</f>
        <v>0</v>
      </c>
      <c r="LG20" s="67">
        <f t="shared" si="70"/>
        <v>0</v>
      </c>
      <c r="LH20" s="72"/>
      <c r="LI20" s="75">
        <f>'Федеральные  средства  по  МО'!CI21</f>
        <v>0</v>
      </c>
      <c r="LJ20" s="72">
        <f>'Проверочная  таблица'!TG25</f>
        <v>0</v>
      </c>
      <c r="LK20" s="67">
        <f t="shared" si="71"/>
        <v>0</v>
      </c>
      <c r="LL20" s="74"/>
      <c r="LM20" s="76">
        <f>'Федеральные  средства  по  МО'!CJ21</f>
        <v>500361400</v>
      </c>
      <c r="LN20" s="74">
        <f>'Проверочная  таблица'!TB25</f>
        <v>410531900</v>
      </c>
      <c r="LO20" s="74">
        <f>'Проверочная  таблица'!UD25</f>
        <v>0</v>
      </c>
      <c r="LP20" s="72">
        <f>'Проверочная  таблица'!UR25</f>
        <v>89829500</v>
      </c>
      <c r="LQ20" s="75">
        <f>'Федеральные  средства  по  МО'!CK21</f>
        <v>108924565.08999999</v>
      </c>
      <c r="LR20" s="74">
        <f>'Проверочная  таблица'!TI25</f>
        <v>108924565.08999999</v>
      </c>
      <c r="LS20" s="72">
        <f>'Проверочная  таблица'!TW25</f>
        <v>0</v>
      </c>
      <c r="LT20" s="72"/>
    </row>
    <row r="21" spans="1:332" ht="25.5" customHeight="1" x14ac:dyDescent="0.25">
      <c r="A21" s="68" t="s">
        <v>278</v>
      </c>
      <c r="B21" s="69">
        <f t="shared" si="12"/>
        <v>121461.56</v>
      </c>
      <c r="C21" s="70">
        <f t="shared" si="13"/>
        <v>121461.56</v>
      </c>
      <c r="D21" s="70">
        <f t="shared" si="14"/>
        <v>0</v>
      </c>
      <c r="E21" s="70">
        <f t="shared" si="15"/>
        <v>0</v>
      </c>
      <c r="F21" s="69">
        <f t="shared" si="16"/>
        <v>0</v>
      </c>
      <c r="G21" s="70">
        <f t="shared" si="17"/>
        <v>0</v>
      </c>
      <c r="H21" s="70">
        <f t="shared" si="1"/>
        <v>0</v>
      </c>
      <c r="I21" s="70">
        <f t="shared" si="2"/>
        <v>0</v>
      </c>
      <c r="J21" s="53"/>
      <c r="K21" s="54">
        <f>M21-'Федеральные  средства  по  МО'!L22-'Федеральные  средства  по  МО'!D22</f>
        <v>0</v>
      </c>
      <c r="L21" s="54">
        <f>Q21-'Федеральные  средства  по  МО'!M22-'Федеральные  средства  по  МО'!E22</f>
        <v>0</v>
      </c>
      <c r="M21" s="832">
        <f t="shared" si="18"/>
        <v>121461.56</v>
      </c>
      <c r="N21" s="73">
        <f t="shared" si="19"/>
        <v>121461.56</v>
      </c>
      <c r="O21" s="67">
        <f t="shared" si="20"/>
        <v>0</v>
      </c>
      <c r="P21" s="74">
        <f t="shared" si="21"/>
        <v>0</v>
      </c>
      <c r="Q21" s="832">
        <f t="shared" si="22"/>
        <v>0</v>
      </c>
      <c r="R21" s="73">
        <f t="shared" si="23"/>
        <v>0</v>
      </c>
      <c r="S21" s="67">
        <f t="shared" si="24"/>
        <v>0</v>
      </c>
      <c r="T21" s="72">
        <f t="shared" si="25"/>
        <v>0</v>
      </c>
      <c r="U21" s="832">
        <f>'Федеральные  средства  по  МО'!F22</f>
        <v>0</v>
      </c>
      <c r="V21" s="73">
        <f t="shared" si="26"/>
        <v>0</v>
      </c>
      <c r="W21" s="67"/>
      <c r="X21" s="74"/>
      <c r="Y21" s="832">
        <f>'Федеральные  средства  по  МО'!G22</f>
        <v>0</v>
      </c>
      <c r="Z21" s="73">
        <f t="shared" si="27"/>
        <v>0</v>
      </c>
      <c r="AA21" s="67"/>
      <c r="AB21" s="72"/>
      <c r="AC21" s="71">
        <f>'Федеральные  средства  по  МО'!H22</f>
        <v>0</v>
      </c>
      <c r="AD21" s="73">
        <f t="shared" si="28"/>
        <v>0</v>
      </c>
      <c r="AE21" s="67"/>
      <c r="AF21" s="74"/>
      <c r="AG21" s="71">
        <f>'Федеральные  средства  по  МО'!I22</f>
        <v>0</v>
      </c>
      <c r="AH21" s="73">
        <f t="shared" si="29"/>
        <v>0</v>
      </c>
      <c r="AI21" s="67"/>
      <c r="AJ21" s="72"/>
      <c r="AK21" s="75">
        <f>'Федеральные  средства  по  МО'!N22</f>
        <v>0</v>
      </c>
      <c r="AL21" s="72">
        <f>'Проверочная  таблица'!BV26</f>
        <v>0</v>
      </c>
      <c r="AM21" s="67"/>
      <c r="AN21" s="74"/>
      <c r="AO21" s="76">
        <f>'Федеральные  средства  по  МО'!O22</f>
        <v>0</v>
      </c>
      <c r="AP21" s="72">
        <f>'Проверочная  таблица'!CC26</f>
        <v>0</v>
      </c>
      <c r="AQ21" s="73"/>
      <c r="AR21" s="67"/>
      <c r="AS21" s="76">
        <f>'Федеральные  средства  по  МО'!P22</f>
        <v>0</v>
      </c>
      <c r="AT21" s="72">
        <f>'Проверочная  таблица'!BX26</f>
        <v>0</v>
      </c>
      <c r="AU21" s="67"/>
      <c r="AV21" s="72">
        <f>'Проверочная  таблица'!CJ26</f>
        <v>0</v>
      </c>
      <c r="AW21" s="75">
        <f>'Федеральные  средства  по  МО'!Q22</f>
        <v>0</v>
      </c>
      <c r="AX21" s="72">
        <f>'Проверочная  таблица'!CE26</f>
        <v>0</v>
      </c>
      <c r="AY21" s="67"/>
      <c r="AZ21" s="72">
        <f>'Проверочная  таблица'!CM26</f>
        <v>0</v>
      </c>
      <c r="BA21" s="75">
        <f>'Федеральные  средства  по  МО'!R22</f>
        <v>0</v>
      </c>
      <c r="BB21" s="72">
        <f t="shared" si="30"/>
        <v>0</v>
      </c>
      <c r="BC21" s="67"/>
      <c r="BD21" s="72"/>
      <c r="BE21" s="77">
        <f>'Федеральные  средства  по  МО'!S22</f>
        <v>0</v>
      </c>
      <c r="BF21" s="72">
        <f t="shared" si="31"/>
        <v>0</v>
      </c>
      <c r="BG21" s="73"/>
      <c r="BH21" s="73"/>
      <c r="BI21" s="71">
        <f>'Федеральные  средства  по  МО'!T22</f>
        <v>0</v>
      </c>
      <c r="BJ21" s="73">
        <f t="shared" si="4"/>
        <v>0</v>
      </c>
      <c r="BK21" s="72"/>
      <c r="BL21" s="67"/>
      <c r="BM21" s="71">
        <f>'Федеральные  средства  по  МО'!U22</f>
        <v>0</v>
      </c>
      <c r="BN21" s="73">
        <f t="shared" si="5"/>
        <v>0</v>
      </c>
      <c r="BO21" s="72"/>
      <c r="BP21" s="67"/>
      <c r="BQ21" s="76">
        <f>'Федеральные  средства  по  МО'!V22</f>
        <v>0</v>
      </c>
      <c r="BR21" s="72">
        <f t="shared" si="32"/>
        <v>0</v>
      </c>
      <c r="BS21" s="67"/>
      <c r="BT21" s="74"/>
      <c r="BU21" s="76">
        <f>'Федеральные  средства  по  МО'!W22</f>
        <v>0</v>
      </c>
      <c r="BV21" s="72">
        <f t="shared" si="33"/>
        <v>0</v>
      </c>
      <c r="BW21" s="67"/>
      <c r="BX21" s="72"/>
      <c r="BY21" s="76">
        <f>'Федеральные  средства  по  МО'!X22</f>
        <v>0</v>
      </c>
      <c r="BZ21" s="72">
        <f t="shared" si="34"/>
        <v>0</v>
      </c>
      <c r="CA21" s="67"/>
      <c r="CB21" s="72"/>
      <c r="CC21" s="75">
        <f>'Федеральные  средства  по  МО'!Y22</f>
        <v>0</v>
      </c>
      <c r="CD21" s="72">
        <f t="shared" si="35"/>
        <v>0</v>
      </c>
      <c r="CE21" s="67"/>
      <c r="CF21" s="72"/>
      <c r="CG21" s="75">
        <f>'Федеральные  средства  по  МО'!Z22</f>
        <v>0</v>
      </c>
      <c r="CH21" s="72">
        <f t="shared" si="36"/>
        <v>0</v>
      </c>
      <c r="CI21" s="67"/>
      <c r="CJ21" s="74"/>
      <c r="CK21" s="71">
        <f>'Федеральные  средства  по  МО'!AA22</f>
        <v>0</v>
      </c>
      <c r="CL21" s="72">
        <f t="shared" si="37"/>
        <v>0</v>
      </c>
      <c r="CM21" s="67"/>
      <c r="CN21" s="72"/>
      <c r="CO21" s="71">
        <f>'Федеральные  средства  по  МО'!AB22</f>
        <v>0</v>
      </c>
      <c r="CP21" s="73">
        <f t="shared" si="6"/>
        <v>0</v>
      </c>
      <c r="CQ21" s="67"/>
      <c r="CR21" s="74"/>
      <c r="CS21" s="71">
        <f>'Федеральные  средства  по  МО'!AC22</f>
        <v>0</v>
      </c>
      <c r="CT21" s="73">
        <f t="shared" si="7"/>
        <v>0</v>
      </c>
      <c r="CU21" s="72"/>
      <c r="CV21" s="73"/>
      <c r="CW21" s="76">
        <f>'Федеральные  средства  по  МО'!AD22</f>
        <v>0</v>
      </c>
      <c r="CX21" s="74">
        <f>'Проверочная  таблица'!ED26</f>
        <v>0</v>
      </c>
      <c r="CY21" s="72">
        <f t="shared" si="38"/>
        <v>0</v>
      </c>
      <c r="CZ21" s="73"/>
      <c r="DA21" s="75">
        <f>'Федеральные  средства  по  МО'!AE22</f>
        <v>0</v>
      </c>
      <c r="DB21" s="74">
        <f>'Проверочная  таблица'!EG26</f>
        <v>0</v>
      </c>
      <c r="DC21" s="72">
        <f t="shared" si="39"/>
        <v>0</v>
      </c>
      <c r="DD21" s="67"/>
      <c r="DE21" s="71">
        <f>'Федеральные  средства  по  МО'!AF22</f>
        <v>0</v>
      </c>
      <c r="DF21" s="73">
        <f t="shared" si="40"/>
        <v>0</v>
      </c>
      <c r="DG21" s="67"/>
      <c r="DH21" s="74"/>
      <c r="DI21" s="71">
        <f>'Федеральные  средства  по  МО'!AG22</f>
        <v>0</v>
      </c>
      <c r="DJ21" s="73">
        <f t="shared" si="8"/>
        <v>0</v>
      </c>
      <c r="DK21" s="67"/>
      <c r="DL21" s="72"/>
      <c r="DM21" s="71">
        <f>'Федеральные  средства  по  МО'!AH22</f>
        <v>0</v>
      </c>
      <c r="DN21" s="72">
        <f t="shared" si="41"/>
        <v>0</v>
      </c>
      <c r="DO21" s="67"/>
      <c r="DP21" s="72"/>
      <c r="DQ21" s="77">
        <f>'Федеральные  средства  по  МО'!AI22</f>
        <v>0</v>
      </c>
      <c r="DR21" s="73">
        <f t="shared" si="42"/>
        <v>0</v>
      </c>
      <c r="DS21" s="67"/>
      <c r="DT21" s="74"/>
      <c r="DU21" s="71">
        <f>'Федеральные  средства  по  МО'!AJ22</f>
        <v>0</v>
      </c>
      <c r="DV21" s="73">
        <f t="shared" si="43"/>
        <v>0</v>
      </c>
      <c r="DW21" s="67"/>
      <c r="DX21" s="74"/>
      <c r="DY21" s="71">
        <f>'Федеральные  средства  по  МО'!AK22</f>
        <v>0</v>
      </c>
      <c r="DZ21" s="73">
        <f t="shared" si="44"/>
        <v>0</v>
      </c>
      <c r="EA21" s="67"/>
      <c r="EB21" s="74"/>
      <c r="EC21" s="71">
        <f>'Федеральные  средства  по  МО'!AL22</f>
        <v>0</v>
      </c>
      <c r="ED21" s="73">
        <f t="shared" si="45"/>
        <v>0</v>
      </c>
      <c r="EE21" s="67"/>
      <c r="EF21" s="74"/>
      <c r="EG21" s="71">
        <f>'Федеральные  средства  по  МО'!AM22</f>
        <v>0</v>
      </c>
      <c r="EH21" s="73">
        <f t="shared" si="46"/>
        <v>0</v>
      </c>
      <c r="EI21" s="67"/>
      <c r="EJ21" s="72"/>
      <c r="EK21" s="71">
        <f>'Федеральные  средства  по  МО'!AN22</f>
        <v>0</v>
      </c>
      <c r="EL21" s="67">
        <f t="shared" si="9"/>
        <v>0</v>
      </c>
      <c r="EM21" s="72"/>
      <c r="EN21" s="67"/>
      <c r="EO21" s="71">
        <f>'Федеральные  средства  по  МО'!AO22</f>
        <v>0</v>
      </c>
      <c r="EP21" s="67">
        <f t="shared" si="10"/>
        <v>0</v>
      </c>
      <c r="EQ21" s="72"/>
      <c r="ER21" s="67"/>
      <c r="ES21" s="76">
        <f>'Федеральные  средства  по  МО'!AP22</f>
        <v>0</v>
      </c>
      <c r="ET21" s="72"/>
      <c r="EU21" s="67"/>
      <c r="EV21" s="72">
        <f t="shared" si="47"/>
        <v>0</v>
      </c>
      <c r="EW21" s="75">
        <f>'Федеральные  средства  по  МО'!AQ22</f>
        <v>0</v>
      </c>
      <c r="EX21" s="72"/>
      <c r="EY21" s="67"/>
      <c r="EZ21" s="74">
        <f t="shared" si="48"/>
        <v>0</v>
      </c>
      <c r="FA21" s="76">
        <f>'Федеральные  средства  по  МО'!AR22</f>
        <v>0</v>
      </c>
      <c r="FB21" s="72">
        <f t="shared" si="49"/>
        <v>0</v>
      </c>
      <c r="FC21" s="67"/>
      <c r="FD21" s="72"/>
      <c r="FE21" s="75">
        <f>'Федеральные  средства  по  МО'!AS22</f>
        <v>0</v>
      </c>
      <c r="FF21" s="72">
        <f t="shared" si="50"/>
        <v>0</v>
      </c>
      <c r="FG21" s="67"/>
      <c r="FH21" s="74"/>
      <c r="FI21" s="838">
        <f>'Федеральные  средства  по  МО'!AT22</f>
        <v>0</v>
      </c>
      <c r="FJ21" s="74">
        <f>'Проверочная  таблица'!IF26</f>
        <v>0</v>
      </c>
      <c r="FK21" s="72">
        <f>'Проверочная  таблица'!IP26</f>
        <v>0</v>
      </c>
      <c r="FL21" s="73">
        <f>'Проверочная  таблица'!IL26</f>
        <v>0</v>
      </c>
      <c r="FM21" s="840">
        <f>'Федеральные  средства  по  МО'!AU22</f>
        <v>0</v>
      </c>
      <c r="FN21" s="72">
        <f>'Проверочная  таблица'!II26</f>
        <v>0</v>
      </c>
      <c r="FO21" s="67">
        <f>'Проверочная  таблица'!IQ26</f>
        <v>0</v>
      </c>
      <c r="FP21" s="72">
        <f>'Проверочная  таблица'!IS26</f>
        <v>0</v>
      </c>
      <c r="FQ21" s="75">
        <f>'Федеральные  средства  по  МО'!AV22</f>
        <v>0</v>
      </c>
      <c r="FR21" s="72">
        <f>'Проверочная  таблица'!IV26</f>
        <v>0</v>
      </c>
      <c r="FS21" s="67"/>
      <c r="FT21" s="74"/>
      <c r="FU21" s="71">
        <f>'Федеральные  средства  по  МО'!AW22</f>
        <v>0</v>
      </c>
      <c r="FV21" s="73"/>
      <c r="FW21" s="67"/>
      <c r="FX21" s="72"/>
      <c r="FY21" s="75">
        <f>'Федеральные  средства  по  МО'!AX22</f>
        <v>0</v>
      </c>
      <c r="FZ21" s="72">
        <f>'Проверочная  таблица'!JB26</f>
        <v>0</v>
      </c>
      <c r="GA21" s="67"/>
      <c r="GB21" s="74"/>
      <c r="GC21" s="71">
        <f>'Федеральные  средства  по  МО'!AY22</f>
        <v>0</v>
      </c>
      <c r="GD21" s="67"/>
      <c r="GE21" s="72"/>
      <c r="GF21" s="67"/>
      <c r="GG21" s="76">
        <f>'Федеральные  средства  по  МО'!AZ22</f>
        <v>0</v>
      </c>
      <c r="GH21" s="74">
        <f>'Проверочная  таблица'!JH26</f>
        <v>0</v>
      </c>
      <c r="GI21" s="72">
        <f>'Проверочная  таблица'!JT26</f>
        <v>0</v>
      </c>
      <c r="GJ21" s="72">
        <f>'Проверочная  таблица'!JZ26</f>
        <v>0</v>
      </c>
      <c r="GK21" s="75">
        <f>'Федеральные  средства  по  МО'!BA22</f>
        <v>0</v>
      </c>
      <c r="GL21" s="72">
        <f>'Проверочная  таблица'!JK26</f>
        <v>0</v>
      </c>
      <c r="GM21" s="67">
        <f>'Проверочная  таблица'!JW26</f>
        <v>0</v>
      </c>
      <c r="GN21" s="74">
        <f>'Проверочная  таблица'!KC26</f>
        <v>0</v>
      </c>
      <c r="GO21" s="838">
        <f>'Федеральные  средства  по  МО'!BB22</f>
        <v>0</v>
      </c>
      <c r="GP21" s="72">
        <f t="shared" si="51"/>
        <v>0</v>
      </c>
      <c r="GQ21" s="73"/>
      <c r="GR21" s="74"/>
      <c r="GS21" s="832">
        <f>'Федеральные  средства  по  МО'!BC22</f>
        <v>0</v>
      </c>
      <c r="GT21" s="72">
        <f t="shared" si="52"/>
        <v>0</v>
      </c>
      <c r="GU21" s="67"/>
      <c r="GV21" s="72"/>
      <c r="GW21" s="71">
        <f>'Федеральные  средства  по  МО'!BD22</f>
        <v>0</v>
      </c>
      <c r="GX21" s="73">
        <f t="shared" si="53"/>
        <v>0</v>
      </c>
      <c r="GY21" s="67"/>
      <c r="GZ21" s="74"/>
      <c r="HA21" s="71">
        <f>'Федеральные  средства  по  МО'!BE22</f>
        <v>0</v>
      </c>
      <c r="HB21" s="73">
        <f t="shared" si="54"/>
        <v>0</v>
      </c>
      <c r="HC21" s="67"/>
      <c r="HD21" s="72"/>
      <c r="HE21" s="75">
        <f>'Федеральные  средства  по  МО'!BF22</f>
        <v>0</v>
      </c>
      <c r="HF21" s="72">
        <f>'Проверочная  таблица'!LD26</f>
        <v>0</v>
      </c>
      <c r="HG21" s="67">
        <f>'Проверочная  таблица'!LP26</f>
        <v>0</v>
      </c>
      <c r="HH21" s="72">
        <f>'Проверочная  таблица'!LV26</f>
        <v>0</v>
      </c>
      <c r="HI21" s="75">
        <f>'Федеральные  средства  по  МО'!BG22</f>
        <v>0</v>
      </c>
      <c r="HJ21" s="74"/>
      <c r="HK21" s="72">
        <f>'Проверочная  таблица'!LS26</f>
        <v>0</v>
      </c>
      <c r="HL21" s="73">
        <f>'Проверочная  таблица'!LY26</f>
        <v>0</v>
      </c>
      <c r="HM21" s="75">
        <f>'Федеральные  средства  по  МО'!BH22</f>
        <v>0</v>
      </c>
      <c r="HN21" s="72">
        <f t="shared" si="55"/>
        <v>0</v>
      </c>
      <c r="HO21" s="67"/>
      <c r="HP21" s="74"/>
      <c r="HQ21" s="71">
        <f>'Федеральные  средства  по  МО'!BI22</f>
        <v>0</v>
      </c>
      <c r="HR21" s="72">
        <f t="shared" si="56"/>
        <v>0</v>
      </c>
      <c r="HS21" s="73"/>
      <c r="HT21" s="67"/>
      <c r="HU21" s="71">
        <f>'Федеральные  средства  по  МО'!BJ22</f>
        <v>0</v>
      </c>
      <c r="HV21" s="74">
        <f t="shared" si="57"/>
        <v>0</v>
      </c>
      <c r="HW21" s="72"/>
      <c r="HX21" s="73"/>
      <c r="HY21" s="77">
        <f>'Федеральные  средства  по  МО'!BK22</f>
        <v>0</v>
      </c>
      <c r="HZ21" s="74">
        <f t="shared" si="11"/>
        <v>0</v>
      </c>
      <c r="IA21" s="72"/>
      <c r="IB21" s="73"/>
      <c r="IC21" s="76">
        <f>'Федеральные  средства  по  МО'!BL22</f>
        <v>121461.56</v>
      </c>
      <c r="ID21" s="74">
        <f t="shared" si="58"/>
        <v>121461.56</v>
      </c>
      <c r="IE21" s="72"/>
      <c r="IF21" s="73">
        <f>'Проверочная  таблица'!ND26</f>
        <v>0</v>
      </c>
      <c r="IG21" s="77">
        <f>'Федеральные  средства  по  МО'!BM22</f>
        <v>0</v>
      </c>
      <c r="IH21" s="74">
        <f t="shared" si="59"/>
        <v>0</v>
      </c>
      <c r="II21" s="74"/>
      <c r="IJ21" s="72">
        <f>'Проверочная  таблица'!NG26</f>
        <v>0</v>
      </c>
      <c r="IK21" s="76">
        <f>'Федеральные  средства  по  МО'!BN22</f>
        <v>0</v>
      </c>
      <c r="IL21" s="74">
        <f>'Проверочная  таблица'!NJ26</f>
        <v>0</v>
      </c>
      <c r="IM21" s="72">
        <f>'Проверочная  таблица'!NZ26</f>
        <v>0</v>
      </c>
      <c r="IN21" s="73">
        <f>'Проверочная  таблица'!OH26</f>
        <v>0</v>
      </c>
      <c r="IO21" s="75">
        <f>'Федеральные  средства  по  МО'!BO22</f>
        <v>0</v>
      </c>
      <c r="IP21" s="74"/>
      <c r="IQ21" s="72"/>
      <c r="IR21" s="73">
        <f>'Проверочная  таблица'!OL26</f>
        <v>0</v>
      </c>
      <c r="IS21" s="76">
        <f>'Федеральные  средства  по  МО'!BP22</f>
        <v>0</v>
      </c>
      <c r="IT21" s="74">
        <f>'Проверочная  таблица'!OP26</f>
        <v>0</v>
      </c>
      <c r="IU21" s="72">
        <f t="shared" si="60"/>
        <v>0</v>
      </c>
      <c r="IV21" s="73"/>
      <c r="IW21" s="75">
        <f>'Федеральные  средства  по  МО'!BQ22</f>
        <v>0</v>
      </c>
      <c r="IX21" s="74">
        <f>'Проверочная  таблица'!OU26</f>
        <v>0</v>
      </c>
      <c r="IY21" s="72">
        <f t="shared" si="61"/>
        <v>0</v>
      </c>
      <c r="IZ21" s="73"/>
      <c r="JA21" s="76">
        <f>'Федеральные  средства  по  МО'!BT22</f>
        <v>0</v>
      </c>
      <c r="JB21" s="72">
        <f t="shared" si="62"/>
        <v>0</v>
      </c>
      <c r="JC21" s="67"/>
      <c r="JD21" s="72"/>
      <c r="JE21" s="77">
        <f>'Федеральные  средства  по  МО'!BU22</f>
        <v>0</v>
      </c>
      <c r="JF21" s="73">
        <f t="shared" si="63"/>
        <v>0</v>
      </c>
      <c r="JG21" s="73"/>
      <c r="JH21" s="72"/>
      <c r="JI21" s="76">
        <f>'Федеральные  средства  по  МО'!BV22</f>
        <v>0</v>
      </c>
      <c r="JJ21" s="72">
        <f>'Проверочная  таблица'!QJ26</f>
        <v>0</v>
      </c>
      <c r="JK21" s="67">
        <f>'Проверочная  таблица'!QV26</f>
        <v>0</v>
      </c>
      <c r="JL21" s="72">
        <f>'Проверочная  таблица'!RB26</f>
        <v>0</v>
      </c>
      <c r="JM21" s="75">
        <f>'Федеральные  средства  по  МО'!BW22</f>
        <v>0</v>
      </c>
      <c r="JN21" s="72">
        <f>'Проверочная  таблица'!QM26</f>
        <v>0</v>
      </c>
      <c r="JO21" s="67">
        <f>'Проверочная  таблица'!QY26</f>
        <v>0</v>
      </c>
      <c r="JP21" s="74">
        <f>'Проверочная  таблица'!RE26</f>
        <v>0</v>
      </c>
      <c r="JQ21" s="76">
        <f>'Федеральные  средства  по  МО'!BX22</f>
        <v>0</v>
      </c>
      <c r="JR21" s="72"/>
      <c r="JS21" s="67">
        <f t="shared" si="64"/>
        <v>0</v>
      </c>
      <c r="JT21" s="72"/>
      <c r="JU21" s="71">
        <f>'Федеральные  средства  по  МО'!BY22</f>
        <v>0</v>
      </c>
      <c r="JV21" s="67"/>
      <c r="JW21" s="72">
        <f t="shared" si="65"/>
        <v>0</v>
      </c>
      <c r="JX21" s="67"/>
      <c r="JY21" s="71">
        <f>'Федеральные  средства  по  МО'!BZ22</f>
        <v>0</v>
      </c>
      <c r="JZ21" s="72"/>
      <c r="KA21" s="72"/>
      <c r="KB21" s="73"/>
      <c r="KC21" s="71">
        <f>'Федеральные  средства  по  МО'!CA22</f>
        <v>0</v>
      </c>
      <c r="KD21" s="67"/>
      <c r="KE21" s="72"/>
      <c r="KF21" s="67"/>
      <c r="KG21" s="76">
        <f>'Федеральные  средства  по  МО'!CB22</f>
        <v>0</v>
      </c>
      <c r="KH21" s="72">
        <f t="shared" si="66"/>
        <v>0</v>
      </c>
      <c r="KI21" s="67"/>
      <c r="KJ21" s="72"/>
      <c r="KK21" s="77">
        <f>'Федеральные  средства  по  МО'!CC22</f>
        <v>0</v>
      </c>
      <c r="KL21" s="72">
        <f t="shared" si="67"/>
        <v>0</v>
      </c>
      <c r="KM21" s="67"/>
      <c r="KN21" s="72"/>
      <c r="KO21" s="76">
        <f>'Федеральные  средства  по  МО'!CD22</f>
        <v>0</v>
      </c>
      <c r="KP21" s="72">
        <f t="shared" si="68"/>
        <v>0</v>
      </c>
      <c r="KQ21" s="67"/>
      <c r="KR21" s="72"/>
      <c r="KS21" s="75">
        <f>'Федеральные  средства  по  МО'!CE22</f>
        <v>0</v>
      </c>
      <c r="KT21" s="72">
        <f t="shared" si="69"/>
        <v>0</v>
      </c>
      <c r="KU21" s="67"/>
      <c r="KV21" s="72"/>
      <c r="KW21" s="75">
        <f>'Федеральные  средства  по  МО'!CF22</f>
        <v>0</v>
      </c>
      <c r="KX21" s="74">
        <f>'Проверочная  таблица'!SX26</f>
        <v>0</v>
      </c>
      <c r="KY21" s="72">
        <f>'Проверочная  таблица'!TZ26</f>
        <v>0</v>
      </c>
      <c r="KZ21" s="67">
        <f>'Проверочная  таблица'!UN26</f>
        <v>0</v>
      </c>
      <c r="LA21" s="832">
        <f>'Федеральные  средства  по  МО'!CG22</f>
        <v>0</v>
      </c>
      <c r="LB21" s="67">
        <f>'Проверочная  таблица'!TE26</f>
        <v>0</v>
      </c>
      <c r="LC21" s="72">
        <f>'Проверочная  таблица'!UG26</f>
        <v>0</v>
      </c>
      <c r="LD21" s="73">
        <f>'Проверочная  таблица'!UU26</f>
        <v>0</v>
      </c>
      <c r="LE21" s="75">
        <f>'Федеральные  средства  по  МО'!CH22</f>
        <v>0</v>
      </c>
      <c r="LF21" s="72">
        <f>'Проверочная  таблица'!SZ26</f>
        <v>0</v>
      </c>
      <c r="LG21" s="67">
        <f t="shared" si="70"/>
        <v>0</v>
      </c>
      <c r="LH21" s="72"/>
      <c r="LI21" s="75">
        <f>'Федеральные  средства  по  МО'!CI22</f>
        <v>0</v>
      </c>
      <c r="LJ21" s="72">
        <f>'Проверочная  таблица'!TG26</f>
        <v>0</v>
      </c>
      <c r="LK21" s="67">
        <f t="shared" si="71"/>
        <v>0</v>
      </c>
      <c r="LL21" s="74"/>
      <c r="LM21" s="76">
        <f>'Федеральные  средства  по  МО'!CJ22</f>
        <v>0</v>
      </c>
      <c r="LN21" s="74">
        <f>'Проверочная  таблица'!TB26</f>
        <v>0</v>
      </c>
      <c r="LO21" s="74">
        <f>'Проверочная  таблица'!UD26</f>
        <v>0</v>
      </c>
      <c r="LP21" s="72">
        <f>'Проверочная  таблица'!UR26</f>
        <v>0</v>
      </c>
      <c r="LQ21" s="75">
        <f>'Федеральные  средства  по  МО'!CK22</f>
        <v>0</v>
      </c>
      <c r="LR21" s="74">
        <f>'Проверочная  таблица'!TI26</f>
        <v>0</v>
      </c>
      <c r="LS21" s="72">
        <f>'Проверочная  таблица'!TW26</f>
        <v>0</v>
      </c>
      <c r="LT21" s="72"/>
    </row>
    <row r="22" spans="1:332" ht="25.5" customHeight="1" x14ac:dyDescent="0.25">
      <c r="A22" s="82" t="s">
        <v>279</v>
      </c>
      <c r="B22" s="52">
        <f t="shared" si="12"/>
        <v>7707331.5599999996</v>
      </c>
      <c r="C22" s="52">
        <f t="shared" si="13"/>
        <v>7707331.5599999996</v>
      </c>
      <c r="D22" s="52">
        <f t="shared" si="14"/>
        <v>0</v>
      </c>
      <c r="E22" s="52">
        <f t="shared" si="15"/>
        <v>0</v>
      </c>
      <c r="F22" s="52">
        <f t="shared" si="16"/>
        <v>0</v>
      </c>
      <c r="G22" s="52">
        <f t="shared" si="17"/>
        <v>0</v>
      </c>
      <c r="H22" s="52">
        <f t="shared" si="1"/>
        <v>0</v>
      </c>
      <c r="I22" s="52">
        <f t="shared" si="2"/>
        <v>0</v>
      </c>
      <c r="J22" s="53"/>
      <c r="K22" s="54">
        <f>M22-'Федеральные  средства  по  МО'!L23-'Федеральные  средства  по  МО'!D23</f>
        <v>0</v>
      </c>
      <c r="L22" s="54">
        <f>Q22-'Федеральные  средства  по  МО'!M23-'Федеральные  средства  по  МО'!E23</f>
        <v>0</v>
      </c>
      <c r="M22" s="83">
        <f t="shared" si="18"/>
        <v>7707331.5599999996</v>
      </c>
      <c r="N22" s="85">
        <f t="shared" si="19"/>
        <v>7707331.5599999996</v>
      </c>
      <c r="O22" s="84">
        <f t="shared" si="20"/>
        <v>0</v>
      </c>
      <c r="P22" s="86">
        <f t="shared" si="21"/>
        <v>0</v>
      </c>
      <c r="Q22" s="83">
        <f t="shared" si="22"/>
        <v>0</v>
      </c>
      <c r="R22" s="85">
        <f t="shared" si="23"/>
        <v>0</v>
      </c>
      <c r="S22" s="84">
        <f t="shared" si="24"/>
        <v>0</v>
      </c>
      <c r="T22" s="83">
        <f t="shared" si="25"/>
        <v>0</v>
      </c>
      <c r="U22" s="83">
        <f>'Федеральные  средства  по  МО'!F23</f>
        <v>0</v>
      </c>
      <c r="V22" s="85">
        <f t="shared" si="26"/>
        <v>0</v>
      </c>
      <c r="W22" s="84"/>
      <c r="X22" s="86"/>
      <c r="Y22" s="83">
        <f>'Федеральные  средства  по  МО'!G23</f>
        <v>0</v>
      </c>
      <c r="Z22" s="85">
        <f t="shared" si="27"/>
        <v>0</v>
      </c>
      <c r="AA22" s="84"/>
      <c r="AB22" s="83"/>
      <c r="AC22" s="83">
        <f>'Федеральные  средства  по  МО'!H23</f>
        <v>0</v>
      </c>
      <c r="AD22" s="85">
        <f t="shared" si="28"/>
        <v>0</v>
      </c>
      <c r="AE22" s="84"/>
      <c r="AF22" s="86"/>
      <c r="AG22" s="83">
        <f>'Федеральные  средства  по  МО'!I23</f>
        <v>0</v>
      </c>
      <c r="AH22" s="85">
        <f t="shared" si="29"/>
        <v>0</v>
      </c>
      <c r="AI22" s="84"/>
      <c r="AJ22" s="83"/>
      <c r="AK22" s="84">
        <f>'Федеральные  средства  по  МО'!N23</f>
        <v>0</v>
      </c>
      <c r="AL22" s="83">
        <f>'Проверочная  таблица'!BV16</f>
        <v>0</v>
      </c>
      <c r="AM22" s="64"/>
      <c r="AN22" s="65"/>
      <c r="AO22" s="86">
        <f>'Федеральные  средства  по  МО'!O23</f>
        <v>0</v>
      </c>
      <c r="AP22" s="83">
        <f>'Проверочная  таблица'!CC16</f>
        <v>0</v>
      </c>
      <c r="AQ22" s="63"/>
      <c r="AR22" s="64"/>
      <c r="AS22" s="86">
        <f>'Федеральные  средства  по  МО'!P23</f>
        <v>0</v>
      </c>
      <c r="AT22" s="83">
        <f>'Проверочная  таблица'!BX16</f>
        <v>0</v>
      </c>
      <c r="AU22" s="84"/>
      <c r="AV22" s="83">
        <f>'Проверочная  таблица'!CJ16</f>
        <v>0</v>
      </c>
      <c r="AW22" s="84">
        <f>'Федеральные  средства  по  МО'!Q23</f>
        <v>0</v>
      </c>
      <c r="AX22" s="83">
        <f>'Проверочная  таблица'!CE16</f>
        <v>0</v>
      </c>
      <c r="AY22" s="64"/>
      <c r="AZ22" s="83">
        <f>'Проверочная  таблица'!CM16</f>
        <v>0</v>
      </c>
      <c r="BA22" s="84">
        <f>'Федеральные  средства  по  МО'!R23</f>
        <v>0</v>
      </c>
      <c r="BB22" s="83">
        <f t="shared" si="30"/>
        <v>0</v>
      </c>
      <c r="BC22" s="84"/>
      <c r="BD22" s="83"/>
      <c r="BE22" s="85">
        <f>'Федеральные  средства  по  МО'!S23</f>
        <v>0</v>
      </c>
      <c r="BF22" s="83">
        <f t="shared" si="31"/>
        <v>0</v>
      </c>
      <c r="BG22" s="63"/>
      <c r="BH22" s="63"/>
      <c r="BI22" s="83">
        <f>'Федеральные  средства  по  МО'!T23</f>
        <v>0</v>
      </c>
      <c r="BJ22" s="63">
        <f t="shared" si="4"/>
        <v>0</v>
      </c>
      <c r="BK22" s="66"/>
      <c r="BL22" s="64"/>
      <c r="BM22" s="83">
        <f>'Федеральные  средства  по  МО'!U23</f>
        <v>0</v>
      </c>
      <c r="BN22" s="63">
        <f t="shared" si="5"/>
        <v>0</v>
      </c>
      <c r="BO22" s="66"/>
      <c r="BP22" s="64"/>
      <c r="BQ22" s="86">
        <f>'Федеральные  средства  по  МО'!V23</f>
        <v>0</v>
      </c>
      <c r="BR22" s="83">
        <f t="shared" si="32"/>
        <v>0</v>
      </c>
      <c r="BS22" s="84"/>
      <c r="BT22" s="86"/>
      <c r="BU22" s="86">
        <f>'Федеральные  средства  по  МО'!W23</f>
        <v>0</v>
      </c>
      <c r="BV22" s="83">
        <f t="shared" si="33"/>
        <v>0</v>
      </c>
      <c r="BW22" s="84"/>
      <c r="BX22" s="83"/>
      <c r="BY22" s="86">
        <f>'Федеральные  средства  по  МО'!X23</f>
        <v>0</v>
      </c>
      <c r="BZ22" s="83">
        <f t="shared" si="34"/>
        <v>0</v>
      </c>
      <c r="CA22" s="84"/>
      <c r="CB22" s="83"/>
      <c r="CC22" s="84">
        <f>'Федеральные  средства  по  МО'!Y23</f>
        <v>0</v>
      </c>
      <c r="CD22" s="83">
        <f t="shared" si="35"/>
        <v>0</v>
      </c>
      <c r="CE22" s="84"/>
      <c r="CF22" s="83"/>
      <c r="CG22" s="84">
        <f>'Федеральные  средства  по  МО'!Z23</f>
        <v>0</v>
      </c>
      <c r="CH22" s="83">
        <f t="shared" si="36"/>
        <v>0</v>
      </c>
      <c r="CI22" s="84"/>
      <c r="CJ22" s="86"/>
      <c r="CK22" s="83">
        <f>'Федеральные  средства  по  МО'!AA23</f>
        <v>0</v>
      </c>
      <c r="CL22" s="83">
        <f t="shared" si="37"/>
        <v>0</v>
      </c>
      <c r="CM22" s="84"/>
      <c r="CN22" s="83"/>
      <c r="CO22" s="83">
        <f>'Федеральные  средства  по  МО'!AB23</f>
        <v>0</v>
      </c>
      <c r="CP22" s="63">
        <f t="shared" si="6"/>
        <v>0</v>
      </c>
      <c r="CQ22" s="64"/>
      <c r="CR22" s="65"/>
      <c r="CS22" s="83">
        <f>'Федеральные  средства  по  МО'!AC23</f>
        <v>0</v>
      </c>
      <c r="CT22" s="63">
        <f t="shared" si="7"/>
        <v>0</v>
      </c>
      <c r="CU22" s="66"/>
      <c r="CV22" s="63"/>
      <c r="CW22" s="86">
        <f>'Федеральные  средства  по  МО'!AD23</f>
        <v>0</v>
      </c>
      <c r="CX22" s="86">
        <f>'Проверочная  таблица'!ED16</f>
        <v>0</v>
      </c>
      <c r="CY22" s="83">
        <f t="shared" si="38"/>
        <v>0</v>
      </c>
      <c r="CZ22" s="85"/>
      <c r="DA22" s="84">
        <f>'Федеральные  средства  по  МО'!AE23</f>
        <v>0</v>
      </c>
      <c r="DB22" s="86">
        <f>'Проверочная  таблица'!EG16</f>
        <v>0</v>
      </c>
      <c r="DC22" s="83">
        <f t="shared" si="39"/>
        <v>0</v>
      </c>
      <c r="DD22" s="84"/>
      <c r="DE22" s="83">
        <f>'Федеральные  средства  по  МО'!AF23</f>
        <v>0</v>
      </c>
      <c r="DF22" s="63">
        <f t="shared" si="40"/>
        <v>0</v>
      </c>
      <c r="DG22" s="948"/>
      <c r="DH22" s="65"/>
      <c r="DI22" s="83">
        <f>'Федеральные  средства  по  МО'!AG23</f>
        <v>0</v>
      </c>
      <c r="DJ22" s="63">
        <f t="shared" si="8"/>
        <v>0</v>
      </c>
      <c r="DK22" s="948"/>
      <c r="DL22" s="66"/>
      <c r="DM22" s="83">
        <f>'Федеральные  средства  по  МО'!AH23</f>
        <v>0</v>
      </c>
      <c r="DN22" s="83">
        <f t="shared" si="41"/>
        <v>0</v>
      </c>
      <c r="DO22" s="84"/>
      <c r="DP22" s="83"/>
      <c r="DQ22" s="85">
        <f>'Федеральные  средства  по  МО'!AI23</f>
        <v>0</v>
      </c>
      <c r="DR22" s="85">
        <f t="shared" si="42"/>
        <v>0</v>
      </c>
      <c r="DS22" s="84"/>
      <c r="DT22" s="86"/>
      <c r="DU22" s="83">
        <f>'Федеральные  средства  по  МО'!AJ23</f>
        <v>0</v>
      </c>
      <c r="DV22" s="85">
        <f t="shared" si="43"/>
        <v>0</v>
      </c>
      <c r="DW22" s="84"/>
      <c r="DX22" s="86"/>
      <c r="DY22" s="83">
        <f>'Федеральные  средства  по  МО'!AK23</f>
        <v>0</v>
      </c>
      <c r="DZ22" s="85">
        <f t="shared" si="44"/>
        <v>0</v>
      </c>
      <c r="EA22" s="84"/>
      <c r="EB22" s="86"/>
      <c r="EC22" s="83">
        <f>'Федеральные  средства  по  МО'!AL23</f>
        <v>0</v>
      </c>
      <c r="ED22" s="85">
        <f t="shared" si="45"/>
        <v>0</v>
      </c>
      <c r="EE22" s="84"/>
      <c r="EF22" s="86"/>
      <c r="EG22" s="83">
        <f>'Федеральные  средства  по  МО'!AM23</f>
        <v>0</v>
      </c>
      <c r="EH22" s="85">
        <f t="shared" si="46"/>
        <v>0</v>
      </c>
      <c r="EI22" s="84"/>
      <c r="EJ22" s="83"/>
      <c r="EK22" s="83">
        <f>'Федеральные  средства  по  МО'!AN23</f>
        <v>0</v>
      </c>
      <c r="EL22" s="84">
        <f t="shared" si="9"/>
        <v>0</v>
      </c>
      <c r="EM22" s="83"/>
      <c r="EN22" s="84"/>
      <c r="EO22" s="83">
        <f>'Федеральные  средства  по  МО'!AO23</f>
        <v>0</v>
      </c>
      <c r="EP22" s="84">
        <f t="shared" si="10"/>
        <v>0</v>
      </c>
      <c r="EQ22" s="83"/>
      <c r="ER22" s="84"/>
      <c r="ES22" s="86">
        <f>'Федеральные  средства  по  МО'!AP23</f>
        <v>0</v>
      </c>
      <c r="ET22" s="83"/>
      <c r="EU22" s="84"/>
      <c r="EV22" s="83">
        <f t="shared" si="47"/>
        <v>0</v>
      </c>
      <c r="EW22" s="84">
        <f>'Федеральные  средства  по  МО'!AQ23</f>
        <v>0</v>
      </c>
      <c r="EX22" s="83"/>
      <c r="EY22" s="84"/>
      <c r="EZ22" s="86">
        <f t="shared" si="48"/>
        <v>0</v>
      </c>
      <c r="FA22" s="86">
        <f>'Федеральные  средства  по  МО'!AR23</f>
        <v>0</v>
      </c>
      <c r="FB22" s="83">
        <f t="shared" si="49"/>
        <v>0</v>
      </c>
      <c r="FC22" s="84"/>
      <c r="FD22" s="83"/>
      <c r="FE22" s="84">
        <f>'Федеральные  средства  по  МО'!AS23</f>
        <v>0</v>
      </c>
      <c r="FF22" s="83">
        <f t="shared" si="50"/>
        <v>0</v>
      </c>
      <c r="FG22" s="84"/>
      <c r="FH22" s="86"/>
      <c r="FI22" s="86">
        <f>'Федеральные  средства  по  МО'!AT23</f>
        <v>0</v>
      </c>
      <c r="FJ22" s="86">
        <f>'Проверочная  таблица'!IF16</f>
        <v>0</v>
      </c>
      <c r="FK22" s="83">
        <f>'Проверочная  таблица'!IP16</f>
        <v>0</v>
      </c>
      <c r="FL22" s="85">
        <f>'Проверочная  таблица'!IL16</f>
        <v>0</v>
      </c>
      <c r="FM22" s="84">
        <f>'Федеральные  средства  по  МО'!AU23</f>
        <v>0</v>
      </c>
      <c r="FN22" s="83">
        <f>'Проверочная  таблица'!II16</f>
        <v>0</v>
      </c>
      <c r="FO22" s="84">
        <f>'Проверочная  таблица'!IQ16</f>
        <v>0</v>
      </c>
      <c r="FP22" s="83">
        <f>'Проверочная  таблица'!IS16</f>
        <v>0</v>
      </c>
      <c r="FQ22" s="84">
        <f>'Федеральные  средства  по  МО'!AV23</f>
        <v>7520000</v>
      </c>
      <c r="FR22" s="83">
        <f>'Проверочная  таблица'!IV16</f>
        <v>7520000</v>
      </c>
      <c r="FS22" s="84"/>
      <c r="FT22" s="86"/>
      <c r="FU22" s="83">
        <f>'Федеральные  средства  по  МО'!AW23</f>
        <v>0</v>
      </c>
      <c r="FV22" s="85"/>
      <c r="FW22" s="84"/>
      <c r="FX22" s="83"/>
      <c r="FY22" s="84">
        <f>'Федеральные  средства  по  МО'!AX23</f>
        <v>0</v>
      </c>
      <c r="FZ22" s="83">
        <f>'Проверочная  таблица'!JB16</f>
        <v>0</v>
      </c>
      <c r="GA22" s="64"/>
      <c r="GB22" s="65"/>
      <c r="GC22" s="83">
        <f>'Федеральные  средства  по  МО'!AY23</f>
        <v>0</v>
      </c>
      <c r="GD22" s="64"/>
      <c r="GE22" s="66"/>
      <c r="GF22" s="64"/>
      <c r="GG22" s="86">
        <f>'Федеральные  средства  по  МО'!AZ23</f>
        <v>0</v>
      </c>
      <c r="GH22" s="86">
        <f>'Проверочная  таблица'!JH16</f>
        <v>0</v>
      </c>
      <c r="GI22" s="83">
        <f>'Проверочная  таблица'!JT16</f>
        <v>0</v>
      </c>
      <c r="GJ22" s="83">
        <f>'Проверочная  таблица'!JZ16</f>
        <v>0</v>
      </c>
      <c r="GK22" s="84">
        <f>'Федеральные  средства  по  МО'!BA23</f>
        <v>0</v>
      </c>
      <c r="GL22" s="83">
        <f>'Проверочная  таблица'!JK16</f>
        <v>0</v>
      </c>
      <c r="GM22" s="84">
        <f>'Проверочная  таблица'!JW16</f>
        <v>0</v>
      </c>
      <c r="GN22" s="86">
        <f>'Проверочная  таблица'!KC16</f>
        <v>0</v>
      </c>
      <c r="GO22" s="86">
        <f>'Федеральные  средства  по  МО'!BB23</f>
        <v>0</v>
      </c>
      <c r="GP22" s="83">
        <f t="shared" si="51"/>
        <v>0</v>
      </c>
      <c r="GQ22" s="85"/>
      <c r="GR22" s="86"/>
      <c r="GS22" s="83">
        <f>'Федеральные  средства  по  МО'!BC23</f>
        <v>0</v>
      </c>
      <c r="GT22" s="83">
        <f t="shared" si="52"/>
        <v>0</v>
      </c>
      <c r="GU22" s="84"/>
      <c r="GV22" s="83"/>
      <c r="GW22" s="83">
        <f>'Федеральные  средства  по  МО'!BD23</f>
        <v>0</v>
      </c>
      <c r="GX22" s="85">
        <f t="shared" si="53"/>
        <v>0</v>
      </c>
      <c r="GY22" s="84"/>
      <c r="GZ22" s="86"/>
      <c r="HA22" s="83">
        <f>'Федеральные  средства  по  МО'!BE23</f>
        <v>0</v>
      </c>
      <c r="HB22" s="85">
        <f t="shared" si="54"/>
        <v>0</v>
      </c>
      <c r="HC22" s="84"/>
      <c r="HD22" s="83"/>
      <c r="HE22" s="84">
        <f>'Федеральные  средства  по  МО'!BF23</f>
        <v>0</v>
      </c>
      <c r="HF22" s="83">
        <f>'Проверочная  таблица'!LD16</f>
        <v>0</v>
      </c>
      <c r="HG22" s="84">
        <f>'Проверочная  таблица'!LP16</f>
        <v>0</v>
      </c>
      <c r="HH22" s="83">
        <f>'Проверочная  таблица'!LV16</f>
        <v>0</v>
      </c>
      <c r="HI22" s="84">
        <f>'Федеральные  средства  по  МО'!BG23</f>
        <v>0</v>
      </c>
      <c r="HJ22" s="86"/>
      <c r="HK22" s="83">
        <f>'Проверочная  таблица'!LS16</f>
        <v>0</v>
      </c>
      <c r="HL22" s="85">
        <f>'Проверочная  таблица'!LY16</f>
        <v>0</v>
      </c>
      <c r="HM22" s="84">
        <f>'Федеральные  средства  по  МО'!BH23</f>
        <v>0</v>
      </c>
      <c r="HN22" s="83">
        <f t="shared" si="55"/>
        <v>0</v>
      </c>
      <c r="HO22" s="84"/>
      <c r="HP22" s="86"/>
      <c r="HQ22" s="83">
        <f>'Федеральные  средства  по  МО'!BI23</f>
        <v>0</v>
      </c>
      <c r="HR22" s="83">
        <f t="shared" si="56"/>
        <v>0</v>
      </c>
      <c r="HS22" s="85"/>
      <c r="HT22" s="64"/>
      <c r="HU22" s="83">
        <f>'Федеральные  средства  по  МО'!BJ23</f>
        <v>0</v>
      </c>
      <c r="HV22" s="86">
        <f t="shared" si="57"/>
        <v>0</v>
      </c>
      <c r="HW22" s="83"/>
      <c r="HX22" s="85"/>
      <c r="HY22" s="85">
        <f>'Федеральные  средства  по  МО'!BK23</f>
        <v>0</v>
      </c>
      <c r="HZ22" s="86">
        <f t="shared" si="11"/>
        <v>0</v>
      </c>
      <c r="IA22" s="83"/>
      <c r="IB22" s="85"/>
      <c r="IC22" s="86">
        <f>'Федеральные  средства  по  МО'!BL23</f>
        <v>187331.56</v>
      </c>
      <c r="ID22" s="86">
        <f t="shared" si="58"/>
        <v>187331.56</v>
      </c>
      <c r="IE22" s="83"/>
      <c r="IF22" s="85">
        <f>'Проверочная  таблица'!ND16</f>
        <v>0</v>
      </c>
      <c r="IG22" s="85">
        <f>'Федеральные  средства  по  МО'!BM23</f>
        <v>0</v>
      </c>
      <c r="IH22" s="86">
        <f t="shared" si="59"/>
        <v>0</v>
      </c>
      <c r="II22" s="65"/>
      <c r="IJ22" s="83">
        <f>'Проверочная  таблица'!NG16</f>
        <v>0</v>
      </c>
      <c r="IK22" s="86">
        <f>'Федеральные  средства  по  МО'!BN23</f>
        <v>0</v>
      </c>
      <c r="IL22" s="86">
        <f>'Проверочная  таблица'!NJ16</f>
        <v>0</v>
      </c>
      <c r="IM22" s="83">
        <f>'Проверочная  таблица'!NZ16</f>
        <v>0</v>
      </c>
      <c r="IN22" s="85">
        <f>'Проверочная  таблица'!OH16</f>
        <v>0</v>
      </c>
      <c r="IO22" s="84">
        <f>'Федеральные  средства  по  МО'!BO23</f>
        <v>0</v>
      </c>
      <c r="IP22" s="86"/>
      <c r="IQ22" s="83"/>
      <c r="IR22" s="85">
        <f>'Проверочная  таблица'!OL16</f>
        <v>0</v>
      </c>
      <c r="IS22" s="86">
        <f>'Федеральные  средства  по  МО'!BP23</f>
        <v>0</v>
      </c>
      <c r="IT22" s="86">
        <f>'Проверочная  таблица'!OP16</f>
        <v>0</v>
      </c>
      <c r="IU22" s="83">
        <f t="shared" si="60"/>
        <v>0</v>
      </c>
      <c r="IV22" s="85"/>
      <c r="IW22" s="84">
        <f>'Федеральные  средства  по  МО'!BQ23</f>
        <v>0</v>
      </c>
      <c r="IX22" s="86">
        <f>'Проверочная  таблица'!OU16</f>
        <v>0</v>
      </c>
      <c r="IY22" s="83">
        <f t="shared" si="61"/>
        <v>0</v>
      </c>
      <c r="IZ22" s="85"/>
      <c r="JA22" s="86">
        <f>'Федеральные  средства  по  МО'!BT23</f>
        <v>0</v>
      </c>
      <c r="JB22" s="83">
        <f t="shared" si="62"/>
        <v>0</v>
      </c>
      <c r="JC22" s="84"/>
      <c r="JD22" s="83"/>
      <c r="JE22" s="85">
        <f>'Федеральные  средства  по  МО'!BU23</f>
        <v>0</v>
      </c>
      <c r="JF22" s="85">
        <f t="shared" si="63"/>
        <v>0</v>
      </c>
      <c r="JG22" s="85"/>
      <c r="JH22" s="83"/>
      <c r="JI22" s="86">
        <f>'Федеральные  средства  по  МО'!BV23</f>
        <v>0</v>
      </c>
      <c r="JJ22" s="83">
        <f>'Проверочная  таблица'!QJ16</f>
        <v>0</v>
      </c>
      <c r="JK22" s="84">
        <f>'Проверочная  таблица'!QV16</f>
        <v>0</v>
      </c>
      <c r="JL22" s="83">
        <f>'Проверочная  таблица'!RB16</f>
        <v>0</v>
      </c>
      <c r="JM22" s="84">
        <f>'Федеральные  средства  по  МО'!BW23</f>
        <v>0</v>
      </c>
      <c r="JN22" s="83">
        <f>'Проверочная  таблица'!QM16</f>
        <v>0</v>
      </c>
      <c r="JO22" s="84">
        <f>'Проверочная  таблица'!QY16</f>
        <v>0</v>
      </c>
      <c r="JP22" s="86">
        <f>'Проверочная  таблица'!RE16</f>
        <v>0</v>
      </c>
      <c r="JQ22" s="86">
        <f>'Федеральные  средства  по  МО'!BX23</f>
        <v>0</v>
      </c>
      <c r="JR22" s="83"/>
      <c r="JS22" s="84">
        <f t="shared" si="64"/>
        <v>0</v>
      </c>
      <c r="JT22" s="83"/>
      <c r="JU22" s="83">
        <f>'Федеральные  средства  по  МО'!BY23</f>
        <v>0</v>
      </c>
      <c r="JV22" s="84"/>
      <c r="JW22" s="83">
        <f t="shared" si="65"/>
        <v>0</v>
      </c>
      <c r="JX22" s="84"/>
      <c r="JY22" s="83">
        <f>'Федеральные  средства  по  МО'!BZ23</f>
        <v>0</v>
      </c>
      <c r="JZ22" s="83"/>
      <c r="KA22" s="83"/>
      <c r="KB22" s="85"/>
      <c r="KC22" s="83">
        <f>'Федеральные  средства  по  МО'!CA23</f>
        <v>0</v>
      </c>
      <c r="KD22" s="84"/>
      <c r="KE22" s="83"/>
      <c r="KF22" s="84"/>
      <c r="KG22" s="86">
        <f>'Федеральные  средства  по  МО'!CB23</f>
        <v>0</v>
      </c>
      <c r="KH22" s="83">
        <f t="shared" si="66"/>
        <v>0</v>
      </c>
      <c r="KI22" s="84"/>
      <c r="KJ22" s="83"/>
      <c r="KK22" s="85">
        <f>'Федеральные  средства  по  МО'!CC23</f>
        <v>0</v>
      </c>
      <c r="KL22" s="83">
        <f t="shared" si="67"/>
        <v>0</v>
      </c>
      <c r="KM22" s="84"/>
      <c r="KN22" s="83"/>
      <c r="KO22" s="86">
        <f>'Федеральные  средства  по  МО'!CD23</f>
        <v>0</v>
      </c>
      <c r="KP22" s="83">
        <f t="shared" si="68"/>
        <v>0</v>
      </c>
      <c r="KQ22" s="84"/>
      <c r="KR22" s="83"/>
      <c r="KS22" s="84">
        <f>'Федеральные  средства  по  МО'!CE23</f>
        <v>0</v>
      </c>
      <c r="KT22" s="83">
        <f t="shared" si="69"/>
        <v>0</v>
      </c>
      <c r="KU22" s="84"/>
      <c r="KV22" s="83"/>
      <c r="KW22" s="84">
        <f>'Федеральные  средства  по  МО'!CF23</f>
        <v>0</v>
      </c>
      <c r="KX22" s="86">
        <f>'Проверочная  таблица'!SX16</f>
        <v>0</v>
      </c>
      <c r="KY22" s="83">
        <f>'Проверочная  таблица'!TZ16</f>
        <v>0</v>
      </c>
      <c r="KZ22" s="84">
        <f>'Проверочная  таблица'!UN16</f>
        <v>0</v>
      </c>
      <c r="LA22" s="83">
        <f>'Федеральные  средства  по  МО'!CG23</f>
        <v>0</v>
      </c>
      <c r="LB22" s="84">
        <f>'Проверочная  таблица'!TE16</f>
        <v>0</v>
      </c>
      <c r="LC22" s="83">
        <f>'Проверочная  таблица'!UG16</f>
        <v>0</v>
      </c>
      <c r="LD22" s="85">
        <f>'Проверочная  таблица'!UU16</f>
        <v>0</v>
      </c>
      <c r="LE22" s="84">
        <f>'Федеральные  средства  по  МО'!CH23</f>
        <v>0</v>
      </c>
      <c r="LF22" s="83">
        <f>'Проверочная  таблица'!SZ16</f>
        <v>0</v>
      </c>
      <c r="LG22" s="84">
        <f t="shared" si="70"/>
        <v>0</v>
      </c>
      <c r="LH22" s="83"/>
      <c r="LI22" s="84">
        <f>'Федеральные  средства  по  МО'!CI23</f>
        <v>0</v>
      </c>
      <c r="LJ22" s="83">
        <f>'Проверочная  таблица'!TG16</f>
        <v>0</v>
      </c>
      <c r="LK22" s="84">
        <f t="shared" si="71"/>
        <v>0</v>
      </c>
      <c r="LL22" s="86"/>
      <c r="LM22" s="86">
        <f>'Федеральные  средства  по  МО'!CJ23</f>
        <v>0</v>
      </c>
      <c r="LN22" s="86">
        <f>'Проверочная  таблица'!TB16</f>
        <v>0</v>
      </c>
      <c r="LO22" s="86">
        <f>'Проверочная  таблица'!UD16</f>
        <v>0</v>
      </c>
      <c r="LP22" s="83">
        <f>'Проверочная  таблица'!UR16</f>
        <v>0</v>
      </c>
      <c r="LQ22" s="84">
        <f>'Федеральные  средства  по  МО'!CK23</f>
        <v>0</v>
      </c>
      <c r="LR22" s="86">
        <f>'Проверочная  таблица'!TI16</f>
        <v>0</v>
      </c>
      <c r="LS22" s="83">
        <f>'Проверочная  таблица'!TW16</f>
        <v>0</v>
      </c>
      <c r="LT22" s="83"/>
    </row>
    <row r="23" spans="1:332" ht="25.5" customHeight="1" x14ac:dyDescent="0.25">
      <c r="A23" s="87" t="s">
        <v>280</v>
      </c>
      <c r="B23" s="52">
        <f t="shared" si="12"/>
        <v>117280.97</v>
      </c>
      <c r="C23" s="52">
        <f t="shared" si="13"/>
        <v>117280.97</v>
      </c>
      <c r="D23" s="52">
        <f t="shared" si="14"/>
        <v>0</v>
      </c>
      <c r="E23" s="52">
        <f t="shared" si="15"/>
        <v>0</v>
      </c>
      <c r="F23" s="52">
        <f t="shared" si="16"/>
        <v>0</v>
      </c>
      <c r="G23" s="52">
        <f t="shared" si="17"/>
        <v>0</v>
      </c>
      <c r="H23" s="52">
        <f t="shared" si="1"/>
        <v>0</v>
      </c>
      <c r="I23" s="52">
        <f t="shared" si="2"/>
        <v>0</v>
      </c>
      <c r="J23" s="53"/>
      <c r="K23" s="54">
        <f>M23-'Федеральные  средства  по  МО'!L24-'Федеральные  средства  по  МО'!D24</f>
        <v>0</v>
      </c>
      <c r="L23" s="54">
        <f>Q23-'Федеральные  средства  по  МО'!M24-'Федеральные  средства  по  МО'!E24</f>
        <v>0</v>
      </c>
      <c r="M23" s="855">
        <f t="shared" si="18"/>
        <v>117280.97</v>
      </c>
      <c r="N23" s="856">
        <f t="shared" si="19"/>
        <v>117280.97</v>
      </c>
      <c r="O23" s="857">
        <f t="shared" si="20"/>
        <v>0</v>
      </c>
      <c r="P23" s="858">
        <f t="shared" si="21"/>
        <v>0</v>
      </c>
      <c r="Q23" s="855">
        <f t="shared" si="22"/>
        <v>0</v>
      </c>
      <c r="R23" s="85">
        <f t="shared" si="23"/>
        <v>0</v>
      </c>
      <c r="S23" s="84">
        <f t="shared" si="24"/>
        <v>0</v>
      </c>
      <c r="T23" s="83">
        <f t="shared" si="25"/>
        <v>0</v>
      </c>
      <c r="U23" s="855">
        <f>'Федеральные  средства  по  МО'!F24</f>
        <v>0</v>
      </c>
      <c r="V23" s="856">
        <f t="shared" si="26"/>
        <v>0</v>
      </c>
      <c r="W23" s="857"/>
      <c r="X23" s="858"/>
      <c r="Y23" s="855">
        <f>'Федеральные  средства  по  МО'!G24</f>
        <v>0</v>
      </c>
      <c r="Z23" s="85">
        <f t="shared" si="27"/>
        <v>0</v>
      </c>
      <c r="AA23" s="84"/>
      <c r="AB23" s="83"/>
      <c r="AC23" s="83">
        <f>'Федеральные  средства  по  МО'!H24</f>
        <v>0</v>
      </c>
      <c r="AD23" s="85">
        <f t="shared" si="28"/>
        <v>0</v>
      </c>
      <c r="AE23" s="84"/>
      <c r="AF23" s="86"/>
      <c r="AG23" s="83">
        <f>'Федеральные  средства  по  МО'!I24</f>
        <v>0</v>
      </c>
      <c r="AH23" s="85">
        <f t="shared" si="29"/>
        <v>0</v>
      </c>
      <c r="AI23" s="84"/>
      <c r="AJ23" s="83"/>
      <c r="AK23" s="84">
        <f>'Федеральные  средства  по  МО'!N24</f>
        <v>0</v>
      </c>
      <c r="AL23" s="83">
        <f>'Проверочная  таблица'!BV17</f>
        <v>0</v>
      </c>
      <c r="AM23" s="84"/>
      <c r="AN23" s="86"/>
      <c r="AO23" s="86">
        <f>'Федеральные  средства  по  МО'!O24</f>
        <v>0</v>
      </c>
      <c r="AP23" s="83">
        <f>'Проверочная  таблица'!CC17</f>
        <v>0</v>
      </c>
      <c r="AQ23" s="85"/>
      <c r="AR23" s="84"/>
      <c r="AS23" s="86">
        <f>'Федеральные  средства  по  МО'!P24</f>
        <v>0</v>
      </c>
      <c r="AT23" s="83">
        <f>'Проверочная  таблица'!BX17</f>
        <v>0</v>
      </c>
      <c r="AU23" s="84"/>
      <c r="AV23" s="83">
        <f>'Проверочная  таблица'!CJ17</f>
        <v>0</v>
      </c>
      <c r="AW23" s="84">
        <f>'Федеральные  средства  по  МО'!Q24</f>
        <v>0</v>
      </c>
      <c r="AX23" s="83">
        <f>'Проверочная  таблица'!CE17</f>
        <v>0</v>
      </c>
      <c r="AY23" s="84"/>
      <c r="AZ23" s="83">
        <f>'Проверочная  таблица'!CM17</f>
        <v>0</v>
      </c>
      <c r="BA23" s="84">
        <f>'Федеральные  средства  по  МО'!R24</f>
        <v>0</v>
      </c>
      <c r="BB23" s="83">
        <f t="shared" si="30"/>
        <v>0</v>
      </c>
      <c r="BC23" s="84"/>
      <c r="BD23" s="83"/>
      <c r="BE23" s="85">
        <f>'Федеральные  средства  по  МО'!S24</f>
        <v>0</v>
      </c>
      <c r="BF23" s="83">
        <f t="shared" si="31"/>
        <v>0</v>
      </c>
      <c r="BG23" s="85"/>
      <c r="BH23" s="85"/>
      <c r="BI23" s="83">
        <f>'Федеральные  средства  по  МО'!T24</f>
        <v>0</v>
      </c>
      <c r="BJ23" s="85">
        <f t="shared" si="4"/>
        <v>0</v>
      </c>
      <c r="BK23" s="83"/>
      <c r="BL23" s="84"/>
      <c r="BM23" s="83">
        <f>'Федеральные  средства  по  МО'!U24</f>
        <v>0</v>
      </c>
      <c r="BN23" s="85">
        <f t="shared" si="5"/>
        <v>0</v>
      </c>
      <c r="BO23" s="83"/>
      <c r="BP23" s="84"/>
      <c r="BQ23" s="86">
        <f>'Федеральные  средства  по  МО'!V24</f>
        <v>0</v>
      </c>
      <c r="BR23" s="83">
        <f t="shared" si="32"/>
        <v>0</v>
      </c>
      <c r="BS23" s="84"/>
      <c r="BT23" s="86"/>
      <c r="BU23" s="86">
        <f>'Федеральные  средства  по  МО'!W24</f>
        <v>0</v>
      </c>
      <c r="BV23" s="83">
        <f t="shared" si="33"/>
        <v>0</v>
      </c>
      <c r="BW23" s="84"/>
      <c r="BX23" s="83"/>
      <c r="BY23" s="86">
        <f>'Федеральные  средства  по  МО'!X24</f>
        <v>0</v>
      </c>
      <c r="BZ23" s="83">
        <f t="shared" si="34"/>
        <v>0</v>
      </c>
      <c r="CA23" s="84"/>
      <c r="CB23" s="83"/>
      <c r="CC23" s="84">
        <f>'Федеральные  средства  по  МО'!Y24</f>
        <v>0</v>
      </c>
      <c r="CD23" s="83">
        <f t="shared" si="35"/>
        <v>0</v>
      </c>
      <c r="CE23" s="84"/>
      <c r="CF23" s="83"/>
      <c r="CG23" s="84">
        <f>'Федеральные  средства  по  МО'!Z24</f>
        <v>0</v>
      </c>
      <c r="CH23" s="83">
        <f t="shared" si="36"/>
        <v>0</v>
      </c>
      <c r="CI23" s="84"/>
      <c r="CJ23" s="86"/>
      <c r="CK23" s="83">
        <f>'Федеральные  средства  по  МО'!AA24</f>
        <v>0</v>
      </c>
      <c r="CL23" s="83">
        <f t="shared" si="37"/>
        <v>0</v>
      </c>
      <c r="CM23" s="84"/>
      <c r="CN23" s="83"/>
      <c r="CO23" s="83">
        <f>'Федеральные  средства  по  МО'!AB24</f>
        <v>0</v>
      </c>
      <c r="CP23" s="85">
        <f t="shared" si="6"/>
        <v>0</v>
      </c>
      <c r="CQ23" s="84"/>
      <c r="CR23" s="86"/>
      <c r="CS23" s="83">
        <f>'Федеральные  средства  по  МО'!AC24</f>
        <v>0</v>
      </c>
      <c r="CT23" s="85">
        <f t="shared" si="7"/>
        <v>0</v>
      </c>
      <c r="CU23" s="83"/>
      <c r="CV23" s="85"/>
      <c r="CW23" s="86">
        <f>'Федеральные  средства  по  МО'!AD24</f>
        <v>0</v>
      </c>
      <c r="CX23" s="86">
        <f>'Проверочная  таблица'!ED17</f>
        <v>0</v>
      </c>
      <c r="CY23" s="83">
        <f t="shared" si="38"/>
        <v>0</v>
      </c>
      <c r="CZ23" s="85"/>
      <c r="DA23" s="84">
        <f>'Федеральные  средства  по  МО'!AE24</f>
        <v>0</v>
      </c>
      <c r="DB23" s="86">
        <f>'Проверочная  таблица'!EG17</f>
        <v>0</v>
      </c>
      <c r="DC23" s="83">
        <f t="shared" si="39"/>
        <v>0</v>
      </c>
      <c r="DD23" s="84"/>
      <c r="DE23" s="83">
        <f>'Федеральные  средства  по  МО'!AF24</f>
        <v>0</v>
      </c>
      <c r="DF23" s="85">
        <f t="shared" si="40"/>
        <v>0</v>
      </c>
      <c r="DG23" s="84"/>
      <c r="DH23" s="86"/>
      <c r="DI23" s="83">
        <f>'Федеральные  средства  по  МО'!AG24</f>
        <v>0</v>
      </c>
      <c r="DJ23" s="85">
        <f t="shared" si="8"/>
        <v>0</v>
      </c>
      <c r="DK23" s="84"/>
      <c r="DL23" s="83"/>
      <c r="DM23" s="83">
        <f>'Федеральные  средства  по  МО'!AH24</f>
        <v>0</v>
      </c>
      <c r="DN23" s="83">
        <f t="shared" si="41"/>
        <v>0</v>
      </c>
      <c r="DO23" s="84"/>
      <c r="DP23" s="83"/>
      <c r="DQ23" s="85">
        <f>'Федеральные  средства  по  МО'!AI24</f>
        <v>0</v>
      </c>
      <c r="DR23" s="85">
        <f t="shared" si="42"/>
        <v>0</v>
      </c>
      <c r="DS23" s="84"/>
      <c r="DT23" s="86"/>
      <c r="DU23" s="83">
        <f>'Федеральные  средства  по  МО'!AJ24</f>
        <v>0</v>
      </c>
      <c r="DV23" s="85">
        <f t="shared" si="43"/>
        <v>0</v>
      </c>
      <c r="DW23" s="84"/>
      <c r="DX23" s="86"/>
      <c r="DY23" s="83">
        <f>'Федеральные  средства  по  МО'!AK24</f>
        <v>0</v>
      </c>
      <c r="DZ23" s="85">
        <f t="shared" si="44"/>
        <v>0</v>
      </c>
      <c r="EA23" s="84"/>
      <c r="EB23" s="86"/>
      <c r="EC23" s="83">
        <f>'Федеральные  средства  по  МО'!AL24</f>
        <v>0</v>
      </c>
      <c r="ED23" s="85">
        <f t="shared" si="45"/>
        <v>0</v>
      </c>
      <c r="EE23" s="84"/>
      <c r="EF23" s="86"/>
      <c r="EG23" s="83">
        <f>'Федеральные  средства  по  МО'!AM24</f>
        <v>0</v>
      </c>
      <c r="EH23" s="85">
        <f t="shared" si="46"/>
        <v>0</v>
      </c>
      <c r="EI23" s="84"/>
      <c r="EJ23" s="83"/>
      <c r="EK23" s="83">
        <f>'Федеральные  средства  по  МО'!AN24</f>
        <v>0</v>
      </c>
      <c r="EL23" s="84">
        <f t="shared" si="9"/>
        <v>0</v>
      </c>
      <c r="EM23" s="83"/>
      <c r="EN23" s="84"/>
      <c r="EO23" s="83">
        <f>'Федеральные  средства  по  МО'!AO24</f>
        <v>0</v>
      </c>
      <c r="EP23" s="84">
        <f t="shared" si="10"/>
        <v>0</v>
      </c>
      <c r="EQ23" s="83"/>
      <c r="ER23" s="84"/>
      <c r="ES23" s="86">
        <f>'Федеральные  средства  по  МО'!AP24</f>
        <v>0</v>
      </c>
      <c r="ET23" s="83"/>
      <c r="EU23" s="84"/>
      <c r="EV23" s="83">
        <f t="shared" si="47"/>
        <v>0</v>
      </c>
      <c r="EW23" s="84">
        <f>'Федеральные  средства  по  МО'!AQ24</f>
        <v>0</v>
      </c>
      <c r="EX23" s="83"/>
      <c r="EY23" s="84"/>
      <c r="EZ23" s="86">
        <f t="shared" si="48"/>
        <v>0</v>
      </c>
      <c r="FA23" s="86">
        <f>'Федеральные  средства  по  МО'!AR24</f>
        <v>0</v>
      </c>
      <c r="FB23" s="83">
        <f t="shared" si="49"/>
        <v>0</v>
      </c>
      <c r="FC23" s="84"/>
      <c r="FD23" s="83"/>
      <c r="FE23" s="84">
        <f>'Федеральные  средства  по  МО'!AS24</f>
        <v>0</v>
      </c>
      <c r="FF23" s="83">
        <f t="shared" si="50"/>
        <v>0</v>
      </c>
      <c r="FG23" s="84"/>
      <c r="FH23" s="86"/>
      <c r="FI23" s="86">
        <f>'Федеральные  средства  по  МО'!AT24</f>
        <v>0</v>
      </c>
      <c r="FJ23" s="86">
        <f>'Проверочная  таблица'!IF17</f>
        <v>0</v>
      </c>
      <c r="FK23" s="83">
        <f>'Проверочная  таблица'!IP17</f>
        <v>0</v>
      </c>
      <c r="FL23" s="85">
        <f>'Проверочная  таблица'!IL17</f>
        <v>0</v>
      </c>
      <c r="FM23" s="84">
        <f>'Федеральные  средства  по  МО'!AU24</f>
        <v>0</v>
      </c>
      <c r="FN23" s="83">
        <f>'Проверочная  таблица'!II17</f>
        <v>0</v>
      </c>
      <c r="FO23" s="84">
        <f>'Проверочная  таблица'!IQ17</f>
        <v>0</v>
      </c>
      <c r="FP23" s="83">
        <f>'Проверочная  таблица'!IS17</f>
        <v>0</v>
      </c>
      <c r="FQ23" s="84">
        <f>'Федеральные  средства  по  МО'!AV24</f>
        <v>0</v>
      </c>
      <c r="FR23" s="83">
        <f>'Проверочная  таблица'!IV17</f>
        <v>0</v>
      </c>
      <c r="FS23" s="84"/>
      <c r="FT23" s="86"/>
      <c r="FU23" s="83">
        <f>'Федеральные  средства  по  МО'!AW24</f>
        <v>0</v>
      </c>
      <c r="FV23" s="85"/>
      <c r="FW23" s="84"/>
      <c r="FX23" s="83"/>
      <c r="FY23" s="84">
        <f>'Федеральные  средства  по  МО'!AX24</f>
        <v>0</v>
      </c>
      <c r="FZ23" s="83">
        <f>'Проверочная  таблица'!JB17</f>
        <v>0</v>
      </c>
      <c r="GA23" s="84"/>
      <c r="GB23" s="86"/>
      <c r="GC23" s="83">
        <f>'Федеральные  средства  по  МО'!AY24</f>
        <v>0</v>
      </c>
      <c r="GD23" s="84"/>
      <c r="GE23" s="83"/>
      <c r="GF23" s="84"/>
      <c r="GG23" s="86">
        <f>'Федеральные  средства  по  МО'!AZ24</f>
        <v>0</v>
      </c>
      <c r="GH23" s="86">
        <f>'Проверочная  таблица'!JH17</f>
        <v>0</v>
      </c>
      <c r="GI23" s="83">
        <f>'Проверочная  таблица'!JT17</f>
        <v>0</v>
      </c>
      <c r="GJ23" s="83">
        <f>'Проверочная  таблица'!JZ17</f>
        <v>0</v>
      </c>
      <c r="GK23" s="84">
        <f>'Федеральные  средства  по  МО'!BA24</f>
        <v>0</v>
      </c>
      <c r="GL23" s="83">
        <f>'Проверочная  таблица'!JK17</f>
        <v>0</v>
      </c>
      <c r="GM23" s="84">
        <f>'Проверочная  таблица'!JW17</f>
        <v>0</v>
      </c>
      <c r="GN23" s="86">
        <f>'Проверочная  таблица'!KC17</f>
        <v>0</v>
      </c>
      <c r="GO23" s="86">
        <f>'Федеральные  средства  по  МО'!BB24</f>
        <v>0</v>
      </c>
      <c r="GP23" s="83">
        <f t="shared" si="51"/>
        <v>0</v>
      </c>
      <c r="GQ23" s="85"/>
      <c r="GR23" s="86"/>
      <c r="GS23" s="83">
        <f>'Федеральные  средства  по  МО'!BC24</f>
        <v>0</v>
      </c>
      <c r="GT23" s="83">
        <f t="shared" si="52"/>
        <v>0</v>
      </c>
      <c r="GU23" s="84"/>
      <c r="GV23" s="83"/>
      <c r="GW23" s="83">
        <f>'Федеральные  средства  по  МО'!BD24</f>
        <v>0</v>
      </c>
      <c r="GX23" s="85">
        <f t="shared" si="53"/>
        <v>0</v>
      </c>
      <c r="GY23" s="84"/>
      <c r="GZ23" s="86"/>
      <c r="HA23" s="83">
        <f>'Федеральные  средства  по  МО'!BE24</f>
        <v>0</v>
      </c>
      <c r="HB23" s="85">
        <f t="shared" si="54"/>
        <v>0</v>
      </c>
      <c r="HC23" s="84"/>
      <c r="HD23" s="83"/>
      <c r="HE23" s="84">
        <f>'Федеральные  средства  по  МО'!BF24</f>
        <v>0</v>
      </c>
      <c r="HF23" s="83">
        <f>'Проверочная  таблица'!LD17</f>
        <v>0</v>
      </c>
      <c r="HG23" s="84">
        <f>'Проверочная  таблица'!LP17</f>
        <v>0</v>
      </c>
      <c r="HH23" s="83">
        <f>'Проверочная  таблица'!LV17</f>
        <v>0</v>
      </c>
      <c r="HI23" s="84">
        <f>'Федеральные  средства  по  МО'!BG24</f>
        <v>0</v>
      </c>
      <c r="HJ23" s="86"/>
      <c r="HK23" s="83">
        <f>'Проверочная  таблица'!LS17</f>
        <v>0</v>
      </c>
      <c r="HL23" s="85">
        <f>'Проверочная  таблица'!LY17</f>
        <v>0</v>
      </c>
      <c r="HM23" s="84">
        <f>'Федеральные  средства  по  МО'!BH24</f>
        <v>0</v>
      </c>
      <c r="HN23" s="83">
        <f t="shared" si="55"/>
        <v>0</v>
      </c>
      <c r="HO23" s="84"/>
      <c r="HP23" s="86"/>
      <c r="HQ23" s="83">
        <f>'Федеральные  средства  по  МО'!BI24</f>
        <v>0</v>
      </c>
      <c r="HR23" s="83">
        <f t="shared" si="56"/>
        <v>0</v>
      </c>
      <c r="HS23" s="85"/>
      <c r="HT23" s="84"/>
      <c r="HU23" s="83">
        <f>'Федеральные  средства  по  МО'!BJ24</f>
        <v>0</v>
      </c>
      <c r="HV23" s="86">
        <f t="shared" si="57"/>
        <v>0</v>
      </c>
      <c r="HW23" s="83"/>
      <c r="HX23" s="85"/>
      <c r="HY23" s="85">
        <f>'Федеральные  средства  по  МО'!BK24</f>
        <v>0</v>
      </c>
      <c r="HZ23" s="86">
        <f t="shared" si="11"/>
        <v>0</v>
      </c>
      <c r="IA23" s="83"/>
      <c r="IB23" s="85"/>
      <c r="IC23" s="86">
        <f>'Федеральные  средства  по  МО'!BL24</f>
        <v>117280.97</v>
      </c>
      <c r="ID23" s="86">
        <f t="shared" si="58"/>
        <v>117280.97</v>
      </c>
      <c r="IE23" s="83"/>
      <c r="IF23" s="85">
        <f>'Проверочная  таблица'!ND17</f>
        <v>0</v>
      </c>
      <c r="IG23" s="85">
        <f>'Федеральные  средства  по  МО'!BM24</f>
        <v>0</v>
      </c>
      <c r="IH23" s="86">
        <f t="shared" si="59"/>
        <v>0</v>
      </c>
      <c r="II23" s="86"/>
      <c r="IJ23" s="83">
        <f>'Проверочная  таблица'!NG17</f>
        <v>0</v>
      </c>
      <c r="IK23" s="86">
        <f>'Федеральные  средства  по  МО'!BN24</f>
        <v>0</v>
      </c>
      <c r="IL23" s="86">
        <f>'Проверочная  таблица'!NJ17</f>
        <v>0</v>
      </c>
      <c r="IM23" s="83">
        <f>'Проверочная  таблица'!NZ17</f>
        <v>0</v>
      </c>
      <c r="IN23" s="85">
        <f>'Проверочная  таблица'!OH17</f>
        <v>0</v>
      </c>
      <c r="IO23" s="84">
        <f>'Федеральные  средства  по  МО'!BO24</f>
        <v>0</v>
      </c>
      <c r="IP23" s="86"/>
      <c r="IQ23" s="83"/>
      <c r="IR23" s="85">
        <f>'Проверочная  таблица'!OL17</f>
        <v>0</v>
      </c>
      <c r="IS23" s="86">
        <f>'Федеральные  средства  по  МО'!BP24</f>
        <v>0</v>
      </c>
      <c r="IT23" s="86">
        <f>'Проверочная  таблица'!OP17</f>
        <v>0</v>
      </c>
      <c r="IU23" s="83">
        <f t="shared" si="60"/>
        <v>0</v>
      </c>
      <c r="IV23" s="85"/>
      <c r="IW23" s="84">
        <f>'Федеральные  средства  по  МО'!BQ24</f>
        <v>0</v>
      </c>
      <c r="IX23" s="86">
        <f>'Проверочная  таблица'!OU17</f>
        <v>0</v>
      </c>
      <c r="IY23" s="83">
        <f t="shared" si="61"/>
        <v>0</v>
      </c>
      <c r="IZ23" s="85"/>
      <c r="JA23" s="86">
        <f>'Федеральные  средства  по  МО'!BT24</f>
        <v>0</v>
      </c>
      <c r="JB23" s="83">
        <f t="shared" si="62"/>
        <v>0</v>
      </c>
      <c r="JC23" s="84"/>
      <c r="JD23" s="83"/>
      <c r="JE23" s="85">
        <f>'Федеральные  средства  по  МО'!BU24</f>
        <v>0</v>
      </c>
      <c r="JF23" s="85">
        <f t="shared" si="63"/>
        <v>0</v>
      </c>
      <c r="JG23" s="85"/>
      <c r="JH23" s="83"/>
      <c r="JI23" s="86">
        <f>'Федеральные  средства  по  МО'!BV24</f>
        <v>0</v>
      </c>
      <c r="JJ23" s="83">
        <f>'Проверочная  таблица'!QJ17</f>
        <v>0</v>
      </c>
      <c r="JK23" s="84">
        <f>'Проверочная  таблица'!QV17</f>
        <v>0</v>
      </c>
      <c r="JL23" s="83">
        <f>'Проверочная  таблица'!RB17</f>
        <v>0</v>
      </c>
      <c r="JM23" s="84">
        <f>'Федеральные  средства  по  МО'!BW24</f>
        <v>0</v>
      </c>
      <c r="JN23" s="83">
        <f>'Проверочная  таблица'!QM17</f>
        <v>0</v>
      </c>
      <c r="JO23" s="84">
        <f>'Проверочная  таблица'!QY17</f>
        <v>0</v>
      </c>
      <c r="JP23" s="86">
        <f>'Проверочная  таблица'!RE17</f>
        <v>0</v>
      </c>
      <c r="JQ23" s="86">
        <f>'Федеральные  средства  по  МО'!BX24</f>
        <v>0</v>
      </c>
      <c r="JR23" s="83"/>
      <c r="JS23" s="84">
        <f t="shared" si="64"/>
        <v>0</v>
      </c>
      <c r="JT23" s="83"/>
      <c r="JU23" s="83">
        <f>'Федеральные  средства  по  МО'!BY24</f>
        <v>0</v>
      </c>
      <c r="JV23" s="84"/>
      <c r="JW23" s="83">
        <f t="shared" si="65"/>
        <v>0</v>
      </c>
      <c r="JX23" s="84"/>
      <c r="JY23" s="83">
        <f>'Федеральные  средства  по  МО'!BZ24</f>
        <v>0</v>
      </c>
      <c r="JZ23" s="83"/>
      <c r="KA23" s="83"/>
      <c r="KB23" s="85"/>
      <c r="KC23" s="83">
        <f>'Федеральные  средства  по  МО'!CA24</f>
        <v>0</v>
      </c>
      <c r="KD23" s="84"/>
      <c r="KE23" s="83"/>
      <c r="KF23" s="84"/>
      <c r="KG23" s="86">
        <f>'Федеральные  средства  по  МО'!CB24</f>
        <v>0</v>
      </c>
      <c r="KH23" s="83">
        <f t="shared" si="66"/>
        <v>0</v>
      </c>
      <c r="KI23" s="84"/>
      <c r="KJ23" s="83"/>
      <c r="KK23" s="85">
        <f>'Федеральные  средства  по  МО'!CC24</f>
        <v>0</v>
      </c>
      <c r="KL23" s="83">
        <f t="shared" si="67"/>
        <v>0</v>
      </c>
      <c r="KM23" s="84"/>
      <c r="KN23" s="83"/>
      <c r="KO23" s="86">
        <f>'Федеральные  средства  по  МО'!CD24</f>
        <v>0</v>
      </c>
      <c r="KP23" s="83">
        <f t="shared" si="68"/>
        <v>0</v>
      </c>
      <c r="KQ23" s="84"/>
      <c r="KR23" s="83"/>
      <c r="KS23" s="84">
        <f>'Федеральные  средства  по  МО'!CE24</f>
        <v>0</v>
      </c>
      <c r="KT23" s="83">
        <f t="shared" si="69"/>
        <v>0</v>
      </c>
      <c r="KU23" s="84"/>
      <c r="KV23" s="83"/>
      <c r="KW23" s="84">
        <f>'Федеральные  средства  по  МО'!CF24</f>
        <v>0</v>
      </c>
      <c r="KX23" s="86">
        <f>'Проверочная  таблица'!SX17</f>
        <v>0</v>
      </c>
      <c r="KY23" s="83">
        <f>'Проверочная  таблица'!TZ17</f>
        <v>0</v>
      </c>
      <c r="KZ23" s="84">
        <f>'Проверочная  таблица'!UN17</f>
        <v>0</v>
      </c>
      <c r="LA23" s="83">
        <f>'Федеральные  средства  по  МО'!CG24</f>
        <v>0</v>
      </c>
      <c r="LB23" s="84">
        <f>'Проверочная  таблица'!TE17</f>
        <v>0</v>
      </c>
      <c r="LC23" s="83">
        <f>'Проверочная  таблица'!UG17</f>
        <v>0</v>
      </c>
      <c r="LD23" s="85">
        <f>'Проверочная  таблица'!UU17</f>
        <v>0</v>
      </c>
      <c r="LE23" s="84">
        <f>'Федеральные  средства  по  МО'!CH24</f>
        <v>0</v>
      </c>
      <c r="LF23" s="83">
        <f>'Проверочная  таблица'!SZ17</f>
        <v>0</v>
      </c>
      <c r="LG23" s="84">
        <f t="shared" si="70"/>
        <v>0</v>
      </c>
      <c r="LH23" s="83"/>
      <c r="LI23" s="84">
        <f>'Федеральные  средства  по  МО'!CI24</f>
        <v>0</v>
      </c>
      <c r="LJ23" s="83">
        <f>'Проверочная  таблица'!TG17</f>
        <v>0</v>
      </c>
      <c r="LK23" s="84">
        <f t="shared" si="71"/>
        <v>0</v>
      </c>
      <c r="LL23" s="86"/>
      <c r="LM23" s="86">
        <f>'Федеральные  средства  по  МО'!CJ24</f>
        <v>0</v>
      </c>
      <c r="LN23" s="86">
        <f>'Проверочная  таблица'!TB17</f>
        <v>0</v>
      </c>
      <c r="LO23" s="86">
        <f>'Проверочная  таблица'!UD17</f>
        <v>0</v>
      </c>
      <c r="LP23" s="83">
        <f>'Проверочная  таблица'!UR17</f>
        <v>0</v>
      </c>
      <c r="LQ23" s="84">
        <f>'Федеральные  средства  по  МО'!CK24</f>
        <v>0</v>
      </c>
      <c r="LR23" s="86">
        <f>'Проверочная  таблица'!TI17</f>
        <v>0</v>
      </c>
      <c r="LS23" s="83">
        <f>'Проверочная  таблица'!TW17</f>
        <v>0</v>
      </c>
      <c r="LT23" s="83"/>
    </row>
    <row r="24" spans="1:332" ht="25.5" customHeight="1" x14ac:dyDescent="0.25">
      <c r="A24" s="53" t="s">
        <v>281</v>
      </c>
      <c r="B24" s="69">
        <f t="shared" si="12"/>
        <v>44402465.219999999</v>
      </c>
      <c r="C24" s="70">
        <f t="shared" si="13"/>
        <v>142065.22</v>
      </c>
      <c r="D24" s="70">
        <f t="shared" si="14"/>
        <v>44260400</v>
      </c>
      <c r="E24" s="70">
        <f t="shared" si="15"/>
        <v>0</v>
      </c>
      <c r="F24" s="69">
        <f t="shared" si="16"/>
        <v>142065.22</v>
      </c>
      <c r="G24" s="70">
        <f t="shared" si="17"/>
        <v>142065.22</v>
      </c>
      <c r="H24" s="70">
        <f t="shared" si="1"/>
        <v>0</v>
      </c>
      <c r="I24" s="70">
        <f t="shared" si="2"/>
        <v>0</v>
      </c>
      <c r="J24" s="53"/>
      <c r="K24" s="54">
        <f>M24-'Федеральные  средства  по  МО'!L25-'Федеральные  средства  по  МО'!D25</f>
        <v>0</v>
      </c>
      <c r="L24" s="54">
        <f>Q24-'Федеральные  средства  по  МО'!M25-'Федеральные  средства  по  МО'!E25</f>
        <v>0</v>
      </c>
      <c r="M24" s="832">
        <f t="shared" si="18"/>
        <v>44402465.219999999</v>
      </c>
      <c r="N24" s="73">
        <f t="shared" si="19"/>
        <v>142065.22</v>
      </c>
      <c r="O24" s="67">
        <f t="shared" si="20"/>
        <v>44260400</v>
      </c>
      <c r="P24" s="74">
        <f t="shared" si="21"/>
        <v>0</v>
      </c>
      <c r="Q24" s="832">
        <f t="shared" si="22"/>
        <v>142065.22</v>
      </c>
      <c r="R24" s="73">
        <f t="shared" si="23"/>
        <v>142065.22</v>
      </c>
      <c r="S24" s="67">
        <f t="shared" si="24"/>
        <v>0</v>
      </c>
      <c r="T24" s="72">
        <f t="shared" si="25"/>
        <v>0</v>
      </c>
      <c r="U24" s="832">
        <f>'Федеральные  средства  по  МО'!F25</f>
        <v>0</v>
      </c>
      <c r="V24" s="73">
        <f t="shared" si="26"/>
        <v>0</v>
      </c>
      <c r="W24" s="67"/>
      <c r="X24" s="74"/>
      <c r="Y24" s="832">
        <f>'Федеральные  средства  по  МО'!G25</f>
        <v>0</v>
      </c>
      <c r="Z24" s="73">
        <f t="shared" si="27"/>
        <v>0</v>
      </c>
      <c r="AA24" s="67"/>
      <c r="AB24" s="72"/>
      <c r="AC24" s="71">
        <f>'Федеральные  средства  по  МО'!H25</f>
        <v>0</v>
      </c>
      <c r="AD24" s="73">
        <f t="shared" si="28"/>
        <v>0</v>
      </c>
      <c r="AE24" s="67"/>
      <c r="AF24" s="74"/>
      <c r="AG24" s="71">
        <f>'Федеральные  средства  по  МО'!I25</f>
        <v>0</v>
      </c>
      <c r="AH24" s="73">
        <f t="shared" si="29"/>
        <v>0</v>
      </c>
      <c r="AI24" s="67"/>
      <c r="AJ24" s="72"/>
      <c r="AK24" s="75">
        <f>'Федеральные  средства  по  МО'!N25</f>
        <v>0</v>
      </c>
      <c r="AL24" s="72">
        <f>'Проверочная  таблица'!BV27</f>
        <v>0</v>
      </c>
      <c r="AM24" s="78"/>
      <c r="AN24" s="79"/>
      <c r="AO24" s="76">
        <f>'Федеральные  средства  по  МО'!O25</f>
        <v>0</v>
      </c>
      <c r="AP24" s="72">
        <f>'Проверочная  таблица'!CC27</f>
        <v>0</v>
      </c>
      <c r="AQ24" s="80"/>
      <c r="AR24" s="78"/>
      <c r="AS24" s="76">
        <f>'Федеральные  средства  по  МО'!P25</f>
        <v>0</v>
      </c>
      <c r="AT24" s="72">
        <f>'Проверочная  таблица'!BX27</f>
        <v>0</v>
      </c>
      <c r="AU24" s="67"/>
      <c r="AV24" s="72">
        <f>'Проверочная  таблица'!CJ27</f>
        <v>0</v>
      </c>
      <c r="AW24" s="75">
        <f>'Федеральные  средства  по  МО'!Q25</f>
        <v>0</v>
      </c>
      <c r="AX24" s="72">
        <f>'Проверочная  таблица'!CE27</f>
        <v>0</v>
      </c>
      <c r="AY24" s="78"/>
      <c r="AZ24" s="72">
        <f>'Проверочная  таблица'!CM27</f>
        <v>0</v>
      </c>
      <c r="BA24" s="75">
        <f>'Федеральные  средства  по  МО'!R25</f>
        <v>0</v>
      </c>
      <c r="BB24" s="72">
        <f t="shared" si="30"/>
        <v>0</v>
      </c>
      <c r="BC24" s="67"/>
      <c r="BD24" s="72"/>
      <c r="BE24" s="77">
        <f>'Федеральные  средства  по  МО'!S25</f>
        <v>0</v>
      </c>
      <c r="BF24" s="72">
        <f t="shared" si="31"/>
        <v>0</v>
      </c>
      <c r="BG24" s="80"/>
      <c r="BH24" s="80"/>
      <c r="BI24" s="71">
        <f>'Федеральные  средства  по  МО'!T25</f>
        <v>0</v>
      </c>
      <c r="BJ24" s="80">
        <f t="shared" si="4"/>
        <v>0</v>
      </c>
      <c r="BK24" s="81"/>
      <c r="BL24" s="78"/>
      <c r="BM24" s="71">
        <f>'Федеральные  средства  по  МО'!U25</f>
        <v>0</v>
      </c>
      <c r="BN24" s="80">
        <f t="shared" si="5"/>
        <v>0</v>
      </c>
      <c r="BO24" s="81"/>
      <c r="BP24" s="78"/>
      <c r="BQ24" s="76">
        <f>'Федеральные  средства  по  МО'!V25</f>
        <v>0</v>
      </c>
      <c r="BR24" s="72">
        <f t="shared" si="32"/>
        <v>0</v>
      </c>
      <c r="BS24" s="67"/>
      <c r="BT24" s="74"/>
      <c r="BU24" s="76">
        <f>'Федеральные  средства  по  МО'!W25</f>
        <v>0</v>
      </c>
      <c r="BV24" s="72">
        <f t="shared" si="33"/>
        <v>0</v>
      </c>
      <c r="BW24" s="67"/>
      <c r="BX24" s="72"/>
      <c r="BY24" s="76">
        <f>'Федеральные  средства  по  МО'!X25</f>
        <v>0</v>
      </c>
      <c r="BZ24" s="72">
        <f t="shared" si="34"/>
        <v>0</v>
      </c>
      <c r="CA24" s="67"/>
      <c r="CB24" s="72"/>
      <c r="CC24" s="75">
        <f>'Федеральные  средства  по  МО'!Y25</f>
        <v>0</v>
      </c>
      <c r="CD24" s="72">
        <f t="shared" si="35"/>
        <v>0</v>
      </c>
      <c r="CE24" s="67"/>
      <c r="CF24" s="72"/>
      <c r="CG24" s="75">
        <f>'Федеральные  средства  по  МО'!Z25</f>
        <v>0</v>
      </c>
      <c r="CH24" s="72">
        <f t="shared" si="36"/>
        <v>0</v>
      </c>
      <c r="CI24" s="67"/>
      <c r="CJ24" s="74"/>
      <c r="CK24" s="71">
        <f>'Федеральные  средства  по  МО'!AA25</f>
        <v>0</v>
      </c>
      <c r="CL24" s="72">
        <f t="shared" si="37"/>
        <v>0</v>
      </c>
      <c r="CM24" s="67"/>
      <c r="CN24" s="72"/>
      <c r="CO24" s="71">
        <f>'Федеральные  средства  по  МО'!AB25</f>
        <v>0</v>
      </c>
      <c r="CP24" s="80">
        <f t="shared" si="6"/>
        <v>0</v>
      </c>
      <c r="CQ24" s="78"/>
      <c r="CR24" s="79"/>
      <c r="CS24" s="71">
        <f>'Федеральные  средства  по  МО'!AC25</f>
        <v>0</v>
      </c>
      <c r="CT24" s="80">
        <f t="shared" si="7"/>
        <v>0</v>
      </c>
      <c r="CU24" s="81"/>
      <c r="CV24" s="80"/>
      <c r="CW24" s="76">
        <f>'Федеральные  средства  по  МО'!AD25</f>
        <v>0</v>
      </c>
      <c r="CX24" s="74">
        <f>'Проверочная  таблица'!ED27</f>
        <v>0</v>
      </c>
      <c r="CY24" s="72">
        <f t="shared" si="38"/>
        <v>0</v>
      </c>
      <c r="CZ24" s="73"/>
      <c r="DA24" s="75">
        <f>'Федеральные  средства  по  МО'!AE25</f>
        <v>0</v>
      </c>
      <c r="DB24" s="74">
        <f>'Проверочная  таблица'!EG27</f>
        <v>0</v>
      </c>
      <c r="DC24" s="72">
        <f t="shared" si="39"/>
        <v>0</v>
      </c>
      <c r="DD24" s="67"/>
      <c r="DE24" s="71">
        <f>'Федеральные  средства  по  МО'!AF25</f>
        <v>0</v>
      </c>
      <c r="DF24" s="80">
        <f t="shared" si="40"/>
        <v>0</v>
      </c>
      <c r="DG24" s="947"/>
      <c r="DH24" s="79"/>
      <c r="DI24" s="71">
        <f>'Федеральные  средства  по  МО'!AG25</f>
        <v>0</v>
      </c>
      <c r="DJ24" s="80">
        <f t="shared" si="8"/>
        <v>0</v>
      </c>
      <c r="DK24" s="947"/>
      <c r="DL24" s="81"/>
      <c r="DM24" s="71">
        <f>'Федеральные  средства  по  МО'!AH25</f>
        <v>0</v>
      </c>
      <c r="DN24" s="72">
        <f t="shared" si="41"/>
        <v>0</v>
      </c>
      <c r="DO24" s="67"/>
      <c r="DP24" s="72"/>
      <c r="DQ24" s="77">
        <f>'Федеральные  средства  по  МО'!AI25</f>
        <v>0</v>
      </c>
      <c r="DR24" s="73">
        <f t="shared" si="42"/>
        <v>0</v>
      </c>
      <c r="DS24" s="67"/>
      <c r="DT24" s="74"/>
      <c r="DU24" s="71">
        <f>'Федеральные  средства  по  МО'!AJ25</f>
        <v>0</v>
      </c>
      <c r="DV24" s="73">
        <f t="shared" si="43"/>
        <v>0</v>
      </c>
      <c r="DW24" s="67"/>
      <c r="DX24" s="74"/>
      <c r="DY24" s="71">
        <f>'Федеральные  средства  по  МО'!AK25</f>
        <v>0</v>
      </c>
      <c r="DZ24" s="73">
        <f t="shared" si="44"/>
        <v>0</v>
      </c>
      <c r="EA24" s="67"/>
      <c r="EB24" s="74"/>
      <c r="EC24" s="71">
        <f>'Федеральные  средства  по  МО'!AL25</f>
        <v>0</v>
      </c>
      <c r="ED24" s="73">
        <f t="shared" si="45"/>
        <v>0</v>
      </c>
      <c r="EE24" s="67"/>
      <c r="EF24" s="74"/>
      <c r="EG24" s="71">
        <f>'Федеральные  средства  по  МО'!AM25</f>
        <v>0</v>
      </c>
      <c r="EH24" s="73">
        <f t="shared" si="46"/>
        <v>0</v>
      </c>
      <c r="EI24" s="67"/>
      <c r="EJ24" s="72"/>
      <c r="EK24" s="71">
        <f>'Федеральные  средства  по  МО'!AN25</f>
        <v>0</v>
      </c>
      <c r="EL24" s="67">
        <f t="shared" si="9"/>
        <v>0</v>
      </c>
      <c r="EM24" s="72"/>
      <c r="EN24" s="67"/>
      <c r="EO24" s="71">
        <f>'Федеральные  средства  по  МО'!AO25</f>
        <v>0</v>
      </c>
      <c r="EP24" s="67">
        <f t="shared" si="10"/>
        <v>0</v>
      </c>
      <c r="EQ24" s="72"/>
      <c r="ER24" s="67"/>
      <c r="ES24" s="76">
        <f>'Федеральные  средства  по  МО'!AP25</f>
        <v>0</v>
      </c>
      <c r="ET24" s="72"/>
      <c r="EU24" s="67"/>
      <c r="EV24" s="72">
        <f t="shared" si="47"/>
        <v>0</v>
      </c>
      <c r="EW24" s="75">
        <f>'Федеральные  средства  по  МО'!AQ25</f>
        <v>0</v>
      </c>
      <c r="EX24" s="72"/>
      <c r="EY24" s="67"/>
      <c r="EZ24" s="74">
        <f t="shared" si="48"/>
        <v>0</v>
      </c>
      <c r="FA24" s="76">
        <f>'Федеральные  средства  по  МО'!AR25</f>
        <v>0</v>
      </c>
      <c r="FB24" s="72">
        <f t="shared" si="49"/>
        <v>0</v>
      </c>
      <c r="FC24" s="67"/>
      <c r="FD24" s="72"/>
      <c r="FE24" s="75">
        <f>'Федеральные  средства  по  МО'!AS25</f>
        <v>0</v>
      </c>
      <c r="FF24" s="72">
        <f t="shared" si="50"/>
        <v>0</v>
      </c>
      <c r="FG24" s="67"/>
      <c r="FH24" s="74"/>
      <c r="FI24" s="838">
        <f>'Федеральные  средства  по  МО'!AT25</f>
        <v>0</v>
      </c>
      <c r="FJ24" s="74">
        <f>'Проверочная  таблица'!IF27</f>
        <v>0</v>
      </c>
      <c r="FK24" s="72">
        <f>'Проверочная  таблица'!IP27</f>
        <v>0</v>
      </c>
      <c r="FL24" s="73">
        <f>'Проверочная  таблица'!IL27</f>
        <v>0</v>
      </c>
      <c r="FM24" s="840">
        <f>'Федеральные  средства  по  МО'!AU25</f>
        <v>0</v>
      </c>
      <c r="FN24" s="72">
        <f>'Проверочная  таблица'!II27</f>
        <v>0</v>
      </c>
      <c r="FO24" s="67">
        <f>'Проверочная  таблица'!IQ27</f>
        <v>0</v>
      </c>
      <c r="FP24" s="72">
        <f>'Проверочная  таблица'!IS27</f>
        <v>0</v>
      </c>
      <c r="FQ24" s="75">
        <f>'Федеральные  средства  по  МО'!AV25</f>
        <v>0</v>
      </c>
      <c r="FR24" s="72">
        <f>'Проверочная  таблица'!IV27</f>
        <v>0</v>
      </c>
      <c r="FS24" s="67"/>
      <c r="FT24" s="74"/>
      <c r="FU24" s="71">
        <f>'Федеральные  средства  по  МО'!AW25</f>
        <v>0</v>
      </c>
      <c r="FV24" s="73"/>
      <c r="FW24" s="67"/>
      <c r="FX24" s="72"/>
      <c r="FY24" s="75">
        <f>'Федеральные  средства  по  МО'!AX25</f>
        <v>0</v>
      </c>
      <c r="FZ24" s="72">
        <f>'Проверочная  таблица'!JB27</f>
        <v>0</v>
      </c>
      <c r="GA24" s="78"/>
      <c r="GB24" s="79"/>
      <c r="GC24" s="71">
        <f>'Федеральные  средства  по  МО'!AY25</f>
        <v>0</v>
      </c>
      <c r="GD24" s="78"/>
      <c r="GE24" s="81"/>
      <c r="GF24" s="78"/>
      <c r="GG24" s="76">
        <f>'Федеральные  средства  по  МО'!AZ25</f>
        <v>0</v>
      </c>
      <c r="GH24" s="74">
        <f>'Проверочная  таблица'!JH27</f>
        <v>0</v>
      </c>
      <c r="GI24" s="72">
        <f>'Проверочная  таблица'!JT27</f>
        <v>0</v>
      </c>
      <c r="GJ24" s="72">
        <f>'Проверочная  таблица'!JZ27</f>
        <v>0</v>
      </c>
      <c r="GK24" s="75">
        <f>'Федеральные  средства  по  МО'!BA25</f>
        <v>0</v>
      </c>
      <c r="GL24" s="72">
        <f>'Проверочная  таблица'!JK27</f>
        <v>0</v>
      </c>
      <c r="GM24" s="67">
        <f>'Проверочная  таблица'!JW27</f>
        <v>0</v>
      </c>
      <c r="GN24" s="74">
        <f>'Проверочная  таблица'!KC27</f>
        <v>0</v>
      </c>
      <c r="GO24" s="838">
        <f>'Федеральные  средства  по  МО'!BB25</f>
        <v>0</v>
      </c>
      <c r="GP24" s="72">
        <f t="shared" si="51"/>
        <v>0</v>
      </c>
      <c r="GQ24" s="73"/>
      <c r="GR24" s="74"/>
      <c r="GS24" s="832">
        <f>'Федеральные  средства  по  МО'!BC25</f>
        <v>0</v>
      </c>
      <c r="GT24" s="72">
        <f t="shared" si="52"/>
        <v>0</v>
      </c>
      <c r="GU24" s="67"/>
      <c r="GV24" s="72"/>
      <c r="GW24" s="71">
        <f>'Федеральные  средства  по  МО'!BD25</f>
        <v>0</v>
      </c>
      <c r="GX24" s="73">
        <f t="shared" si="53"/>
        <v>0</v>
      </c>
      <c r="GY24" s="67"/>
      <c r="GZ24" s="74"/>
      <c r="HA24" s="71">
        <f>'Федеральные  средства  по  МО'!BE25</f>
        <v>0</v>
      </c>
      <c r="HB24" s="73">
        <f t="shared" si="54"/>
        <v>0</v>
      </c>
      <c r="HC24" s="67"/>
      <c r="HD24" s="72"/>
      <c r="HE24" s="75">
        <f>'Федеральные  средства  по  МО'!BF25</f>
        <v>0</v>
      </c>
      <c r="HF24" s="72">
        <f>'Проверочная  таблица'!LD27</f>
        <v>0</v>
      </c>
      <c r="HG24" s="67">
        <f>'Проверочная  таблица'!LP27</f>
        <v>0</v>
      </c>
      <c r="HH24" s="72">
        <f>'Проверочная  таблица'!LV27</f>
        <v>0</v>
      </c>
      <c r="HI24" s="75">
        <f>'Федеральные  средства  по  МО'!BG25</f>
        <v>0</v>
      </c>
      <c r="HJ24" s="74"/>
      <c r="HK24" s="72">
        <f>'Проверочная  таблица'!LS27</f>
        <v>0</v>
      </c>
      <c r="HL24" s="73">
        <f>'Проверочная  таблица'!LY27</f>
        <v>0</v>
      </c>
      <c r="HM24" s="75">
        <f>'Федеральные  средства  по  МО'!BH25</f>
        <v>0</v>
      </c>
      <c r="HN24" s="72">
        <f t="shared" si="55"/>
        <v>0</v>
      </c>
      <c r="HO24" s="67"/>
      <c r="HP24" s="74"/>
      <c r="HQ24" s="71">
        <f>'Федеральные  средства  по  МО'!BI25</f>
        <v>0</v>
      </c>
      <c r="HR24" s="72">
        <f t="shared" si="56"/>
        <v>0</v>
      </c>
      <c r="HS24" s="73"/>
      <c r="HT24" s="78"/>
      <c r="HU24" s="71">
        <f>'Федеральные  средства  по  МО'!BJ25</f>
        <v>0</v>
      </c>
      <c r="HV24" s="74">
        <f t="shared" si="57"/>
        <v>0</v>
      </c>
      <c r="HW24" s="72"/>
      <c r="HX24" s="73"/>
      <c r="HY24" s="77">
        <f>'Федеральные  средства  по  МО'!BK25</f>
        <v>0</v>
      </c>
      <c r="HZ24" s="74">
        <f t="shared" si="11"/>
        <v>0</v>
      </c>
      <c r="IA24" s="72"/>
      <c r="IB24" s="73"/>
      <c r="IC24" s="76">
        <f>'Федеральные  средства  по  МО'!BL25</f>
        <v>142065.22</v>
      </c>
      <c r="ID24" s="74">
        <f t="shared" si="58"/>
        <v>142065.22</v>
      </c>
      <c r="IE24" s="72"/>
      <c r="IF24" s="73">
        <f>'Проверочная  таблица'!ND27</f>
        <v>0</v>
      </c>
      <c r="IG24" s="77">
        <f>'Федеральные  средства  по  МО'!BM25</f>
        <v>142065.22</v>
      </c>
      <c r="IH24" s="74">
        <f t="shared" si="59"/>
        <v>142065.22</v>
      </c>
      <c r="II24" s="79"/>
      <c r="IJ24" s="72">
        <f>'Проверочная  таблица'!NG27</f>
        <v>0</v>
      </c>
      <c r="IK24" s="76">
        <f>'Федеральные  средства  по  МО'!BN25</f>
        <v>0</v>
      </c>
      <c r="IL24" s="74">
        <f>'Проверочная  таблица'!NJ27</f>
        <v>0</v>
      </c>
      <c r="IM24" s="72">
        <f>'Проверочная  таблица'!NZ27</f>
        <v>0</v>
      </c>
      <c r="IN24" s="73">
        <f>'Проверочная  таблица'!OH27</f>
        <v>0</v>
      </c>
      <c r="IO24" s="75">
        <f>'Федеральные  средства  по  МО'!BO25</f>
        <v>0</v>
      </c>
      <c r="IP24" s="74"/>
      <c r="IQ24" s="72"/>
      <c r="IR24" s="73">
        <f>'Проверочная  таблица'!OL27</f>
        <v>0</v>
      </c>
      <c r="IS24" s="76">
        <f>'Федеральные  средства  по  МО'!BP25</f>
        <v>0</v>
      </c>
      <c r="IT24" s="74">
        <f>'Проверочная  таблица'!OP27</f>
        <v>0</v>
      </c>
      <c r="IU24" s="72">
        <f t="shared" si="60"/>
        <v>0</v>
      </c>
      <c r="IV24" s="73"/>
      <c r="IW24" s="75">
        <f>'Федеральные  средства  по  МО'!BQ25</f>
        <v>0</v>
      </c>
      <c r="IX24" s="74">
        <f>'Проверочная  таблица'!OU27</f>
        <v>0</v>
      </c>
      <c r="IY24" s="72">
        <f t="shared" si="61"/>
        <v>0</v>
      </c>
      <c r="IZ24" s="73"/>
      <c r="JA24" s="76">
        <f>'Федеральные  средства  по  МО'!BT25</f>
        <v>0</v>
      </c>
      <c r="JB24" s="72">
        <f t="shared" si="62"/>
        <v>0</v>
      </c>
      <c r="JC24" s="67"/>
      <c r="JD24" s="72"/>
      <c r="JE24" s="77">
        <f>'Федеральные  средства  по  МО'!BU25</f>
        <v>0</v>
      </c>
      <c r="JF24" s="73">
        <f t="shared" si="63"/>
        <v>0</v>
      </c>
      <c r="JG24" s="73"/>
      <c r="JH24" s="72"/>
      <c r="JI24" s="76">
        <f>'Федеральные  средства  по  МО'!BV25</f>
        <v>0</v>
      </c>
      <c r="JJ24" s="72">
        <f>'Проверочная  таблица'!QJ27</f>
        <v>0</v>
      </c>
      <c r="JK24" s="67">
        <f>'Проверочная  таблица'!QV27</f>
        <v>0</v>
      </c>
      <c r="JL24" s="72">
        <f>'Проверочная  таблица'!RB27</f>
        <v>0</v>
      </c>
      <c r="JM24" s="75">
        <f>'Федеральные  средства  по  МО'!BW25</f>
        <v>0</v>
      </c>
      <c r="JN24" s="72">
        <f>'Проверочная  таблица'!QM27</f>
        <v>0</v>
      </c>
      <c r="JO24" s="67">
        <f>'Проверочная  таблица'!QY27</f>
        <v>0</v>
      </c>
      <c r="JP24" s="74">
        <f>'Проверочная  таблица'!RE27</f>
        <v>0</v>
      </c>
      <c r="JQ24" s="76">
        <f>'Федеральные  средства  по  МО'!BX25</f>
        <v>0</v>
      </c>
      <c r="JR24" s="72"/>
      <c r="JS24" s="67">
        <f t="shared" si="64"/>
        <v>0</v>
      </c>
      <c r="JT24" s="72"/>
      <c r="JU24" s="71">
        <f>'Федеральные  средства  по  МО'!BY25</f>
        <v>0</v>
      </c>
      <c r="JV24" s="67"/>
      <c r="JW24" s="72">
        <f t="shared" si="65"/>
        <v>0</v>
      </c>
      <c r="JX24" s="67"/>
      <c r="JY24" s="71">
        <f>'Федеральные  средства  по  МО'!BZ25</f>
        <v>0</v>
      </c>
      <c r="JZ24" s="72"/>
      <c r="KA24" s="72"/>
      <c r="KB24" s="73"/>
      <c r="KC24" s="71">
        <f>'Федеральные  средства  по  МО'!CA25</f>
        <v>0</v>
      </c>
      <c r="KD24" s="67"/>
      <c r="KE24" s="72"/>
      <c r="KF24" s="67"/>
      <c r="KG24" s="76">
        <f>'Федеральные  средства  по  МО'!CB25</f>
        <v>0</v>
      </c>
      <c r="KH24" s="72">
        <f t="shared" si="66"/>
        <v>0</v>
      </c>
      <c r="KI24" s="67"/>
      <c r="KJ24" s="72"/>
      <c r="KK24" s="77">
        <f>'Федеральные  средства  по  МО'!CC25</f>
        <v>0</v>
      </c>
      <c r="KL24" s="72">
        <f t="shared" si="67"/>
        <v>0</v>
      </c>
      <c r="KM24" s="67"/>
      <c r="KN24" s="72"/>
      <c r="KO24" s="76">
        <f>'Федеральные  средства  по  МО'!CD25</f>
        <v>0</v>
      </c>
      <c r="KP24" s="72">
        <f t="shared" si="68"/>
        <v>0</v>
      </c>
      <c r="KQ24" s="67"/>
      <c r="KR24" s="72"/>
      <c r="KS24" s="75">
        <f>'Федеральные  средства  по  МО'!CE25</f>
        <v>0</v>
      </c>
      <c r="KT24" s="72">
        <f t="shared" si="69"/>
        <v>0</v>
      </c>
      <c r="KU24" s="67"/>
      <c r="KV24" s="72"/>
      <c r="KW24" s="75">
        <f>'Федеральные  средства  по  МО'!CF25</f>
        <v>0</v>
      </c>
      <c r="KX24" s="74">
        <f>'Проверочная  таблица'!SX27</f>
        <v>0</v>
      </c>
      <c r="KY24" s="72">
        <f>'Проверочная  таблица'!TZ27</f>
        <v>0</v>
      </c>
      <c r="KZ24" s="67">
        <f>'Проверочная  таблица'!UN27</f>
        <v>0</v>
      </c>
      <c r="LA24" s="832">
        <f>'Федеральные  средства  по  МО'!CG25</f>
        <v>0</v>
      </c>
      <c r="LB24" s="67">
        <f>'Проверочная  таблица'!TE27</f>
        <v>0</v>
      </c>
      <c r="LC24" s="72">
        <f>'Проверочная  таблица'!UG27</f>
        <v>0</v>
      </c>
      <c r="LD24" s="73">
        <f>'Проверочная  таблица'!UU27</f>
        <v>0</v>
      </c>
      <c r="LE24" s="75">
        <f>'Федеральные  средства  по  МО'!CH25</f>
        <v>44260400</v>
      </c>
      <c r="LF24" s="72">
        <f>'Проверочная  таблица'!SZ27</f>
        <v>0</v>
      </c>
      <c r="LG24" s="67">
        <f t="shared" si="70"/>
        <v>44260400</v>
      </c>
      <c r="LH24" s="72"/>
      <c r="LI24" s="75">
        <f>'Федеральные  средства  по  МО'!CI25</f>
        <v>0</v>
      </c>
      <c r="LJ24" s="72">
        <f>'Проверочная  таблица'!TG27</f>
        <v>0</v>
      </c>
      <c r="LK24" s="67">
        <f t="shared" si="71"/>
        <v>0</v>
      </c>
      <c r="LL24" s="74"/>
      <c r="LM24" s="76">
        <f>'Федеральные  средства  по  МО'!CJ25</f>
        <v>0</v>
      </c>
      <c r="LN24" s="74">
        <f>'Проверочная  таблица'!TB27</f>
        <v>0</v>
      </c>
      <c r="LO24" s="74">
        <f>'Проверочная  таблица'!UD27</f>
        <v>0</v>
      </c>
      <c r="LP24" s="72">
        <f>'Проверочная  таблица'!UR27</f>
        <v>0</v>
      </c>
      <c r="LQ24" s="75">
        <f>'Федеральные  средства  по  МО'!CK25</f>
        <v>0</v>
      </c>
      <c r="LR24" s="74">
        <f>'Проверочная  таблица'!TI27</f>
        <v>0</v>
      </c>
      <c r="LS24" s="72">
        <f>'Проверочная  таблица'!TW27</f>
        <v>0</v>
      </c>
      <c r="LT24" s="72"/>
    </row>
    <row r="25" spans="1:332" ht="25.5" customHeight="1" x14ac:dyDescent="0.25">
      <c r="A25" s="68" t="s">
        <v>282</v>
      </c>
      <c r="B25" s="69">
        <f t="shared" si="12"/>
        <v>24901552.73</v>
      </c>
      <c r="C25" s="70">
        <f t="shared" si="13"/>
        <v>62652.73</v>
      </c>
      <c r="D25" s="70">
        <f t="shared" si="14"/>
        <v>0</v>
      </c>
      <c r="E25" s="70">
        <f t="shared" si="15"/>
        <v>24838900</v>
      </c>
      <c r="F25" s="69">
        <f t="shared" si="16"/>
        <v>0</v>
      </c>
      <c r="G25" s="70">
        <f t="shared" si="17"/>
        <v>0</v>
      </c>
      <c r="H25" s="70">
        <f t="shared" si="1"/>
        <v>0</v>
      </c>
      <c r="I25" s="70">
        <f t="shared" si="2"/>
        <v>0</v>
      </c>
      <c r="J25" s="53"/>
      <c r="K25" s="54">
        <f>M25-'Федеральные  средства  по  МО'!L26-'Федеральные  средства  по  МО'!D26</f>
        <v>0</v>
      </c>
      <c r="L25" s="54">
        <f>Q25-'Федеральные  средства  по  МО'!M26-'Федеральные  средства  по  МО'!E26</f>
        <v>0</v>
      </c>
      <c r="M25" s="832">
        <f t="shared" si="18"/>
        <v>24901552.73</v>
      </c>
      <c r="N25" s="73">
        <f t="shared" si="19"/>
        <v>62652.73</v>
      </c>
      <c r="O25" s="67">
        <f t="shared" si="20"/>
        <v>0</v>
      </c>
      <c r="P25" s="74">
        <f t="shared" si="21"/>
        <v>24838900</v>
      </c>
      <c r="Q25" s="832">
        <f t="shared" si="22"/>
        <v>0</v>
      </c>
      <c r="R25" s="73">
        <f t="shared" si="23"/>
        <v>0</v>
      </c>
      <c r="S25" s="67">
        <f t="shared" si="24"/>
        <v>0</v>
      </c>
      <c r="T25" s="72">
        <f t="shared" si="25"/>
        <v>0</v>
      </c>
      <c r="U25" s="832">
        <f>'Федеральные  средства  по  МО'!F26</f>
        <v>0</v>
      </c>
      <c r="V25" s="73">
        <f t="shared" si="26"/>
        <v>0</v>
      </c>
      <c r="W25" s="67"/>
      <c r="X25" s="74"/>
      <c r="Y25" s="832">
        <f>'Федеральные  средства  по  МО'!G26</f>
        <v>0</v>
      </c>
      <c r="Z25" s="73">
        <f t="shared" si="27"/>
        <v>0</v>
      </c>
      <c r="AA25" s="67"/>
      <c r="AB25" s="72"/>
      <c r="AC25" s="71">
        <f>'Федеральные  средства  по  МО'!H26</f>
        <v>0</v>
      </c>
      <c r="AD25" s="73">
        <f t="shared" si="28"/>
        <v>0</v>
      </c>
      <c r="AE25" s="67"/>
      <c r="AF25" s="74"/>
      <c r="AG25" s="71">
        <f>'Федеральные  средства  по  МО'!I26</f>
        <v>0</v>
      </c>
      <c r="AH25" s="73">
        <f t="shared" si="29"/>
        <v>0</v>
      </c>
      <c r="AI25" s="67"/>
      <c r="AJ25" s="72"/>
      <c r="AK25" s="75">
        <f>'Федеральные  средства  по  МО'!N26</f>
        <v>0</v>
      </c>
      <c r="AL25" s="72">
        <f>'Проверочная  таблица'!BV28</f>
        <v>0</v>
      </c>
      <c r="AM25" s="67"/>
      <c r="AN25" s="74"/>
      <c r="AO25" s="76">
        <f>'Федеральные  средства  по  МО'!O26</f>
        <v>0</v>
      </c>
      <c r="AP25" s="72">
        <f>'Проверочная  таблица'!CC28</f>
        <v>0</v>
      </c>
      <c r="AQ25" s="73"/>
      <c r="AR25" s="67"/>
      <c r="AS25" s="76">
        <f>'Федеральные  средства  по  МО'!P26</f>
        <v>0</v>
      </c>
      <c r="AT25" s="72">
        <f>'Проверочная  таблица'!BX28</f>
        <v>0</v>
      </c>
      <c r="AU25" s="67"/>
      <c r="AV25" s="72">
        <f>'Проверочная  таблица'!CJ28</f>
        <v>0</v>
      </c>
      <c r="AW25" s="75">
        <f>'Федеральные  средства  по  МО'!Q26</f>
        <v>0</v>
      </c>
      <c r="AX25" s="72">
        <f>'Проверочная  таблица'!CE28</f>
        <v>0</v>
      </c>
      <c r="AY25" s="67"/>
      <c r="AZ25" s="72">
        <f>'Проверочная  таблица'!CM28</f>
        <v>0</v>
      </c>
      <c r="BA25" s="75">
        <f>'Федеральные  средства  по  МО'!R26</f>
        <v>0</v>
      </c>
      <c r="BB25" s="72">
        <f t="shared" si="30"/>
        <v>0</v>
      </c>
      <c r="BC25" s="67"/>
      <c r="BD25" s="72"/>
      <c r="BE25" s="77">
        <f>'Федеральные  средства  по  МО'!S26</f>
        <v>0</v>
      </c>
      <c r="BF25" s="72">
        <f t="shared" si="31"/>
        <v>0</v>
      </c>
      <c r="BG25" s="73"/>
      <c r="BH25" s="73"/>
      <c r="BI25" s="71">
        <f>'Федеральные  средства  по  МО'!T26</f>
        <v>0</v>
      </c>
      <c r="BJ25" s="73">
        <f t="shared" si="4"/>
        <v>0</v>
      </c>
      <c r="BK25" s="72"/>
      <c r="BL25" s="67"/>
      <c r="BM25" s="71">
        <f>'Федеральные  средства  по  МО'!U26</f>
        <v>0</v>
      </c>
      <c r="BN25" s="73">
        <f t="shared" si="5"/>
        <v>0</v>
      </c>
      <c r="BO25" s="72"/>
      <c r="BP25" s="67"/>
      <c r="BQ25" s="76">
        <f>'Федеральные  средства  по  МО'!V26</f>
        <v>0</v>
      </c>
      <c r="BR25" s="72">
        <f t="shared" si="32"/>
        <v>0</v>
      </c>
      <c r="BS25" s="67"/>
      <c r="BT25" s="74"/>
      <c r="BU25" s="76">
        <f>'Федеральные  средства  по  МО'!W26</f>
        <v>0</v>
      </c>
      <c r="BV25" s="72">
        <f t="shared" si="33"/>
        <v>0</v>
      </c>
      <c r="BW25" s="67"/>
      <c r="BX25" s="72"/>
      <c r="BY25" s="76">
        <f>'Федеральные  средства  по  МО'!X26</f>
        <v>0</v>
      </c>
      <c r="BZ25" s="72">
        <f t="shared" si="34"/>
        <v>0</v>
      </c>
      <c r="CA25" s="67"/>
      <c r="CB25" s="72"/>
      <c r="CC25" s="75">
        <f>'Федеральные  средства  по  МО'!Y26</f>
        <v>0</v>
      </c>
      <c r="CD25" s="72">
        <f t="shared" si="35"/>
        <v>0</v>
      </c>
      <c r="CE25" s="67"/>
      <c r="CF25" s="72"/>
      <c r="CG25" s="75">
        <f>'Федеральные  средства  по  МО'!Z26</f>
        <v>0</v>
      </c>
      <c r="CH25" s="72">
        <f t="shared" si="36"/>
        <v>0</v>
      </c>
      <c r="CI25" s="67"/>
      <c r="CJ25" s="74"/>
      <c r="CK25" s="71">
        <f>'Федеральные  средства  по  МО'!AA26</f>
        <v>0</v>
      </c>
      <c r="CL25" s="72">
        <f t="shared" si="37"/>
        <v>0</v>
      </c>
      <c r="CM25" s="67"/>
      <c r="CN25" s="72"/>
      <c r="CO25" s="71">
        <f>'Федеральные  средства  по  МО'!AB26</f>
        <v>0</v>
      </c>
      <c r="CP25" s="73">
        <f t="shared" si="6"/>
        <v>0</v>
      </c>
      <c r="CQ25" s="67"/>
      <c r="CR25" s="74"/>
      <c r="CS25" s="71">
        <f>'Федеральные  средства  по  МО'!AC26</f>
        <v>0</v>
      </c>
      <c r="CT25" s="73">
        <f t="shared" si="7"/>
        <v>0</v>
      </c>
      <c r="CU25" s="72"/>
      <c r="CV25" s="73"/>
      <c r="CW25" s="76">
        <f>'Федеральные  средства  по  МО'!AD26</f>
        <v>0</v>
      </c>
      <c r="CX25" s="74">
        <f>'Проверочная  таблица'!ED28</f>
        <v>0</v>
      </c>
      <c r="CY25" s="72">
        <f t="shared" si="38"/>
        <v>0</v>
      </c>
      <c r="CZ25" s="73"/>
      <c r="DA25" s="75">
        <f>'Федеральные  средства  по  МО'!AE26</f>
        <v>0</v>
      </c>
      <c r="DB25" s="74">
        <f>'Проверочная  таблица'!EG28</f>
        <v>0</v>
      </c>
      <c r="DC25" s="72">
        <f t="shared" si="39"/>
        <v>0</v>
      </c>
      <c r="DD25" s="67"/>
      <c r="DE25" s="71">
        <f>'Федеральные  средства  по  МО'!AF26</f>
        <v>0</v>
      </c>
      <c r="DF25" s="73">
        <f t="shared" si="40"/>
        <v>0</v>
      </c>
      <c r="DG25" s="67"/>
      <c r="DH25" s="74"/>
      <c r="DI25" s="71">
        <f>'Федеральные  средства  по  МО'!AG26</f>
        <v>0</v>
      </c>
      <c r="DJ25" s="73">
        <f t="shared" si="8"/>
        <v>0</v>
      </c>
      <c r="DK25" s="67"/>
      <c r="DL25" s="72"/>
      <c r="DM25" s="71">
        <f>'Федеральные  средства  по  МО'!AH26</f>
        <v>0</v>
      </c>
      <c r="DN25" s="72">
        <f t="shared" si="41"/>
        <v>0</v>
      </c>
      <c r="DO25" s="67"/>
      <c r="DP25" s="72"/>
      <c r="DQ25" s="77">
        <f>'Федеральные  средства  по  МО'!AI26</f>
        <v>0</v>
      </c>
      <c r="DR25" s="73">
        <f t="shared" si="42"/>
        <v>0</v>
      </c>
      <c r="DS25" s="67"/>
      <c r="DT25" s="74"/>
      <c r="DU25" s="71">
        <f>'Федеральные  средства  по  МО'!AJ26</f>
        <v>0</v>
      </c>
      <c r="DV25" s="73">
        <f t="shared" si="43"/>
        <v>0</v>
      </c>
      <c r="DW25" s="67"/>
      <c r="DX25" s="74"/>
      <c r="DY25" s="71">
        <f>'Федеральные  средства  по  МО'!AK26</f>
        <v>0</v>
      </c>
      <c r="DZ25" s="73">
        <f t="shared" si="44"/>
        <v>0</v>
      </c>
      <c r="EA25" s="67"/>
      <c r="EB25" s="74"/>
      <c r="EC25" s="71">
        <f>'Федеральные  средства  по  МО'!AL26</f>
        <v>0</v>
      </c>
      <c r="ED25" s="73">
        <f t="shared" si="45"/>
        <v>0</v>
      </c>
      <c r="EE25" s="67"/>
      <c r="EF25" s="74"/>
      <c r="EG25" s="71">
        <f>'Федеральные  средства  по  МО'!AM26</f>
        <v>0</v>
      </c>
      <c r="EH25" s="73">
        <f t="shared" si="46"/>
        <v>0</v>
      </c>
      <c r="EI25" s="67"/>
      <c r="EJ25" s="72"/>
      <c r="EK25" s="71">
        <f>'Федеральные  средства  по  МО'!AN26</f>
        <v>0</v>
      </c>
      <c r="EL25" s="67">
        <f t="shared" si="9"/>
        <v>0</v>
      </c>
      <c r="EM25" s="72"/>
      <c r="EN25" s="67"/>
      <c r="EO25" s="71">
        <f>'Федеральные  средства  по  МО'!AO26</f>
        <v>0</v>
      </c>
      <c r="EP25" s="67">
        <f t="shared" si="10"/>
        <v>0</v>
      </c>
      <c r="EQ25" s="72"/>
      <c r="ER25" s="67"/>
      <c r="ES25" s="76">
        <f>'Федеральные  средства  по  МО'!AP26</f>
        <v>0</v>
      </c>
      <c r="ET25" s="72"/>
      <c r="EU25" s="67"/>
      <c r="EV25" s="72">
        <f t="shared" si="47"/>
        <v>0</v>
      </c>
      <c r="EW25" s="75">
        <f>'Федеральные  средства  по  МО'!AQ26</f>
        <v>0</v>
      </c>
      <c r="EX25" s="72"/>
      <c r="EY25" s="67"/>
      <c r="EZ25" s="74">
        <f t="shared" si="48"/>
        <v>0</v>
      </c>
      <c r="FA25" s="76">
        <f>'Федеральные  средства  по  МО'!AR26</f>
        <v>0</v>
      </c>
      <c r="FB25" s="72">
        <f t="shared" si="49"/>
        <v>0</v>
      </c>
      <c r="FC25" s="67"/>
      <c r="FD25" s="72"/>
      <c r="FE25" s="75">
        <f>'Федеральные  средства  по  МО'!AS26</f>
        <v>0</v>
      </c>
      <c r="FF25" s="72">
        <f t="shared" si="50"/>
        <v>0</v>
      </c>
      <c r="FG25" s="67"/>
      <c r="FH25" s="74"/>
      <c r="FI25" s="838">
        <f>'Федеральные  средства  по  МО'!AT26</f>
        <v>0</v>
      </c>
      <c r="FJ25" s="74">
        <f>'Проверочная  таблица'!IF28</f>
        <v>0</v>
      </c>
      <c r="FK25" s="72">
        <f>'Проверочная  таблица'!IP28</f>
        <v>0</v>
      </c>
      <c r="FL25" s="73">
        <f>'Проверочная  таблица'!IL28</f>
        <v>0</v>
      </c>
      <c r="FM25" s="840">
        <f>'Федеральные  средства  по  МО'!AU26</f>
        <v>0</v>
      </c>
      <c r="FN25" s="72">
        <f>'Проверочная  таблица'!II28</f>
        <v>0</v>
      </c>
      <c r="FO25" s="67">
        <f>'Проверочная  таблица'!IQ28</f>
        <v>0</v>
      </c>
      <c r="FP25" s="72">
        <f>'Проверочная  таблица'!IS28</f>
        <v>0</v>
      </c>
      <c r="FQ25" s="75">
        <f>'Федеральные  средства  по  МО'!AV26</f>
        <v>0</v>
      </c>
      <c r="FR25" s="72">
        <f>'Проверочная  таблица'!IV28</f>
        <v>0</v>
      </c>
      <c r="FS25" s="67"/>
      <c r="FT25" s="74"/>
      <c r="FU25" s="71">
        <f>'Федеральные  средства  по  МО'!AW26</f>
        <v>0</v>
      </c>
      <c r="FV25" s="73">
        <f>FU25</f>
        <v>0</v>
      </c>
      <c r="FW25" s="67"/>
      <c r="FX25" s="72"/>
      <c r="FY25" s="75">
        <f>'Федеральные  средства  по  МО'!AX26</f>
        <v>0</v>
      </c>
      <c r="FZ25" s="72">
        <f>'Проверочная  таблица'!JB28</f>
        <v>0</v>
      </c>
      <c r="GA25" s="67"/>
      <c r="GB25" s="74"/>
      <c r="GC25" s="71">
        <f>'Федеральные  средства  по  МО'!AY26</f>
        <v>0</v>
      </c>
      <c r="GD25" s="67"/>
      <c r="GE25" s="72"/>
      <c r="GF25" s="67"/>
      <c r="GG25" s="76">
        <f>'Федеральные  средства  по  МО'!AZ26</f>
        <v>0</v>
      </c>
      <c r="GH25" s="74">
        <f>'Проверочная  таблица'!JH28</f>
        <v>0</v>
      </c>
      <c r="GI25" s="72">
        <f>'Проверочная  таблица'!JT28</f>
        <v>0</v>
      </c>
      <c r="GJ25" s="72">
        <f>'Проверочная  таблица'!JZ28</f>
        <v>0</v>
      </c>
      <c r="GK25" s="75">
        <f>'Федеральные  средства  по  МО'!BA26</f>
        <v>0</v>
      </c>
      <c r="GL25" s="72">
        <f>'Проверочная  таблица'!JK28</f>
        <v>0</v>
      </c>
      <c r="GM25" s="67">
        <f>'Проверочная  таблица'!JW28</f>
        <v>0</v>
      </c>
      <c r="GN25" s="74">
        <f>'Проверочная  таблица'!KC28</f>
        <v>0</v>
      </c>
      <c r="GO25" s="838">
        <f>'Федеральные  средства  по  МО'!BB26</f>
        <v>0</v>
      </c>
      <c r="GP25" s="72">
        <f t="shared" si="51"/>
        <v>0</v>
      </c>
      <c r="GQ25" s="73"/>
      <c r="GR25" s="74"/>
      <c r="GS25" s="832">
        <f>'Федеральные  средства  по  МО'!BC26</f>
        <v>0</v>
      </c>
      <c r="GT25" s="72">
        <f t="shared" si="52"/>
        <v>0</v>
      </c>
      <c r="GU25" s="67"/>
      <c r="GV25" s="72"/>
      <c r="GW25" s="71">
        <f>'Федеральные  средства  по  МО'!BD26</f>
        <v>0</v>
      </c>
      <c r="GX25" s="73">
        <f t="shared" si="53"/>
        <v>0</v>
      </c>
      <c r="GY25" s="67"/>
      <c r="GZ25" s="74"/>
      <c r="HA25" s="71">
        <f>'Федеральные  средства  по  МО'!BE26</f>
        <v>0</v>
      </c>
      <c r="HB25" s="73">
        <f t="shared" si="54"/>
        <v>0</v>
      </c>
      <c r="HC25" s="67"/>
      <c r="HD25" s="72"/>
      <c r="HE25" s="75">
        <f>'Федеральные  средства  по  МО'!BF26</f>
        <v>0</v>
      </c>
      <c r="HF25" s="72">
        <f>'Проверочная  таблица'!LD28</f>
        <v>0</v>
      </c>
      <c r="HG25" s="67">
        <f>'Проверочная  таблица'!LP28</f>
        <v>0</v>
      </c>
      <c r="HH25" s="72">
        <f>'Проверочная  таблица'!LV28</f>
        <v>0</v>
      </c>
      <c r="HI25" s="75">
        <f>'Федеральные  средства  по  МО'!BG26</f>
        <v>0</v>
      </c>
      <c r="HJ25" s="74"/>
      <c r="HK25" s="72">
        <f>'Проверочная  таблица'!LS28</f>
        <v>0</v>
      </c>
      <c r="HL25" s="73">
        <f>'Проверочная  таблица'!LY28</f>
        <v>0</v>
      </c>
      <c r="HM25" s="75">
        <f>'Федеральные  средства  по  МО'!BH26</f>
        <v>0</v>
      </c>
      <c r="HN25" s="72">
        <f t="shared" si="55"/>
        <v>0</v>
      </c>
      <c r="HO25" s="67"/>
      <c r="HP25" s="74"/>
      <c r="HQ25" s="71">
        <f>'Федеральные  средства  по  МО'!BI26</f>
        <v>0</v>
      </c>
      <c r="HR25" s="72">
        <f t="shared" si="56"/>
        <v>0</v>
      </c>
      <c r="HS25" s="73"/>
      <c r="HT25" s="67"/>
      <c r="HU25" s="71">
        <f>'Федеральные  средства  по  МО'!BJ26</f>
        <v>0</v>
      </c>
      <c r="HV25" s="74">
        <f t="shared" si="57"/>
        <v>0</v>
      </c>
      <c r="HW25" s="72"/>
      <c r="HX25" s="73"/>
      <c r="HY25" s="77">
        <f>'Федеральные  средства  по  МО'!BK26</f>
        <v>0</v>
      </c>
      <c r="HZ25" s="74">
        <f t="shared" si="11"/>
        <v>0</v>
      </c>
      <c r="IA25" s="72"/>
      <c r="IB25" s="73"/>
      <c r="IC25" s="76">
        <f>'Федеральные  средства  по  МО'!BL26</f>
        <v>62652.73</v>
      </c>
      <c r="ID25" s="74">
        <f t="shared" si="58"/>
        <v>62652.73</v>
      </c>
      <c r="IE25" s="72"/>
      <c r="IF25" s="73">
        <f>'Проверочная  таблица'!ND28</f>
        <v>0</v>
      </c>
      <c r="IG25" s="77">
        <f>'Федеральные  средства  по  МО'!BM26</f>
        <v>0</v>
      </c>
      <c r="IH25" s="74">
        <f t="shared" si="59"/>
        <v>0</v>
      </c>
      <c r="II25" s="74"/>
      <c r="IJ25" s="72">
        <f>'Проверочная  таблица'!NG28</f>
        <v>0</v>
      </c>
      <c r="IK25" s="76">
        <f>'Федеральные  средства  по  МО'!BN26</f>
        <v>24838900</v>
      </c>
      <c r="IL25" s="74">
        <f>'Проверочная  таблица'!NJ28</f>
        <v>0</v>
      </c>
      <c r="IM25" s="72">
        <f>'Проверочная  таблица'!NZ28</f>
        <v>0</v>
      </c>
      <c r="IN25" s="73">
        <f>'Проверочная  таблица'!OH28</f>
        <v>24838900</v>
      </c>
      <c r="IO25" s="75">
        <f>'Федеральные  средства  по  МО'!BO26</f>
        <v>0</v>
      </c>
      <c r="IP25" s="74"/>
      <c r="IQ25" s="72"/>
      <c r="IR25" s="73">
        <f>'Проверочная  таблица'!OL28</f>
        <v>0</v>
      </c>
      <c r="IS25" s="76">
        <f>'Федеральные  средства  по  МО'!BP26</f>
        <v>0</v>
      </c>
      <c r="IT25" s="74">
        <f>'Проверочная  таблица'!OP28</f>
        <v>0</v>
      </c>
      <c r="IU25" s="72">
        <f t="shared" si="60"/>
        <v>0</v>
      </c>
      <c r="IV25" s="73"/>
      <c r="IW25" s="75">
        <f>'Федеральные  средства  по  МО'!BQ26</f>
        <v>0</v>
      </c>
      <c r="IX25" s="74">
        <f>'Проверочная  таблица'!OU28</f>
        <v>0</v>
      </c>
      <c r="IY25" s="72">
        <f t="shared" si="61"/>
        <v>0</v>
      </c>
      <c r="IZ25" s="73"/>
      <c r="JA25" s="76">
        <f>'Федеральные  средства  по  МО'!BT26</f>
        <v>0</v>
      </c>
      <c r="JB25" s="72">
        <f t="shared" si="62"/>
        <v>0</v>
      </c>
      <c r="JC25" s="67"/>
      <c r="JD25" s="72"/>
      <c r="JE25" s="77">
        <f>'Федеральные  средства  по  МО'!BU26</f>
        <v>0</v>
      </c>
      <c r="JF25" s="73">
        <f t="shared" si="63"/>
        <v>0</v>
      </c>
      <c r="JG25" s="73"/>
      <c r="JH25" s="72"/>
      <c r="JI25" s="76">
        <f>'Федеральные  средства  по  МО'!BV26</f>
        <v>0</v>
      </c>
      <c r="JJ25" s="72">
        <f>'Проверочная  таблица'!QJ28</f>
        <v>0</v>
      </c>
      <c r="JK25" s="67">
        <f>'Проверочная  таблица'!QV28</f>
        <v>0</v>
      </c>
      <c r="JL25" s="72">
        <f>'Проверочная  таблица'!RB28</f>
        <v>0</v>
      </c>
      <c r="JM25" s="75">
        <f>'Федеральные  средства  по  МО'!BW26</f>
        <v>0</v>
      </c>
      <c r="JN25" s="72">
        <f>'Проверочная  таблица'!QM28</f>
        <v>0</v>
      </c>
      <c r="JO25" s="67">
        <f>'Проверочная  таблица'!QY28</f>
        <v>0</v>
      </c>
      <c r="JP25" s="74">
        <f>'Проверочная  таблица'!RE28</f>
        <v>0</v>
      </c>
      <c r="JQ25" s="76">
        <f>'Федеральные  средства  по  МО'!BX26</f>
        <v>0</v>
      </c>
      <c r="JR25" s="72"/>
      <c r="JS25" s="67">
        <f t="shared" si="64"/>
        <v>0</v>
      </c>
      <c r="JT25" s="72"/>
      <c r="JU25" s="71">
        <f>'Федеральные  средства  по  МО'!BY26</f>
        <v>0</v>
      </c>
      <c r="JV25" s="67"/>
      <c r="JW25" s="72">
        <f t="shared" si="65"/>
        <v>0</v>
      </c>
      <c r="JX25" s="67"/>
      <c r="JY25" s="71">
        <f>'Федеральные  средства  по  МО'!BZ26</f>
        <v>0</v>
      </c>
      <c r="JZ25" s="72"/>
      <c r="KA25" s="72"/>
      <c r="KB25" s="73"/>
      <c r="KC25" s="71">
        <f>'Федеральные  средства  по  МО'!CA26</f>
        <v>0</v>
      </c>
      <c r="KD25" s="67"/>
      <c r="KE25" s="72"/>
      <c r="KF25" s="67"/>
      <c r="KG25" s="76">
        <f>'Федеральные  средства  по  МО'!CB26</f>
        <v>0</v>
      </c>
      <c r="KH25" s="72">
        <f t="shared" si="66"/>
        <v>0</v>
      </c>
      <c r="KI25" s="67"/>
      <c r="KJ25" s="72"/>
      <c r="KK25" s="77">
        <f>'Федеральные  средства  по  МО'!CC26</f>
        <v>0</v>
      </c>
      <c r="KL25" s="72">
        <f t="shared" si="67"/>
        <v>0</v>
      </c>
      <c r="KM25" s="67"/>
      <c r="KN25" s="72"/>
      <c r="KO25" s="76">
        <f>'Федеральные  средства  по  МО'!CD26</f>
        <v>0</v>
      </c>
      <c r="KP25" s="72">
        <f t="shared" si="68"/>
        <v>0</v>
      </c>
      <c r="KQ25" s="67"/>
      <c r="KR25" s="72"/>
      <c r="KS25" s="75">
        <f>'Федеральные  средства  по  МО'!CE26</f>
        <v>0</v>
      </c>
      <c r="KT25" s="72">
        <f t="shared" si="69"/>
        <v>0</v>
      </c>
      <c r="KU25" s="67"/>
      <c r="KV25" s="72"/>
      <c r="KW25" s="75">
        <f>'Федеральные  средства  по  МО'!CF26</f>
        <v>0</v>
      </c>
      <c r="KX25" s="74">
        <f>'Проверочная  таблица'!SX28</f>
        <v>0</v>
      </c>
      <c r="KY25" s="72">
        <f>'Проверочная  таблица'!TZ28</f>
        <v>0</v>
      </c>
      <c r="KZ25" s="67">
        <f>'Проверочная  таблица'!UN28</f>
        <v>0</v>
      </c>
      <c r="LA25" s="832">
        <f>'Федеральные  средства  по  МО'!CG26</f>
        <v>0</v>
      </c>
      <c r="LB25" s="67">
        <f>'Проверочная  таблица'!TE28</f>
        <v>0</v>
      </c>
      <c r="LC25" s="72">
        <f>'Проверочная  таблица'!UG28</f>
        <v>0</v>
      </c>
      <c r="LD25" s="73">
        <f>'Проверочная  таблица'!UU28</f>
        <v>0</v>
      </c>
      <c r="LE25" s="75">
        <f>'Федеральные  средства  по  МО'!CH26</f>
        <v>0</v>
      </c>
      <c r="LF25" s="72">
        <f>'Проверочная  таблица'!SZ28</f>
        <v>0</v>
      </c>
      <c r="LG25" s="67">
        <f t="shared" si="70"/>
        <v>0</v>
      </c>
      <c r="LH25" s="72"/>
      <c r="LI25" s="75">
        <f>'Федеральные  средства  по  МО'!CI26</f>
        <v>0</v>
      </c>
      <c r="LJ25" s="72">
        <f>'Проверочная  таблица'!TG28</f>
        <v>0</v>
      </c>
      <c r="LK25" s="67">
        <f t="shared" si="71"/>
        <v>0</v>
      </c>
      <c r="LL25" s="74"/>
      <c r="LM25" s="76">
        <f>'Федеральные  средства  по  МО'!CJ26</f>
        <v>0</v>
      </c>
      <c r="LN25" s="74">
        <f>'Проверочная  таблица'!TB28</f>
        <v>0</v>
      </c>
      <c r="LO25" s="74">
        <f>'Проверочная  таблица'!UD28</f>
        <v>0</v>
      </c>
      <c r="LP25" s="72">
        <f>'Проверочная  таблица'!UR28</f>
        <v>0</v>
      </c>
      <c r="LQ25" s="75">
        <f>'Федеральные  средства  по  МО'!CK26</f>
        <v>0</v>
      </c>
      <c r="LR25" s="74">
        <f>'Проверочная  таблица'!TI28</f>
        <v>0</v>
      </c>
      <c r="LS25" s="72">
        <f>'Проверочная  таблица'!TW28</f>
        <v>0</v>
      </c>
      <c r="LT25" s="72"/>
    </row>
    <row r="26" spans="1:332" ht="25.5" customHeight="1" x14ac:dyDescent="0.25">
      <c r="A26" s="68" t="s">
        <v>283</v>
      </c>
      <c r="B26" s="69">
        <f t="shared" si="12"/>
        <v>106761862.87</v>
      </c>
      <c r="C26" s="70">
        <f t="shared" si="13"/>
        <v>106761862.87</v>
      </c>
      <c r="D26" s="70">
        <f t="shared" si="14"/>
        <v>0</v>
      </c>
      <c r="E26" s="70">
        <f t="shared" si="15"/>
        <v>0</v>
      </c>
      <c r="F26" s="69">
        <f t="shared" si="16"/>
        <v>0</v>
      </c>
      <c r="G26" s="70">
        <f t="shared" si="17"/>
        <v>0</v>
      </c>
      <c r="H26" s="70">
        <f t="shared" si="1"/>
        <v>0</v>
      </c>
      <c r="I26" s="70">
        <f t="shared" si="2"/>
        <v>0</v>
      </c>
      <c r="J26" s="53"/>
      <c r="K26" s="54">
        <f>M26-'Федеральные  средства  по  МО'!L27-'Федеральные  средства  по  МО'!D27</f>
        <v>0</v>
      </c>
      <c r="L26" s="54">
        <f>Q26-'Федеральные  средства  по  МО'!M27-'Федеральные  средства  по  МО'!E27</f>
        <v>0</v>
      </c>
      <c r="M26" s="832">
        <f t="shared" si="18"/>
        <v>106761862.87</v>
      </c>
      <c r="N26" s="73">
        <f t="shared" si="19"/>
        <v>106761862.87</v>
      </c>
      <c r="O26" s="67">
        <f t="shared" si="20"/>
        <v>0</v>
      </c>
      <c r="P26" s="74">
        <f t="shared" si="21"/>
        <v>0</v>
      </c>
      <c r="Q26" s="832">
        <f t="shared" si="22"/>
        <v>0</v>
      </c>
      <c r="R26" s="73">
        <f t="shared" si="23"/>
        <v>0</v>
      </c>
      <c r="S26" s="67">
        <f t="shared" si="24"/>
        <v>0</v>
      </c>
      <c r="T26" s="72">
        <f t="shared" si="25"/>
        <v>0</v>
      </c>
      <c r="U26" s="832">
        <f>'Федеральные  средства  по  МО'!F27</f>
        <v>0</v>
      </c>
      <c r="V26" s="73">
        <f t="shared" si="26"/>
        <v>0</v>
      </c>
      <c r="W26" s="67"/>
      <c r="X26" s="74"/>
      <c r="Y26" s="832">
        <f>'Федеральные  средства  по  МО'!G27</f>
        <v>0</v>
      </c>
      <c r="Z26" s="73">
        <f t="shared" si="27"/>
        <v>0</v>
      </c>
      <c r="AA26" s="67"/>
      <c r="AB26" s="72"/>
      <c r="AC26" s="71">
        <f>'Федеральные  средства  по  МО'!H27</f>
        <v>0</v>
      </c>
      <c r="AD26" s="73">
        <f t="shared" si="28"/>
        <v>0</v>
      </c>
      <c r="AE26" s="67"/>
      <c r="AF26" s="74"/>
      <c r="AG26" s="71">
        <f>'Федеральные  средства  по  МО'!I27</f>
        <v>0</v>
      </c>
      <c r="AH26" s="73">
        <f t="shared" si="29"/>
        <v>0</v>
      </c>
      <c r="AI26" s="67"/>
      <c r="AJ26" s="72"/>
      <c r="AK26" s="75">
        <f>'Федеральные  средства  по  МО'!N27</f>
        <v>0</v>
      </c>
      <c r="AL26" s="72">
        <f>'Проверочная  таблица'!BV29</f>
        <v>0</v>
      </c>
      <c r="AM26" s="67"/>
      <c r="AN26" s="74"/>
      <c r="AO26" s="76">
        <f>'Федеральные  средства  по  МО'!O27</f>
        <v>0</v>
      </c>
      <c r="AP26" s="72">
        <f>'Проверочная  таблица'!CC29</f>
        <v>0</v>
      </c>
      <c r="AQ26" s="73"/>
      <c r="AR26" s="67"/>
      <c r="AS26" s="76">
        <f>'Федеральные  средства  по  МО'!P27</f>
        <v>0</v>
      </c>
      <c r="AT26" s="72">
        <f>'Проверочная  таблица'!BX29</f>
        <v>0</v>
      </c>
      <c r="AU26" s="67"/>
      <c r="AV26" s="72">
        <f>'Проверочная  таблица'!CJ29</f>
        <v>0</v>
      </c>
      <c r="AW26" s="75">
        <f>'Федеральные  средства  по  МО'!Q27</f>
        <v>0</v>
      </c>
      <c r="AX26" s="72">
        <f>'Проверочная  таблица'!CE29</f>
        <v>0</v>
      </c>
      <c r="AY26" s="67"/>
      <c r="AZ26" s="72">
        <f>'Проверочная  таблица'!CM29</f>
        <v>0</v>
      </c>
      <c r="BA26" s="75">
        <f>'Федеральные  средства  по  МО'!R27</f>
        <v>0</v>
      </c>
      <c r="BB26" s="72">
        <f t="shared" si="30"/>
        <v>0</v>
      </c>
      <c r="BC26" s="67"/>
      <c r="BD26" s="72"/>
      <c r="BE26" s="77">
        <f>'Федеральные  средства  по  МО'!S27</f>
        <v>0</v>
      </c>
      <c r="BF26" s="72">
        <f t="shared" si="31"/>
        <v>0</v>
      </c>
      <c r="BG26" s="73"/>
      <c r="BH26" s="73"/>
      <c r="BI26" s="71">
        <f>'Федеральные  средства  по  МО'!T27</f>
        <v>0</v>
      </c>
      <c r="BJ26" s="73">
        <f t="shared" si="4"/>
        <v>0</v>
      </c>
      <c r="BK26" s="72"/>
      <c r="BL26" s="67"/>
      <c r="BM26" s="71">
        <f>'Федеральные  средства  по  МО'!U27</f>
        <v>0</v>
      </c>
      <c r="BN26" s="73">
        <f t="shared" si="5"/>
        <v>0</v>
      </c>
      <c r="BO26" s="72"/>
      <c r="BP26" s="67"/>
      <c r="BQ26" s="76">
        <f>'Федеральные  средства  по  МО'!V27</f>
        <v>0</v>
      </c>
      <c r="BR26" s="72">
        <f t="shared" si="32"/>
        <v>0</v>
      </c>
      <c r="BS26" s="67"/>
      <c r="BT26" s="74"/>
      <c r="BU26" s="76">
        <f>'Федеральные  средства  по  МО'!W27</f>
        <v>0</v>
      </c>
      <c r="BV26" s="72">
        <f t="shared" si="33"/>
        <v>0</v>
      </c>
      <c r="BW26" s="67"/>
      <c r="BX26" s="72"/>
      <c r="BY26" s="76">
        <f>'Федеральные  средства  по  МО'!X27</f>
        <v>0</v>
      </c>
      <c r="BZ26" s="72">
        <f t="shared" si="34"/>
        <v>0</v>
      </c>
      <c r="CA26" s="67"/>
      <c r="CB26" s="72"/>
      <c r="CC26" s="75">
        <f>'Федеральные  средства  по  МО'!Y27</f>
        <v>0</v>
      </c>
      <c r="CD26" s="72">
        <f t="shared" si="35"/>
        <v>0</v>
      </c>
      <c r="CE26" s="67"/>
      <c r="CF26" s="72"/>
      <c r="CG26" s="75">
        <f>'Федеральные  средства  по  МО'!Z27</f>
        <v>0</v>
      </c>
      <c r="CH26" s="72">
        <f t="shared" si="36"/>
        <v>0</v>
      </c>
      <c r="CI26" s="67"/>
      <c r="CJ26" s="74"/>
      <c r="CK26" s="71">
        <f>'Федеральные  средства  по  МО'!AA27</f>
        <v>0</v>
      </c>
      <c r="CL26" s="72">
        <f t="shared" si="37"/>
        <v>0</v>
      </c>
      <c r="CM26" s="67"/>
      <c r="CN26" s="72"/>
      <c r="CO26" s="71">
        <f>'Федеральные  средства  по  МО'!AB27</f>
        <v>0</v>
      </c>
      <c r="CP26" s="73">
        <f t="shared" si="6"/>
        <v>0</v>
      </c>
      <c r="CQ26" s="67"/>
      <c r="CR26" s="74"/>
      <c r="CS26" s="71">
        <f>'Федеральные  средства  по  МО'!AC27</f>
        <v>0</v>
      </c>
      <c r="CT26" s="73">
        <f t="shared" si="7"/>
        <v>0</v>
      </c>
      <c r="CU26" s="72"/>
      <c r="CV26" s="73"/>
      <c r="CW26" s="76">
        <f>'Федеральные  средства  по  МО'!AD27</f>
        <v>0</v>
      </c>
      <c r="CX26" s="74">
        <f>'Проверочная  таблица'!ED29</f>
        <v>0</v>
      </c>
      <c r="CY26" s="72">
        <f t="shared" si="38"/>
        <v>0</v>
      </c>
      <c r="CZ26" s="73"/>
      <c r="DA26" s="75">
        <f>'Федеральные  средства  по  МО'!AE27</f>
        <v>0</v>
      </c>
      <c r="DB26" s="74">
        <f>'Проверочная  таблица'!EG29</f>
        <v>0</v>
      </c>
      <c r="DC26" s="72">
        <f t="shared" si="39"/>
        <v>0</v>
      </c>
      <c r="DD26" s="67"/>
      <c r="DE26" s="71">
        <f>'Федеральные  средства  по  МО'!AF27</f>
        <v>0</v>
      </c>
      <c r="DF26" s="73">
        <f t="shared" si="40"/>
        <v>0</v>
      </c>
      <c r="DG26" s="67"/>
      <c r="DH26" s="74"/>
      <c r="DI26" s="71">
        <f>'Федеральные  средства  по  МО'!AG27</f>
        <v>0</v>
      </c>
      <c r="DJ26" s="73">
        <f t="shared" si="8"/>
        <v>0</v>
      </c>
      <c r="DK26" s="67"/>
      <c r="DL26" s="72"/>
      <c r="DM26" s="71">
        <f>'Федеральные  средства  по  МО'!AH27</f>
        <v>0</v>
      </c>
      <c r="DN26" s="72">
        <f t="shared" si="41"/>
        <v>0</v>
      </c>
      <c r="DO26" s="67"/>
      <c r="DP26" s="72"/>
      <c r="DQ26" s="77">
        <f>'Федеральные  средства  по  МО'!AI27</f>
        <v>0</v>
      </c>
      <c r="DR26" s="73">
        <f t="shared" si="42"/>
        <v>0</v>
      </c>
      <c r="DS26" s="67"/>
      <c r="DT26" s="74"/>
      <c r="DU26" s="71">
        <f>'Федеральные  средства  по  МО'!AJ27</f>
        <v>0</v>
      </c>
      <c r="DV26" s="73">
        <f t="shared" si="43"/>
        <v>0</v>
      </c>
      <c r="DW26" s="67"/>
      <c r="DX26" s="74"/>
      <c r="DY26" s="71">
        <f>'Федеральные  средства  по  МО'!AK27</f>
        <v>0</v>
      </c>
      <c r="DZ26" s="73">
        <f t="shared" si="44"/>
        <v>0</v>
      </c>
      <c r="EA26" s="67"/>
      <c r="EB26" s="74"/>
      <c r="EC26" s="71">
        <f>'Федеральные  средства  по  МО'!AL27</f>
        <v>45181000</v>
      </c>
      <c r="ED26" s="73">
        <f t="shared" si="45"/>
        <v>45181000</v>
      </c>
      <c r="EE26" s="67"/>
      <c r="EF26" s="74"/>
      <c r="EG26" s="71">
        <f>'Федеральные  средства  по  МО'!AM27</f>
        <v>0</v>
      </c>
      <c r="EH26" s="73">
        <f t="shared" si="46"/>
        <v>0</v>
      </c>
      <c r="EI26" s="67"/>
      <c r="EJ26" s="72"/>
      <c r="EK26" s="71">
        <f>'Федеральные  средства  по  МО'!AN27</f>
        <v>0</v>
      </c>
      <c r="EL26" s="67">
        <f t="shared" si="9"/>
        <v>0</v>
      </c>
      <c r="EM26" s="72"/>
      <c r="EN26" s="67"/>
      <c r="EO26" s="71">
        <f>'Федеральные  средства  по  МО'!AO27</f>
        <v>0</v>
      </c>
      <c r="EP26" s="67">
        <f t="shared" si="10"/>
        <v>0</v>
      </c>
      <c r="EQ26" s="72"/>
      <c r="ER26" s="67"/>
      <c r="ES26" s="76">
        <f>'Федеральные  средства  по  МО'!AP27</f>
        <v>0</v>
      </c>
      <c r="ET26" s="72"/>
      <c r="EU26" s="67"/>
      <c r="EV26" s="72">
        <f t="shared" si="47"/>
        <v>0</v>
      </c>
      <c r="EW26" s="75">
        <f>'Федеральные  средства  по  МО'!AQ27</f>
        <v>0</v>
      </c>
      <c r="EX26" s="72"/>
      <c r="EY26" s="67"/>
      <c r="EZ26" s="74">
        <f t="shared" si="48"/>
        <v>0</v>
      </c>
      <c r="FA26" s="76">
        <f>'Федеральные  средства  по  МО'!AR27</f>
        <v>0</v>
      </c>
      <c r="FB26" s="72">
        <f t="shared" si="49"/>
        <v>0</v>
      </c>
      <c r="FC26" s="67"/>
      <c r="FD26" s="72"/>
      <c r="FE26" s="75">
        <f>'Федеральные  средства  по  МО'!AS27</f>
        <v>0</v>
      </c>
      <c r="FF26" s="72">
        <f t="shared" si="50"/>
        <v>0</v>
      </c>
      <c r="FG26" s="67"/>
      <c r="FH26" s="74"/>
      <c r="FI26" s="838">
        <f>'Федеральные  средства  по  МО'!AT27</f>
        <v>0</v>
      </c>
      <c r="FJ26" s="74">
        <f>'Проверочная  таблица'!IF29</f>
        <v>0</v>
      </c>
      <c r="FK26" s="72">
        <f>'Проверочная  таблица'!IP29</f>
        <v>0</v>
      </c>
      <c r="FL26" s="73">
        <f>'Проверочная  таблица'!IL29</f>
        <v>0</v>
      </c>
      <c r="FM26" s="840">
        <f>'Федеральные  средства  по  МО'!AU27</f>
        <v>0</v>
      </c>
      <c r="FN26" s="72">
        <f>'Проверочная  таблица'!II29</f>
        <v>0</v>
      </c>
      <c r="FO26" s="67">
        <f>'Проверочная  таблица'!IQ29</f>
        <v>0</v>
      </c>
      <c r="FP26" s="72">
        <f>'Проверочная  таблица'!IS29</f>
        <v>0</v>
      </c>
      <c r="FQ26" s="75">
        <f>'Федеральные  средства  по  МО'!AV27</f>
        <v>0</v>
      </c>
      <c r="FR26" s="72">
        <f>'Проверочная  таблица'!IV29</f>
        <v>0</v>
      </c>
      <c r="FS26" s="67"/>
      <c r="FT26" s="74"/>
      <c r="FU26" s="71">
        <f>'Федеральные  средства  по  МО'!AW27</f>
        <v>0</v>
      </c>
      <c r="FV26" s="73">
        <f t="shared" ref="FV26:FV27" si="72">FU26</f>
        <v>0</v>
      </c>
      <c r="FW26" s="67"/>
      <c r="FX26" s="72"/>
      <c r="FY26" s="75">
        <f>'Федеральные  средства  по  МО'!AX27</f>
        <v>0</v>
      </c>
      <c r="FZ26" s="72">
        <f>'Проверочная  таблица'!JB29</f>
        <v>0</v>
      </c>
      <c r="GA26" s="67"/>
      <c r="GB26" s="74"/>
      <c r="GC26" s="71">
        <f>'Федеральные  средства  по  МО'!AY27</f>
        <v>0</v>
      </c>
      <c r="GD26" s="67"/>
      <c r="GE26" s="72"/>
      <c r="GF26" s="67"/>
      <c r="GG26" s="76">
        <f>'Федеральные  средства  по  МО'!AZ27</f>
        <v>0</v>
      </c>
      <c r="GH26" s="74">
        <f>'Проверочная  таблица'!JH29</f>
        <v>0</v>
      </c>
      <c r="GI26" s="72">
        <f>'Проверочная  таблица'!JT29</f>
        <v>0</v>
      </c>
      <c r="GJ26" s="72">
        <f>'Проверочная  таблица'!JZ29</f>
        <v>0</v>
      </c>
      <c r="GK26" s="75">
        <f>'Федеральные  средства  по  МО'!BA27</f>
        <v>0</v>
      </c>
      <c r="GL26" s="72">
        <f>'Проверочная  таблица'!JK29</f>
        <v>0</v>
      </c>
      <c r="GM26" s="67">
        <f>'Проверочная  таблица'!JW29</f>
        <v>0</v>
      </c>
      <c r="GN26" s="74">
        <f>'Проверочная  таблица'!KC29</f>
        <v>0</v>
      </c>
      <c r="GO26" s="838">
        <f>'Федеральные  средства  по  МО'!BB27</f>
        <v>0</v>
      </c>
      <c r="GP26" s="72">
        <f t="shared" si="51"/>
        <v>0</v>
      </c>
      <c r="GQ26" s="73"/>
      <c r="GR26" s="74"/>
      <c r="GS26" s="832">
        <f>'Федеральные  средства  по  МО'!BC27</f>
        <v>0</v>
      </c>
      <c r="GT26" s="72">
        <f t="shared" si="52"/>
        <v>0</v>
      </c>
      <c r="GU26" s="67"/>
      <c r="GV26" s="72"/>
      <c r="GW26" s="71">
        <f>'Федеральные  средства  по  МО'!BD27</f>
        <v>0</v>
      </c>
      <c r="GX26" s="73">
        <f t="shared" si="53"/>
        <v>0</v>
      </c>
      <c r="GY26" s="67"/>
      <c r="GZ26" s="74"/>
      <c r="HA26" s="71">
        <f>'Федеральные  средства  по  МО'!BE27</f>
        <v>0</v>
      </c>
      <c r="HB26" s="73">
        <f t="shared" si="54"/>
        <v>0</v>
      </c>
      <c r="HC26" s="67"/>
      <c r="HD26" s="72"/>
      <c r="HE26" s="75">
        <f>'Федеральные  средства  по  МО'!BF27</f>
        <v>0</v>
      </c>
      <c r="HF26" s="72">
        <f>'Проверочная  таблица'!LD29</f>
        <v>0</v>
      </c>
      <c r="HG26" s="67">
        <f>'Проверочная  таблица'!LP29</f>
        <v>0</v>
      </c>
      <c r="HH26" s="72">
        <f>'Проверочная  таблица'!LV29</f>
        <v>0</v>
      </c>
      <c r="HI26" s="75">
        <f>'Федеральные  средства  по  МО'!BG27</f>
        <v>0</v>
      </c>
      <c r="HJ26" s="74"/>
      <c r="HK26" s="72">
        <f>'Проверочная  таблица'!LS29</f>
        <v>0</v>
      </c>
      <c r="HL26" s="73">
        <f>'Проверочная  таблица'!LY29</f>
        <v>0</v>
      </c>
      <c r="HM26" s="75">
        <f>'Федеральные  средства  по  МО'!BH27</f>
        <v>0</v>
      </c>
      <c r="HN26" s="72">
        <f t="shared" si="55"/>
        <v>0</v>
      </c>
      <c r="HO26" s="67"/>
      <c r="HP26" s="74"/>
      <c r="HQ26" s="71">
        <f>'Федеральные  средства  по  МО'!BI27</f>
        <v>0</v>
      </c>
      <c r="HR26" s="72">
        <f t="shared" si="56"/>
        <v>0</v>
      </c>
      <c r="HS26" s="73"/>
      <c r="HT26" s="67"/>
      <c r="HU26" s="71">
        <f>'Федеральные  средства  по  МО'!BJ27</f>
        <v>0</v>
      </c>
      <c r="HV26" s="74">
        <f t="shared" si="57"/>
        <v>0</v>
      </c>
      <c r="HW26" s="72"/>
      <c r="HX26" s="73"/>
      <c r="HY26" s="77">
        <f>'Федеральные  средства  по  МО'!BK27</f>
        <v>0</v>
      </c>
      <c r="HZ26" s="74">
        <f t="shared" si="11"/>
        <v>0</v>
      </c>
      <c r="IA26" s="72"/>
      <c r="IB26" s="73"/>
      <c r="IC26" s="76">
        <f>'Федеральные  средства  по  МО'!BL27</f>
        <v>84462.87</v>
      </c>
      <c r="ID26" s="74">
        <f t="shared" si="58"/>
        <v>84462.87</v>
      </c>
      <c r="IE26" s="72"/>
      <c r="IF26" s="73">
        <f>'Проверочная  таблица'!ND29</f>
        <v>0</v>
      </c>
      <c r="IG26" s="77">
        <f>'Федеральные  средства  по  МО'!BM27</f>
        <v>0</v>
      </c>
      <c r="IH26" s="74">
        <f t="shared" si="59"/>
        <v>0</v>
      </c>
      <c r="II26" s="74"/>
      <c r="IJ26" s="72">
        <f>'Проверочная  таблица'!NG29</f>
        <v>0</v>
      </c>
      <c r="IK26" s="76">
        <f>'Федеральные  средства  по  МО'!BN27</f>
        <v>0</v>
      </c>
      <c r="IL26" s="74">
        <f>'Проверочная  таблица'!NJ29</f>
        <v>0</v>
      </c>
      <c r="IM26" s="72">
        <f>'Проверочная  таблица'!NZ29</f>
        <v>0</v>
      </c>
      <c r="IN26" s="73">
        <f>'Проверочная  таблица'!OH29</f>
        <v>0</v>
      </c>
      <c r="IO26" s="75">
        <f>'Федеральные  средства  по  МО'!BO27</f>
        <v>0</v>
      </c>
      <c r="IP26" s="74"/>
      <c r="IQ26" s="72"/>
      <c r="IR26" s="73">
        <f>'Проверочная  таблица'!OL29</f>
        <v>0</v>
      </c>
      <c r="IS26" s="76">
        <f>'Федеральные  средства  по  МО'!BP27</f>
        <v>0</v>
      </c>
      <c r="IT26" s="74">
        <f>'Проверочная  таблица'!OP29</f>
        <v>0</v>
      </c>
      <c r="IU26" s="72">
        <f t="shared" si="60"/>
        <v>0</v>
      </c>
      <c r="IV26" s="73"/>
      <c r="IW26" s="75">
        <f>'Федеральные  средства  по  МО'!BQ27</f>
        <v>0</v>
      </c>
      <c r="IX26" s="74">
        <f>'Проверочная  таблица'!OU29</f>
        <v>0</v>
      </c>
      <c r="IY26" s="72">
        <f t="shared" si="61"/>
        <v>0</v>
      </c>
      <c r="IZ26" s="73"/>
      <c r="JA26" s="76">
        <f>'Федеральные  средства  по  МО'!BT27</f>
        <v>0</v>
      </c>
      <c r="JB26" s="72">
        <f t="shared" si="62"/>
        <v>0</v>
      </c>
      <c r="JC26" s="67"/>
      <c r="JD26" s="72"/>
      <c r="JE26" s="77">
        <f>'Федеральные  средства  по  МО'!BU27</f>
        <v>0</v>
      </c>
      <c r="JF26" s="73">
        <f t="shared" si="63"/>
        <v>0</v>
      </c>
      <c r="JG26" s="73"/>
      <c r="JH26" s="72"/>
      <c r="JI26" s="76">
        <f>'Федеральные  средства  по  МО'!BV27</f>
        <v>0</v>
      </c>
      <c r="JJ26" s="72">
        <f>'Проверочная  таблица'!QJ29</f>
        <v>0</v>
      </c>
      <c r="JK26" s="67">
        <f>'Проверочная  таблица'!QV29</f>
        <v>0</v>
      </c>
      <c r="JL26" s="72">
        <f>'Проверочная  таблица'!RB29</f>
        <v>0</v>
      </c>
      <c r="JM26" s="75">
        <f>'Федеральные  средства  по  МО'!BW27</f>
        <v>0</v>
      </c>
      <c r="JN26" s="72">
        <f>'Проверочная  таблица'!QM29</f>
        <v>0</v>
      </c>
      <c r="JO26" s="67">
        <f>'Проверочная  таблица'!QY29</f>
        <v>0</v>
      </c>
      <c r="JP26" s="74">
        <f>'Проверочная  таблица'!RE29</f>
        <v>0</v>
      </c>
      <c r="JQ26" s="76">
        <f>'Федеральные  средства  по  МО'!BX27</f>
        <v>0</v>
      </c>
      <c r="JR26" s="72"/>
      <c r="JS26" s="67">
        <f t="shared" si="64"/>
        <v>0</v>
      </c>
      <c r="JT26" s="72"/>
      <c r="JU26" s="71">
        <f>'Федеральные  средства  по  МО'!BY27</f>
        <v>0</v>
      </c>
      <c r="JV26" s="67"/>
      <c r="JW26" s="72">
        <f t="shared" si="65"/>
        <v>0</v>
      </c>
      <c r="JX26" s="67"/>
      <c r="JY26" s="71">
        <f>'Федеральные  средства  по  МО'!BZ27</f>
        <v>0</v>
      </c>
      <c r="JZ26" s="72"/>
      <c r="KA26" s="72"/>
      <c r="KB26" s="73"/>
      <c r="KC26" s="71">
        <f>'Федеральные  средства  по  МО'!CA27</f>
        <v>0</v>
      </c>
      <c r="KD26" s="67"/>
      <c r="KE26" s="72"/>
      <c r="KF26" s="67"/>
      <c r="KG26" s="76">
        <f>'Федеральные  средства  по  МО'!CB27</f>
        <v>61496400</v>
      </c>
      <c r="KH26" s="72">
        <f t="shared" si="66"/>
        <v>61496400</v>
      </c>
      <c r="KI26" s="67"/>
      <c r="KJ26" s="72"/>
      <c r="KK26" s="77">
        <f>'Федеральные  средства  по  МО'!CC27</f>
        <v>0</v>
      </c>
      <c r="KL26" s="72">
        <f t="shared" si="67"/>
        <v>0</v>
      </c>
      <c r="KM26" s="67"/>
      <c r="KN26" s="72"/>
      <c r="KO26" s="76">
        <f>'Федеральные  средства  по  МО'!CD27</f>
        <v>0</v>
      </c>
      <c r="KP26" s="72">
        <f t="shared" si="68"/>
        <v>0</v>
      </c>
      <c r="KQ26" s="67"/>
      <c r="KR26" s="72"/>
      <c r="KS26" s="75">
        <f>'Федеральные  средства  по  МО'!CE27</f>
        <v>0</v>
      </c>
      <c r="KT26" s="72">
        <f t="shared" si="69"/>
        <v>0</v>
      </c>
      <c r="KU26" s="67"/>
      <c r="KV26" s="72"/>
      <c r="KW26" s="75">
        <f>'Федеральные  средства  по  МО'!CF27</f>
        <v>0</v>
      </c>
      <c r="KX26" s="74">
        <f>'Проверочная  таблица'!SX29</f>
        <v>0</v>
      </c>
      <c r="KY26" s="72">
        <f>'Проверочная  таблица'!TZ29</f>
        <v>0</v>
      </c>
      <c r="KZ26" s="67">
        <f>'Проверочная  таблица'!UN29</f>
        <v>0</v>
      </c>
      <c r="LA26" s="832">
        <f>'Федеральные  средства  по  МО'!CG27</f>
        <v>0</v>
      </c>
      <c r="LB26" s="67">
        <f>'Проверочная  таблица'!TE29</f>
        <v>0</v>
      </c>
      <c r="LC26" s="72">
        <f>'Проверочная  таблица'!UG29</f>
        <v>0</v>
      </c>
      <c r="LD26" s="73">
        <f>'Проверочная  таблица'!UU29</f>
        <v>0</v>
      </c>
      <c r="LE26" s="75">
        <f>'Федеральные  средства  по  МО'!CH27</f>
        <v>0</v>
      </c>
      <c r="LF26" s="72">
        <f>'Проверочная  таблица'!SZ29</f>
        <v>0</v>
      </c>
      <c r="LG26" s="67">
        <f t="shared" si="70"/>
        <v>0</v>
      </c>
      <c r="LH26" s="72"/>
      <c r="LI26" s="75">
        <f>'Федеральные  средства  по  МО'!CI27</f>
        <v>0</v>
      </c>
      <c r="LJ26" s="72">
        <f>'Проверочная  таблица'!TG29</f>
        <v>0</v>
      </c>
      <c r="LK26" s="67">
        <f t="shared" si="71"/>
        <v>0</v>
      </c>
      <c r="LL26" s="74"/>
      <c r="LM26" s="76">
        <f>'Федеральные  средства  по  МО'!CJ27</f>
        <v>0</v>
      </c>
      <c r="LN26" s="74">
        <f>'Проверочная  таблица'!TB29</f>
        <v>0</v>
      </c>
      <c r="LO26" s="74">
        <f>'Проверочная  таблица'!UD29</f>
        <v>0</v>
      </c>
      <c r="LP26" s="72">
        <f>'Проверочная  таблица'!UR29</f>
        <v>0</v>
      </c>
      <c r="LQ26" s="75">
        <f>'Федеральные  средства  по  МО'!CK27</f>
        <v>0</v>
      </c>
      <c r="LR26" s="74">
        <f>'Проверочная  таблица'!TI29</f>
        <v>0</v>
      </c>
      <c r="LS26" s="72">
        <f>'Проверочная  таблица'!TW29</f>
        <v>0</v>
      </c>
      <c r="LT26" s="72"/>
    </row>
    <row r="27" spans="1:332" ht="25.5" customHeight="1" thickBot="1" x14ac:dyDescent="0.3">
      <c r="A27" s="88" t="s">
        <v>284</v>
      </c>
      <c r="B27" s="69">
        <f t="shared" si="12"/>
        <v>547456896.25</v>
      </c>
      <c r="C27" s="70">
        <f t="shared" si="13"/>
        <v>98731687.120000005</v>
      </c>
      <c r="D27" s="70">
        <f t="shared" si="14"/>
        <v>1619809.13</v>
      </c>
      <c r="E27" s="70">
        <f t="shared" si="15"/>
        <v>447105400</v>
      </c>
      <c r="F27" s="69">
        <f t="shared" si="16"/>
        <v>1369102.8</v>
      </c>
      <c r="G27" s="70">
        <f t="shared" si="17"/>
        <v>0</v>
      </c>
      <c r="H27" s="70">
        <f t="shared" si="1"/>
        <v>0</v>
      </c>
      <c r="I27" s="70">
        <f t="shared" si="2"/>
        <v>1369102.8</v>
      </c>
      <c r="J27" s="53"/>
      <c r="K27" s="54">
        <f>M27-'Федеральные  средства  по  МО'!L28-'Федеральные  средства  по  МО'!D28</f>
        <v>0</v>
      </c>
      <c r="L27" s="54">
        <f>Q27-'Федеральные  средства  по  МО'!M28-'Федеральные  средства  по  МО'!E28</f>
        <v>0</v>
      </c>
      <c r="M27" s="833">
        <f t="shared" si="18"/>
        <v>547456896.25</v>
      </c>
      <c r="N27" s="92">
        <f t="shared" si="19"/>
        <v>98731687.120000005</v>
      </c>
      <c r="O27" s="90">
        <f t="shared" si="20"/>
        <v>1619809.13</v>
      </c>
      <c r="P27" s="93">
        <f t="shared" si="21"/>
        <v>447105400</v>
      </c>
      <c r="Q27" s="833">
        <f t="shared" si="22"/>
        <v>1369102.8</v>
      </c>
      <c r="R27" s="92">
        <f t="shared" si="23"/>
        <v>0</v>
      </c>
      <c r="S27" s="90">
        <f t="shared" si="24"/>
        <v>0</v>
      </c>
      <c r="T27" s="91">
        <f t="shared" si="25"/>
        <v>1369102.8</v>
      </c>
      <c r="U27" s="833">
        <f>'Федеральные  средства  по  МО'!F28</f>
        <v>0</v>
      </c>
      <c r="V27" s="92">
        <f t="shared" si="26"/>
        <v>0</v>
      </c>
      <c r="W27" s="90"/>
      <c r="X27" s="93"/>
      <c r="Y27" s="833">
        <f>'Федеральные  средства  по  МО'!G28</f>
        <v>0</v>
      </c>
      <c r="Z27" s="92">
        <f t="shared" si="27"/>
        <v>0</v>
      </c>
      <c r="AA27" s="90"/>
      <c r="AB27" s="91"/>
      <c r="AC27" s="89">
        <f>'Федеральные  средства  по  МО'!H28</f>
        <v>0</v>
      </c>
      <c r="AD27" s="92">
        <f t="shared" si="28"/>
        <v>0</v>
      </c>
      <c r="AE27" s="90"/>
      <c r="AF27" s="93"/>
      <c r="AG27" s="89">
        <f>'Федеральные  средства  по  МО'!I28</f>
        <v>0</v>
      </c>
      <c r="AH27" s="92">
        <f t="shared" si="29"/>
        <v>0</v>
      </c>
      <c r="AI27" s="90"/>
      <c r="AJ27" s="91"/>
      <c r="AK27" s="94">
        <f>'Федеральные  средства  по  МО'!N28</f>
        <v>0</v>
      </c>
      <c r="AL27" s="91">
        <f>'Проверочная  таблица'!BV30</f>
        <v>0</v>
      </c>
      <c r="AM27" s="78"/>
      <c r="AN27" s="79"/>
      <c r="AO27" s="95">
        <f>'Федеральные  средства  по  МО'!O28</f>
        <v>0</v>
      </c>
      <c r="AP27" s="91">
        <f>'Проверочная  таблица'!CC30</f>
        <v>0</v>
      </c>
      <c r="AQ27" s="80"/>
      <c r="AR27" s="78"/>
      <c r="AS27" s="95">
        <f>'Федеральные  средства  по  МО'!P28</f>
        <v>0</v>
      </c>
      <c r="AT27" s="91">
        <f>'Проверочная  таблица'!BX30</f>
        <v>0</v>
      </c>
      <c r="AU27" s="90"/>
      <c r="AV27" s="91">
        <f>'Проверочная  таблица'!CJ30</f>
        <v>0</v>
      </c>
      <c r="AW27" s="94">
        <f>'Федеральные  средства  по  МО'!Q28</f>
        <v>0</v>
      </c>
      <c r="AX27" s="91">
        <f>'Проверочная  таблица'!CE30</f>
        <v>0</v>
      </c>
      <c r="AY27" s="78"/>
      <c r="AZ27" s="91">
        <f>'Проверочная  таблица'!CM30</f>
        <v>0</v>
      </c>
      <c r="BA27" s="94">
        <f>'Федеральные  средства  по  МО'!R28</f>
        <v>0</v>
      </c>
      <c r="BB27" s="91">
        <f t="shared" si="30"/>
        <v>0</v>
      </c>
      <c r="BC27" s="90"/>
      <c r="BD27" s="91"/>
      <c r="BE27" s="96">
        <f>'Федеральные  средства  по  МО'!S28</f>
        <v>0</v>
      </c>
      <c r="BF27" s="91">
        <f t="shared" si="31"/>
        <v>0</v>
      </c>
      <c r="BG27" s="80"/>
      <c r="BH27" s="80"/>
      <c r="BI27" s="89">
        <f>'Федеральные  средства  по  МО'!T28</f>
        <v>0</v>
      </c>
      <c r="BJ27" s="80">
        <f>BI27</f>
        <v>0</v>
      </c>
      <c r="BK27" s="97"/>
      <c r="BL27" s="98"/>
      <c r="BM27" s="89">
        <f>'Федеральные  средства  по  МО'!U28</f>
        <v>0</v>
      </c>
      <c r="BN27" s="80">
        <f>BM27</f>
        <v>0</v>
      </c>
      <c r="BO27" s="97"/>
      <c r="BP27" s="98"/>
      <c r="BQ27" s="95">
        <f>'Федеральные  средства  по  МО'!V28</f>
        <v>0</v>
      </c>
      <c r="BR27" s="91">
        <f t="shared" si="32"/>
        <v>0</v>
      </c>
      <c r="BS27" s="90"/>
      <c r="BT27" s="93"/>
      <c r="BU27" s="95">
        <f>'Федеральные  средства  по  МО'!W28</f>
        <v>0</v>
      </c>
      <c r="BV27" s="91">
        <f t="shared" si="33"/>
        <v>0</v>
      </c>
      <c r="BW27" s="90"/>
      <c r="BX27" s="91"/>
      <c r="BY27" s="95">
        <f>'Федеральные  средства  по  МО'!X28</f>
        <v>0</v>
      </c>
      <c r="BZ27" s="91">
        <f t="shared" si="34"/>
        <v>0</v>
      </c>
      <c r="CA27" s="90"/>
      <c r="CB27" s="91"/>
      <c r="CC27" s="94">
        <f>'Федеральные  средства  по  МО'!Y28</f>
        <v>0</v>
      </c>
      <c r="CD27" s="91">
        <f t="shared" si="35"/>
        <v>0</v>
      </c>
      <c r="CE27" s="90"/>
      <c r="CF27" s="91"/>
      <c r="CG27" s="94">
        <f>'Федеральные  средства  по  МО'!Z28</f>
        <v>0</v>
      </c>
      <c r="CH27" s="91">
        <f t="shared" si="36"/>
        <v>0</v>
      </c>
      <c r="CI27" s="90"/>
      <c r="CJ27" s="93"/>
      <c r="CK27" s="89">
        <f>'Федеральные  средства  по  МО'!AA28</f>
        <v>0</v>
      </c>
      <c r="CL27" s="91">
        <f t="shared" si="37"/>
        <v>0</v>
      </c>
      <c r="CM27" s="90"/>
      <c r="CN27" s="91"/>
      <c r="CO27" s="89">
        <f>'Федеральные  средства  по  МО'!AB28</f>
        <v>0</v>
      </c>
      <c r="CP27" s="80">
        <f t="shared" si="6"/>
        <v>0</v>
      </c>
      <c r="CQ27" s="78"/>
      <c r="CR27" s="79"/>
      <c r="CS27" s="89">
        <f>'Федеральные  средства  по  МО'!AC28</f>
        <v>0</v>
      </c>
      <c r="CT27" s="80">
        <f t="shared" si="7"/>
        <v>0</v>
      </c>
      <c r="CU27" s="81"/>
      <c r="CV27" s="80"/>
      <c r="CW27" s="95">
        <f>'Федеральные  средства  по  МО'!AD28</f>
        <v>0</v>
      </c>
      <c r="CX27" s="93">
        <f>'Проверочная  таблица'!ED30</f>
        <v>0</v>
      </c>
      <c r="CY27" s="91">
        <f t="shared" si="38"/>
        <v>0</v>
      </c>
      <c r="CZ27" s="92"/>
      <c r="DA27" s="94">
        <f>'Федеральные  средства  по  МО'!AE28</f>
        <v>0</v>
      </c>
      <c r="DB27" s="93">
        <f>'Проверочная  таблица'!EG30</f>
        <v>0</v>
      </c>
      <c r="DC27" s="91">
        <f t="shared" si="39"/>
        <v>0</v>
      </c>
      <c r="DD27" s="90"/>
      <c r="DE27" s="89">
        <f>'Федеральные  средства  по  МО'!AF28</f>
        <v>0</v>
      </c>
      <c r="DF27" s="80">
        <f t="shared" si="40"/>
        <v>0</v>
      </c>
      <c r="DG27" s="947"/>
      <c r="DH27" s="79"/>
      <c r="DI27" s="89">
        <f>'Федеральные  средства  по  МО'!AG28</f>
        <v>0</v>
      </c>
      <c r="DJ27" s="80">
        <f t="shared" si="8"/>
        <v>0</v>
      </c>
      <c r="DK27" s="947"/>
      <c r="DL27" s="81"/>
      <c r="DM27" s="89">
        <f>'Федеральные  средства  по  МО'!AH28</f>
        <v>0</v>
      </c>
      <c r="DN27" s="91">
        <f t="shared" si="41"/>
        <v>0</v>
      </c>
      <c r="DO27" s="90"/>
      <c r="DP27" s="91"/>
      <c r="DQ27" s="96">
        <f>'Федеральные  средства  по  МО'!AI28</f>
        <v>0</v>
      </c>
      <c r="DR27" s="92">
        <f t="shared" si="42"/>
        <v>0</v>
      </c>
      <c r="DS27" s="90"/>
      <c r="DT27" s="93"/>
      <c r="DU27" s="89">
        <f>'Федеральные  средства  по  МО'!AJ28</f>
        <v>0</v>
      </c>
      <c r="DV27" s="92">
        <f t="shared" si="43"/>
        <v>0</v>
      </c>
      <c r="DW27" s="90"/>
      <c r="DX27" s="93"/>
      <c r="DY27" s="89">
        <f>'Федеральные  средства  по  МО'!AK28</f>
        <v>0</v>
      </c>
      <c r="DZ27" s="92">
        <f t="shared" si="44"/>
        <v>0</v>
      </c>
      <c r="EA27" s="90"/>
      <c r="EB27" s="93"/>
      <c r="EC27" s="89">
        <f>'Федеральные  средства  по  МО'!AL28</f>
        <v>0</v>
      </c>
      <c r="ED27" s="92">
        <f t="shared" si="45"/>
        <v>0</v>
      </c>
      <c r="EE27" s="90"/>
      <c r="EF27" s="93"/>
      <c r="EG27" s="89">
        <f>'Федеральные  средства  по  МО'!AM28</f>
        <v>0</v>
      </c>
      <c r="EH27" s="92">
        <f t="shared" si="46"/>
        <v>0</v>
      </c>
      <c r="EI27" s="90"/>
      <c r="EJ27" s="91"/>
      <c r="EK27" s="89">
        <f>'Федеральные  средства  по  МО'!AN28</f>
        <v>0</v>
      </c>
      <c r="EL27" s="99">
        <f t="shared" si="9"/>
        <v>0</v>
      </c>
      <c r="EM27" s="100"/>
      <c r="EN27" s="99"/>
      <c r="EO27" s="89">
        <f>'Федеральные  средства  по  МО'!AO28</f>
        <v>0</v>
      </c>
      <c r="EP27" s="99">
        <f t="shared" si="10"/>
        <v>0</v>
      </c>
      <c r="EQ27" s="100"/>
      <c r="ER27" s="99"/>
      <c r="ES27" s="95">
        <f>'Федеральные  средства  по  МО'!AP28</f>
        <v>70899100</v>
      </c>
      <c r="ET27" s="91"/>
      <c r="EU27" s="90"/>
      <c r="EV27" s="91">
        <f t="shared" si="47"/>
        <v>70899100</v>
      </c>
      <c r="EW27" s="94">
        <f>'Федеральные  средства  по  МО'!AQ28</f>
        <v>0</v>
      </c>
      <c r="EX27" s="91"/>
      <c r="EY27" s="90"/>
      <c r="EZ27" s="93">
        <f t="shared" si="48"/>
        <v>0</v>
      </c>
      <c r="FA27" s="95">
        <f>'Федеральные  средства  по  МО'!AR28</f>
        <v>0</v>
      </c>
      <c r="FB27" s="91">
        <f t="shared" si="49"/>
        <v>0</v>
      </c>
      <c r="FC27" s="90"/>
      <c r="FD27" s="91"/>
      <c r="FE27" s="94">
        <f>'Федеральные  средства  по  МО'!AS28</f>
        <v>0</v>
      </c>
      <c r="FF27" s="91">
        <f t="shared" si="50"/>
        <v>0</v>
      </c>
      <c r="FG27" s="90"/>
      <c r="FH27" s="93"/>
      <c r="FI27" s="839">
        <f>'Федеральные  средства  по  МО'!AT28</f>
        <v>0</v>
      </c>
      <c r="FJ27" s="93">
        <f>'Проверочная  таблица'!IF30</f>
        <v>0</v>
      </c>
      <c r="FK27" s="91">
        <f>'Проверочная  таблица'!IP30</f>
        <v>0</v>
      </c>
      <c r="FL27" s="92">
        <f>'Проверочная  таблица'!IL30</f>
        <v>0</v>
      </c>
      <c r="FM27" s="841">
        <f>'Федеральные  средства  по  МО'!AU28</f>
        <v>0</v>
      </c>
      <c r="FN27" s="91">
        <f>'Проверочная  таблица'!II30</f>
        <v>0</v>
      </c>
      <c r="FO27" s="90">
        <f>'Проверочная  таблица'!IQ30</f>
        <v>0</v>
      </c>
      <c r="FP27" s="91">
        <f>'Проверочная  таблица'!IS30</f>
        <v>0</v>
      </c>
      <c r="FQ27" s="94">
        <f>'Федеральные  средства  по  МО'!AV28</f>
        <v>0</v>
      </c>
      <c r="FR27" s="91">
        <f>'Проверочная  таблица'!IV30</f>
        <v>0</v>
      </c>
      <c r="FS27" s="99"/>
      <c r="FT27" s="103"/>
      <c r="FU27" s="101">
        <f>'Федеральные  средства  по  МО'!AW28</f>
        <v>0</v>
      </c>
      <c r="FV27" s="102">
        <f t="shared" si="72"/>
        <v>0</v>
      </c>
      <c r="FW27" s="99"/>
      <c r="FX27" s="91"/>
      <c r="FY27" s="94">
        <f>'Федеральные  средства  по  МО'!AX28</f>
        <v>0</v>
      </c>
      <c r="FZ27" s="91">
        <f>'Проверочная  таблица'!JB30</f>
        <v>0</v>
      </c>
      <c r="GA27" s="78"/>
      <c r="GB27" s="79"/>
      <c r="GC27" s="89">
        <f>'Федеральные  средства  по  МО'!AY28</f>
        <v>0</v>
      </c>
      <c r="GD27" s="78"/>
      <c r="GE27" s="81"/>
      <c r="GF27" s="78"/>
      <c r="GG27" s="95">
        <f>'Федеральные  средства  по  МО'!AZ28</f>
        <v>0</v>
      </c>
      <c r="GH27" s="93">
        <f>'Проверочная  таблица'!JH30</f>
        <v>0</v>
      </c>
      <c r="GI27" s="91">
        <f>'Проверочная  таблица'!JT30</f>
        <v>0</v>
      </c>
      <c r="GJ27" s="91">
        <f>'Проверочная  таблица'!JZ30</f>
        <v>0</v>
      </c>
      <c r="GK27" s="94">
        <f>'Федеральные  средства  по  МО'!BA28</f>
        <v>0</v>
      </c>
      <c r="GL27" s="91">
        <f>'Проверочная  таблица'!JK30</f>
        <v>0</v>
      </c>
      <c r="GM27" s="90">
        <f>'Проверочная  таблица'!JW30</f>
        <v>0</v>
      </c>
      <c r="GN27" s="93">
        <f>'Проверочная  таблица'!KC30</f>
        <v>0</v>
      </c>
      <c r="GO27" s="839">
        <f>'Федеральные  средства  по  МО'!BB28</f>
        <v>0</v>
      </c>
      <c r="GP27" s="91">
        <f t="shared" si="51"/>
        <v>0</v>
      </c>
      <c r="GQ27" s="92"/>
      <c r="GR27" s="93"/>
      <c r="GS27" s="833">
        <f>'Федеральные  средства  по  МО'!BC28</f>
        <v>0</v>
      </c>
      <c r="GT27" s="91">
        <f t="shared" si="52"/>
        <v>0</v>
      </c>
      <c r="GU27" s="90"/>
      <c r="GV27" s="91"/>
      <c r="GW27" s="101">
        <f>'Федеральные  средства  по  МО'!BD28</f>
        <v>0</v>
      </c>
      <c r="GX27" s="102">
        <f t="shared" si="53"/>
        <v>0</v>
      </c>
      <c r="GY27" s="99"/>
      <c r="GZ27" s="103"/>
      <c r="HA27" s="101">
        <f>'Федеральные  средства  по  МО'!BE28</f>
        <v>0</v>
      </c>
      <c r="HB27" s="102">
        <f t="shared" si="54"/>
        <v>0</v>
      </c>
      <c r="HC27" s="99"/>
      <c r="HD27" s="100"/>
      <c r="HE27" s="94">
        <f>'Федеральные  средства  по  МО'!BF28</f>
        <v>0</v>
      </c>
      <c r="HF27" s="91">
        <f>'Проверочная  таблица'!LD30</f>
        <v>0</v>
      </c>
      <c r="HG27" s="90">
        <f>'Проверочная  таблица'!LP30</f>
        <v>0</v>
      </c>
      <c r="HH27" s="91">
        <f>'Проверочная  таблица'!LV30</f>
        <v>0</v>
      </c>
      <c r="HI27" s="94">
        <f>'Федеральные  средства  по  МО'!BG28</f>
        <v>0</v>
      </c>
      <c r="HJ27" s="93"/>
      <c r="HK27" s="91">
        <f>'Проверочная  таблица'!LS30</f>
        <v>0</v>
      </c>
      <c r="HL27" s="92">
        <f>'Проверочная  таблица'!LY30</f>
        <v>0</v>
      </c>
      <c r="HM27" s="94">
        <f>'Федеральные  средства  по  МО'!BH28</f>
        <v>0</v>
      </c>
      <c r="HN27" s="91">
        <f t="shared" si="55"/>
        <v>0</v>
      </c>
      <c r="HO27" s="90"/>
      <c r="HP27" s="93"/>
      <c r="HQ27" s="89">
        <f>'Федеральные  средства  по  МО'!BI28</f>
        <v>0</v>
      </c>
      <c r="HR27" s="91">
        <f t="shared" si="56"/>
        <v>0</v>
      </c>
      <c r="HS27" s="92"/>
      <c r="HT27" s="78"/>
      <c r="HU27" s="89">
        <f>'Федеральные  средства  по  МО'!BJ28</f>
        <v>0</v>
      </c>
      <c r="HV27" s="93">
        <f t="shared" si="57"/>
        <v>0</v>
      </c>
      <c r="HW27" s="91"/>
      <c r="HX27" s="92"/>
      <c r="HY27" s="96">
        <f>'Федеральные  средства  по  МО'!BK28</f>
        <v>0</v>
      </c>
      <c r="HZ27" s="93">
        <f t="shared" si="11"/>
        <v>0</v>
      </c>
      <c r="IA27" s="91"/>
      <c r="IB27" s="92"/>
      <c r="IC27" s="95">
        <f>'Федеральные  средства  по  МО'!BL28</f>
        <v>235787.12</v>
      </c>
      <c r="ID27" s="93">
        <f t="shared" si="58"/>
        <v>235787.12</v>
      </c>
      <c r="IE27" s="91"/>
      <c r="IF27" s="92">
        <f>'Проверочная  таблица'!ND30</f>
        <v>0</v>
      </c>
      <c r="IG27" s="96">
        <f>'Федеральные  средства  по  МО'!BM28</f>
        <v>0</v>
      </c>
      <c r="IH27" s="93">
        <f t="shared" si="59"/>
        <v>0</v>
      </c>
      <c r="II27" s="79"/>
      <c r="IJ27" s="91">
        <f>'Проверочная  таблица'!NG30</f>
        <v>0</v>
      </c>
      <c r="IK27" s="95">
        <f>'Федеральные  средства  по  МО'!BN28</f>
        <v>26206300</v>
      </c>
      <c r="IL27" s="93">
        <f>'Проверочная  таблица'!NJ30</f>
        <v>0</v>
      </c>
      <c r="IM27" s="91">
        <f>'Проверочная  таблица'!NZ30</f>
        <v>0</v>
      </c>
      <c r="IN27" s="92">
        <f>'Проверочная  таблица'!OH30</f>
        <v>26206300</v>
      </c>
      <c r="IO27" s="94">
        <f>'Федеральные  средства  по  МО'!BO28</f>
        <v>1369102.8</v>
      </c>
      <c r="IP27" s="93"/>
      <c r="IQ27" s="91"/>
      <c r="IR27" s="92">
        <f>'Проверочная  таблица'!OL30</f>
        <v>1369102.8</v>
      </c>
      <c r="IS27" s="95">
        <f>'Федеральные  средства  по  МО'!BP28</f>
        <v>1619809.13</v>
      </c>
      <c r="IT27" s="93">
        <f>'Проверочная  таблица'!OP30</f>
        <v>0</v>
      </c>
      <c r="IU27" s="91">
        <f t="shared" si="60"/>
        <v>1619809.13</v>
      </c>
      <c r="IV27" s="92"/>
      <c r="IW27" s="94">
        <f>'Федеральные  средства  по  МО'!BQ28</f>
        <v>0</v>
      </c>
      <c r="IX27" s="93">
        <f>'Проверочная  таблица'!OU30</f>
        <v>0</v>
      </c>
      <c r="IY27" s="91">
        <f t="shared" si="61"/>
        <v>0</v>
      </c>
      <c r="IZ27" s="92"/>
      <c r="JA27" s="95">
        <f>'Федеральные  средства  по  МО'!BT28</f>
        <v>0</v>
      </c>
      <c r="JB27" s="91">
        <f t="shared" si="62"/>
        <v>0</v>
      </c>
      <c r="JC27" s="90"/>
      <c r="JD27" s="91"/>
      <c r="JE27" s="96">
        <f>'Федеральные  средства  по  МО'!BU28</f>
        <v>0</v>
      </c>
      <c r="JF27" s="92">
        <f t="shared" si="63"/>
        <v>0</v>
      </c>
      <c r="JG27" s="92"/>
      <c r="JH27" s="91"/>
      <c r="JI27" s="95">
        <f>'Федеральные  средства  по  МО'!BV28</f>
        <v>0</v>
      </c>
      <c r="JJ27" s="91">
        <f>'Проверочная  таблица'!QJ30</f>
        <v>0</v>
      </c>
      <c r="JK27" s="90">
        <f>'Проверочная  таблица'!QV30</f>
        <v>0</v>
      </c>
      <c r="JL27" s="91">
        <f>'Проверочная  таблица'!RB30</f>
        <v>0</v>
      </c>
      <c r="JM27" s="94">
        <f>'Федеральные  средства  по  МО'!BW28</f>
        <v>0</v>
      </c>
      <c r="JN27" s="91">
        <f>'Проверочная  таблица'!QM30</f>
        <v>0</v>
      </c>
      <c r="JO27" s="90">
        <f>'Проверочная  таблица'!QY30</f>
        <v>0</v>
      </c>
      <c r="JP27" s="93">
        <f>'Проверочная  таблица'!RE30</f>
        <v>0</v>
      </c>
      <c r="JQ27" s="95">
        <f>'Федеральные  средства  по  МО'!BX28</f>
        <v>0</v>
      </c>
      <c r="JR27" s="91"/>
      <c r="JS27" s="90">
        <f t="shared" si="64"/>
        <v>0</v>
      </c>
      <c r="JT27" s="91"/>
      <c r="JU27" s="89">
        <f>'Федеральные  средства  по  МО'!BY28</f>
        <v>0</v>
      </c>
      <c r="JV27" s="90"/>
      <c r="JW27" s="91">
        <f t="shared" si="65"/>
        <v>0</v>
      </c>
      <c r="JX27" s="90"/>
      <c r="JY27" s="89">
        <f>'Федеральные  средства  по  МО'!BZ28</f>
        <v>0</v>
      </c>
      <c r="JZ27" s="91"/>
      <c r="KA27" s="91"/>
      <c r="KB27" s="92"/>
      <c r="KC27" s="89">
        <f>'Федеральные  средства  по  МО'!CA28</f>
        <v>0</v>
      </c>
      <c r="KD27" s="90"/>
      <c r="KE27" s="91"/>
      <c r="KF27" s="90"/>
      <c r="KG27" s="95">
        <f>'Федеральные  средства  по  МО'!CB28</f>
        <v>98495900</v>
      </c>
      <c r="KH27" s="91">
        <f t="shared" si="66"/>
        <v>98495900</v>
      </c>
      <c r="KI27" s="90"/>
      <c r="KJ27" s="91"/>
      <c r="KK27" s="96">
        <f>'Федеральные  средства  по  МО'!CC28</f>
        <v>0</v>
      </c>
      <c r="KL27" s="91">
        <f t="shared" si="67"/>
        <v>0</v>
      </c>
      <c r="KM27" s="90"/>
      <c r="KN27" s="91"/>
      <c r="KO27" s="95">
        <f>'Федеральные  средства  по  МО'!CD28</f>
        <v>0</v>
      </c>
      <c r="KP27" s="91">
        <f t="shared" si="68"/>
        <v>0</v>
      </c>
      <c r="KQ27" s="90"/>
      <c r="KR27" s="91"/>
      <c r="KS27" s="94">
        <f>'Федеральные  средства  по  МО'!CE28</f>
        <v>0</v>
      </c>
      <c r="KT27" s="91">
        <f t="shared" si="69"/>
        <v>0</v>
      </c>
      <c r="KU27" s="90"/>
      <c r="KV27" s="91"/>
      <c r="KW27" s="94">
        <f>'Федеральные  средства  по  МО'!CF28</f>
        <v>0</v>
      </c>
      <c r="KX27" s="93">
        <f>'Проверочная  таблица'!SX30</f>
        <v>0</v>
      </c>
      <c r="KY27" s="91">
        <f>'Проверочная  таблица'!TZ30</f>
        <v>0</v>
      </c>
      <c r="KZ27" s="90">
        <f>'Проверочная  таблица'!UN30</f>
        <v>0</v>
      </c>
      <c r="LA27" s="833">
        <f>'Федеральные  средства  по  МО'!CG28</f>
        <v>0</v>
      </c>
      <c r="LB27" s="90">
        <f>'Проверочная  таблица'!TE30</f>
        <v>0</v>
      </c>
      <c r="LC27" s="91">
        <f>'Проверочная  таблица'!UG30</f>
        <v>0</v>
      </c>
      <c r="LD27" s="92">
        <f>'Проверочная  таблица'!UU30</f>
        <v>0</v>
      </c>
      <c r="LE27" s="94">
        <f>'Федеральные  средства  по  МО'!CH28</f>
        <v>0</v>
      </c>
      <c r="LF27" s="91">
        <f>'Проверочная  таблица'!SZ30</f>
        <v>0</v>
      </c>
      <c r="LG27" s="90">
        <f t="shared" si="70"/>
        <v>0</v>
      </c>
      <c r="LH27" s="91"/>
      <c r="LI27" s="94">
        <f>'Федеральные  средства  по  МО'!CI28</f>
        <v>0</v>
      </c>
      <c r="LJ27" s="91">
        <f>'Проверочная  таблица'!TG30</f>
        <v>0</v>
      </c>
      <c r="LK27" s="90">
        <f t="shared" si="71"/>
        <v>0</v>
      </c>
      <c r="LL27" s="93"/>
      <c r="LM27" s="95">
        <f>'Федеральные  средства  по  МО'!CJ28+'Федеральные  средства  по  МО'!BR28</f>
        <v>350000000</v>
      </c>
      <c r="LN27" s="93">
        <f>'Проверочная  таблица'!TB30</f>
        <v>0</v>
      </c>
      <c r="LO27" s="93">
        <f>'Проверочная  таблица'!UD30</f>
        <v>0</v>
      </c>
      <c r="LP27" s="91">
        <f>'Проверочная  таблица'!UR30+'Проверочная  таблица'!PV30</f>
        <v>350000000</v>
      </c>
      <c r="LQ27" s="94">
        <f>'Федеральные  средства  по  МО'!CK28</f>
        <v>0</v>
      </c>
      <c r="LR27" s="93">
        <f>'Проверочная  таблица'!TI30</f>
        <v>0</v>
      </c>
      <c r="LS27" s="91">
        <f>'Проверочная  таблица'!TW30</f>
        <v>0</v>
      </c>
      <c r="LT27" s="91"/>
    </row>
    <row r="28" spans="1:332" ht="25.5" customHeight="1" thickBot="1" x14ac:dyDescent="0.3">
      <c r="A28" s="104" t="s">
        <v>285</v>
      </c>
      <c r="B28" s="105">
        <f t="shared" ref="B28" si="73">SUM(B10:B27)</f>
        <v>2508069640.6100001</v>
      </c>
      <c r="C28" s="106">
        <f t="shared" ref="C28:F28" si="74">SUM(C10:C27)</f>
        <v>1654034721.0899997</v>
      </c>
      <c r="D28" s="106">
        <f t="shared" si="74"/>
        <v>144981626.56999999</v>
      </c>
      <c r="E28" s="106">
        <f t="shared" si="74"/>
        <v>709053292.95000005</v>
      </c>
      <c r="F28" s="105">
        <f t="shared" si="74"/>
        <v>115413446.32999998</v>
      </c>
      <c r="G28" s="106">
        <f t="shared" ref="G28:I28" si="75">SUM(G10:G27)</f>
        <v>114044343.52999999</v>
      </c>
      <c r="H28" s="106">
        <f t="shared" si="75"/>
        <v>0</v>
      </c>
      <c r="I28" s="106">
        <f t="shared" si="75"/>
        <v>1369102.8</v>
      </c>
      <c r="J28" s="53"/>
      <c r="K28" s="54">
        <f>M28-'Федеральные  средства  по  МО'!L29-'Федеральные  средства  по  МО'!D29</f>
        <v>0</v>
      </c>
      <c r="L28" s="54">
        <f>Q28-'Федеральные  средства  по  МО'!M29-'Федеральные  средства  по  МО'!E29</f>
        <v>0</v>
      </c>
      <c r="M28" s="843">
        <f t="shared" ref="M28" si="76">SUM(M10:M27)</f>
        <v>2508069640.6100001</v>
      </c>
      <c r="N28" s="109">
        <f t="shared" ref="N28:BH28" si="77">SUM(N10:N27)</f>
        <v>1654034721.0899997</v>
      </c>
      <c r="O28" s="112">
        <f t="shared" si="77"/>
        <v>144981626.56999999</v>
      </c>
      <c r="P28" s="109">
        <f t="shared" si="77"/>
        <v>709053292.95000005</v>
      </c>
      <c r="Q28" s="847">
        <f t="shared" si="77"/>
        <v>115413446.32999998</v>
      </c>
      <c r="R28" s="109">
        <f t="shared" si="77"/>
        <v>114044343.52999999</v>
      </c>
      <c r="S28" s="112">
        <f t="shared" si="77"/>
        <v>0</v>
      </c>
      <c r="T28" s="109">
        <f t="shared" si="77"/>
        <v>1369102.8</v>
      </c>
      <c r="U28" s="843">
        <f t="shared" ref="U28:AB28" si="78">SUM(U10:U27)</f>
        <v>0</v>
      </c>
      <c r="V28" s="109">
        <f t="shared" si="78"/>
        <v>0</v>
      </c>
      <c r="W28" s="112">
        <f t="shared" si="78"/>
        <v>0</v>
      </c>
      <c r="X28" s="109">
        <f t="shared" si="78"/>
        <v>0</v>
      </c>
      <c r="Y28" s="847">
        <f t="shared" si="78"/>
        <v>0</v>
      </c>
      <c r="Z28" s="109">
        <f t="shared" si="78"/>
        <v>0</v>
      </c>
      <c r="AA28" s="112">
        <f t="shared" si="78"/>
        <v>0</v>
      </c>
      <c r="AB28" s="109">
        <f t="shared" si="78"/>
        <v>0</v>
      </c>
      <c r="AC28" s="107">
        <f t="shared" si="77"/>
        <v>0</v>
      </c>
      <c r="AD28" s="109">
        <f t="shared" si="77"/>
        <v>0</v>
      </c>
      <c r="AE28" s="112">
        <f t="shared" si="77"/>
        <v>0</v>
      </c>
      <c r="AF28" s="109">
        <f t="shared" si="77"/>
        <v>0</v>
      </c>
      <c r="AG28" s="111">
        <f t="shared" si="77"/>
        <v>0</v>
      </c>
      <c r="AH28" s="109">
        <f t="shared" si="77"/>
        <v>0</v>
      </c>
      <c r="AI28" s="112">
        <f t="shared" si="77"/>
        <v>0</v>
      </c>
      <c r="AJ28" s="109">
        <f t="shared" si="77"/>
        <v>0</v>
      </c>
      <c r="AK28" s="111">
        <f t="shared" si="77"/>
        <v>0</v>
      </c>
      <c r="AL28" s="109">
        <f t="shared" si="77"/>
        <v>0</v>
      </c>
      <c r="AM28" s="113">
        <f t="shared" si="77"/>
        <v>0</v>
      </c>
      <c r="AN28" s="106">
        <f t="shared" si="77"/>
        <v>0</v>
      </c>
      <c r="AO28" s="111">
        <f t="shared" si="77"/>
        <v>0</v>
      </c>
      <c r="AP28" s="108">
        <f t="shared" si="77"/>
        <v>0</v>
      </c>
      <c r="AQ28" s="106">
        <f t="shared" si="77"/>
        <v>0</v>
      </c>
      <c r="AR28" s="113">
        <f t="shared" si="77"/>
        <v>0</v>
      </c>
      <c r="AS28" s="107">
        <f t="shared" si="77"/>
        <v>0</v>
      </c>
      <c r="AT28" s="109">
        <f t="shared" si="77"/>
        <v>0</v>
      </c>
      <c r="AU28" s="109">
        <f t="shared" si="77"/>
        <v>0</v>
      </c>
      <c r="AV28" s="112">
        <f t="shared" si="77"/>
        <v>0</v>
      </c>
      <c r="AW28" s="114">
        <f t="shared" si="77"/>
        <v>0</v>
      </c>
      <c r="AX28" s="112">
        <f t="shared" si="77"/>
        <v>0</v>
      </c>
      <c r="AY28" s="106">
        <f t="shared" si="77"/>
        <v>0</v>
      </c>
      <c r="AZ28" s="110">
        <f t="shared" si="77"/>
        <v>0</v>
      </c>
      <c r="BA28" s="107">
        <f t="shared" si="77"/>
        <v>0</v>
      </c>
      <c r="BB28" s="109">
        <f t="shared" si="77"/>
        <v>0</v>
      </c>
      <c r="BC28" s="112">
        <f t="shared" si="77"/>
        <v>0</v>
      </c>
      <c r="BD28" s="109">
        <f t="shared" si="77"/>
        <v>0</v>
      </c>
      <c r="BE28" s="115">
        <f t="shared" si="77"/>
        <v>0</v>
      </c>
      <c r="BF28" s="109">
        <f t="shared" si="77"/>
        <v>0</v>
      </c>
      <c r="BG28" s="106">
        <f t="shared" si="77"/>
        <v>0</v>
      </c>
      <c r="BH28" s="116">
        <f t="shared" si="77"/>
        <v>0</v>
      </c>
      <c r="BI28" s="114">
        <f>SUM(BI10:BI27)</f>
        <v>0</v>
      </c>
      <c r="BJ28" s="106">
        <f t="shared" ref="BJ28:BL28" si="79">SUM(BJ10:BJ27)</f>
        <v>0</v>
      </c>
      <c r="BK28" s="109">
        <f t="shared" si="79"/>
        <v>0</v>
      </c>
      <c r="BL28" s="112">
        <f t="shared" si="79"/>
        <v>0</v>
      </c>
      <c r="BM28" s="114">
        <f>SUM(BM10:BM27)</f>
        <v>0</v>
      </c>
      <c r="BN28" s="106">
        <f t="shared" ref="BN28:CV28" si="80">SUM(BN10:BN27)</f>
        <v>0</v>
      </c>
      <c r="BO28" s="109">
        <f t="shared" si="80"/>
        <v>0</v>
      </c>
      <c r="BP28" s="112">
        <f t="shared" si="80"/>
        <v>0</v>
      </c>
      <c r="BQ28" s="107">
        <f t="shared" si="80"/>
        <v>0</v>
      </c>
      <c r="BR28" s="109">
        <f t="shared" si="80"/>
        <v>0</v>
      </c>
      <c r="BS28" s="112">
        <f t="shared" si="80"/>
        <v>0</v>
      </c>
      <c r="BT28" s="109">
        <f t="shared" si="80"/>
        <v>0</v>
      </c>
      <c r="BU28" s="107">
        <f t="shared" si="80"/>
        <v>0</v>
      </c>
      <c r="BV28" s="109">
        <f t="shared" si="80"/>
        <v>0</v>
      </c>
      <c r="BW28" s="112">
        <f t="shared" si="80"/>
        <v>0</v>
      </c>
      <c r="BX28" s="109">
        <f t="shared" si="80"/>
        <v>0</v>
      </c>
      <c r="BY28" s="107">
        <f t="shared" ref="BY28:CN28" si="81">SUM(BY10:BY27)</f>
        <v>0</v>
      </c>
      <c r="BZ28" s="109">
        <f t="shared" si="81"/>
        <v>0</v>
      </c>
      <c r="CA28" s="112">
        <f t="shared" si="81"/>
        <v>0</v>
      </c>
      <c r="CB28" s="109">
        <f t="shared" si="81"/>
        <v>0</v>
      </c>
      <c r="CC28" s="111">
        <f t="shared" si="81"/>
        <v>0</v>
      </c>
      <c r="CD28" s="109">
        <f t="shared" si="81"/>
        <v>0</v>
      </c>
      <c r="CE28" s="112">
        <f t="shared" si="81"/>
        <v>0</v>
      </c>
      <c r="CF28" s="109">
        <f t="shared" si="81"/>
        <v>0</v>
      </c>
      <c r="CG28" s="111">
        <f t="shared" si="81"/>
        <v>0</v>
      </c>
      <c r="CH28" s="109">
        <f t="shared" si="81"/>
        <v>0</v>
      </c>
      <c r="CI28" s="112">
        <f t="shared" si="81"/>
        <v>0</v>
      </c>
      <c r="CJ28" s="108">
        <f t="shared" si="81"/>
        <v>0</v>
      </c>
      <c r="CK28" s="114">
        <f t="shared" si="81"/>
        <v>0</v>
      </c>
      <c r="CL28" s="109">
        <f t="shared" si="81"/>
        <v>0</v>
      </c>
      <c r="CM28" s="112">
        <f t="shared" si="81"/>
        <v>0</v>
      </c>
      <c r="CN28" s="109">
        <f t="shared" si="81"/>
        <v>0</v>
      </c>
      <c r="CO28" s="107">
        <f t="shared" si="80"/>
        <v>0</v>
      </c>
      <c r="CP28" s="106">
        <f t="shared" si="80"/>
        <v>0</v>
      </c>
      <c r="CQ28" s="113">
        <f t="shared" si="80"/>
        <v>0</v>
      </c>
      <c r="CR28" s="106">
        <f t="shared" si="80"/>
        <v>0</v>
      </c>
      <c r="CS28" s="115">
        <f t="shared" si="80"/>
        <v>0</v>
      </c>
      <c r="CT28" s="117">
        <f t="shared" si="80"/>
        <v>0</v>
      </c>
      <c r="CU28" s="106">
        <f t="shared" si="80"/>
        <v>0</v>
      </c>
      <c r="CV28" s="116">
        <f t="shared" si="80"/>
        <v>0</v>
      </c>
      <c r="CW28" s="107">
        <f>SUM(CW10:CW27)</f>
        <v>0</v>
      </c>
      <c r="CX28" s="108">
        <f t="shared" ref="CX28:CZ28" si="82">SUM(CX10:CX27)</f>
        <v>0</v>
      </c>
      <c r="CY28" s="109">
        <f t="shared" si="82"/>
        <v>0</v>
      </c>
      <c r="CZ28" s="110">
        <f t="shared" si="82"/>
        <v>0</v>
      </c>
      <c r="DA28" s="114">
        <f>SUM(DA10:DA27)</f>
        <v>0</v>
      </c>
      <c r="DB28" s="108">
        <f t="shared" ref="DB28:GC28" si="83">SUM(DB10:DB27)</f>
        <v>0</v>
      </c>
      <c r="DC28" s="109">
        <f t="shared" si="83"/>
        <v>0</v>
      </c>
      <c r="DD28" s="112">
        <f t="shared" si="83"/>
        <v>0</v>
      </c>
      <c r="DE28" s="107">
        <f t="shared" ref="DE28:DT28" si="84">SUM(DE10:DE27)</f>
        <v>0</v>
      </c>
      <c r="DF28" s="106">
        <f t="shared" si="84"/>
        <v>0</v>
      </c>
      <c r="DG28" s="113">
        <f t="shared" si="84"/>
        <v>0</v>
      </c>
      <c r="DH28" s="106">
        <f t="shared" si="84"/>
        <v>0</v>
      </c>
      <c r="DI28" s="111">
        <f t="shared" si="84"/>
        <v>0</v>
      </c>
      <c r="DJ28" s="106">
        <f t="shared" si="84"/>
        <v>0</v>
      </c>
      <c r="DK28" s="113">
        <f t="shared" si="84"/>
        <v>0</v>
      </c>
      <c r="DL28" s="106">
        <f t="shared" si="84"/>
        <v>0</v>
      </c>
      <c r="DM28" s="114">
        <f t="shared" si="84"/>
        <v>9402500</v>
      </c>
      <c r="DN28" s="109">
        <f t="shared" si="84"/>
        <v>9402500</v>
      </c>
      <c r="DO28" s="112">
        <f t="shared" si="84"/>
        <v>0</v>
      </c>
      <c r="DP28" s="109">
        <f t="shared" si="84"/>
        <v>0</v>
      </c>
      <c r="DQ28" s="111">
        <f t="shared" si="84"/>
        <v>0</v>
      </c>
      <c r="DR28" s="109">
        <f t="shared" si="84"/>
        <v>0</v>
      </c>
      <c r="DS28" s="112">
        <f t="shared" si="84"/>
        <v>0</v>
      </c>
      <c r="DT28" s="109">
        <f t="shared" si="84"/>
        <v>0</v>
      </c>
      <c r="DU28" s="107">
        <f t="shared" si="83"/>
        <v>0</v>
      </c>
      <c r="DV28" s="109">
        <f t="shared" si="83"/>
        <v>0</v>
      </c>
      <c r="DW28" s="112">
        <f t="shared" si="83"/>
        <v>0</v>
      </c>
      <c r="DX28" s="109">
        <f t="shared" si="83"/>
        <v>0</v>
      </c>
      <c r="DY28" s="111">
        <f t="shared" si="83"/>
        <v>0</v>
      </c>
      <c r="DZ28" s="109">
        <f t="shared" si="83"/>
        <v>0</v>
      </c>
      <c r="EA28" s="112">
        <f t="shared" si="83"/>
        <v>0</v>
      </c>
      <c r="EB28" s="109">
        <f t="shared" si="83"/>
        <v>0</v>
      </c>
      <c r="EC28" s="107">
        <f t="shared" si="83"/>
        <v>140027400</v>
      </c>
      <c r="ED28" s="109">
        <f t="shared" si="83"/>
        <v>140027400</v>
      </c>
      <c r="EE28" s="112">
        <f t="shared" si="83"/>
        <v>0</v>
      </c>
      <c r="EF28" s="109">
        <f t="shared" si="83"/>
        <v>0</v>
      </c>
      <c r="EG28" s="111">
        <f t="shared" si="83"/>
        <v>0</v>
      </c>
      <c r="EH28" s="109">
        <f t="shared" si="83"/>
        <v>0</v>
      </c>
      <c r="EI28" s="112">
        <f t="shared" si="83"/>
        <v>0</v>
      </c>
      <c r="EJ28" s="109">
        <f t="shared" si="83"/>
        <v>0</v>
      </c>
      <c r="EK28" s="107">
        <f t="shared" si="83"/>
        <v>0</v>
      </c>
      <c r="EL28" s="106">
        <f t="shared" si="83"/>
        <v>0</v>
      </c>
      <c r="EM28" s="106">
        <f t="shared" si="83"/>
        <v>0</v>
      </c>
      <c r="EN28" s="116">
        <f t="shared" si="83"/>
        <v>0</v>
      </c>
      <c r="EO28" s="111">
        <f t="shared" si="83"/>
        <v>0</v>
      </c>
      <c r="EP28" s="106">
        <f t="shared" si="83"/>
        <v>0</v>
      </c>
      <c r="EQ28" s="106">
        <f t="shared" si="83"/>
        <v>0</v>
      </c>
      <c r="ER28" s="116">
        <f t="shared" si="83"/>
        <v>0</v>
      </c>
      <c r="ES28" s="107">
        <f t="shared" si="83"/>
        <v>141798200</v>
      </c>
      <c r="ET28" s="109">
        <f t="shared" si="83"/>
        <v>0</v>
      </c>
      <c r="EU28" s="112">
        <f t="shared" si="83"/>
        <v>0</v>
      </c>
      <c r="EV28" s="109">
        <f t="shared" si="83"/>
        <v>141798200</v>
      </c>
      <c r="EW28" s="111">
        <f t="shared" si="83"/>
        <v>0</v>
      </c>
      <c r="EX28" s="109">
        <f t="shared" si="83"/>
        <v>0</v>
      </c>
      <c r="EY28" s="112">
        <f t="shared" si="83"/>
        <v>0</v>
      </c>
      <c r="EZ28" s="109">
        <f t="shared" si="83"/>
        <v>0</v>
      </c>
      <c r="FA28" s="107">
        <f t="shared" ref="FA28:FH28" si="85">SUM(FA10:FA27)</f>
        <v>0</v>
      </c>
      <c r="FB28" s="109">
        <f t="shared" si="85"/>
        <v>0</v>
      </c>
      <c r="FC28" s="112">
        <f t="shared" si="85"/>
        <v>0</v>
      </c>
      <c r="FD28" s="109">
        <f t="shared" si="85"/>
        <v>0</v>
      </c>
      <c r="FE28" s="111">
        <f t="shared" si="85"/>
        <v>0</v>
      </c>
      <c r="FF28" s="109">
        <f t="shared" si="85"/>
        <v>0</v>
      </c>
      <c r="FG28" s="112">
        <f t="shared" si="85"/>
        <v>0</v>
      </c>
      <c r="FH28" s="109">
        <f t="shared" si="85"/>
        <v>0</v>
      </c>
      <c r="FI28" s="107">
        <f t="shared" si="83"/>
        <v>0</v>
      </c>
      <c r="FJ28" s="108">
        <f t="shared" si="83"/>
        <v>0</v>
      </c>
      <c r="FK28" s="109">
        <f t="shared" si="83"/>
        <v>0</v>
      </c>
      <c r="FL28" s="110">
        <f t="shared" si="83"/>
        <v>0</v>
      </c>
      <c r="FM28" s="111">
        <f t="shared" si="83"/>
        <v>0</v>
      </c>
      <c r="FN28" s="109">
        <f t="shared" si="83"/>
        <v>0</v>
      </c>
      <c r="FO28" s="112">
        <f t="shared" si="83"/>
        <v>0</v>
      </c>
      <c r="FP28" s="109">
        <f t="shared" si="83"/>
        <v>0</v>
      </c>
      <c r="FQ28" s="111">
        <f t="shared" si="83"/>
        <v>15040000</v>
      </c>
      <c r="FR28" s="109">
        <f t="shared" si="83"/>
        <v>15040000</v>
      </c>
      <c r="FS28" s="113">
        <f t="shared" si="83"/>
        <v>0</v>
      </c>
      <c r="FT28" s="106">
        <f t="shared" si="83"/>
        <v>0</v>
      </c>
      <c r="FU28" s="153">
        <f t="shared" si="83"/>
        <v>0</v>
      </c>
      <c r="FV28" s="106">
        <f t="shared" si="83"/>
        <v>0</v>
      </c>
      <c r="FW28" s="116">
        <f t="shared" si="83"/>
        <v>0</v>
      </c>
      <c r="FX28" s="109">
        <f t="shared" si="83"/>
        <v>0</v>
      </c>
      <c r="FY28" s="107">
        <f t="shared" si="83"/>
        <v>0</v>
      </c>
      <c r="FZ28" s="109">
        <f t="shared" si="83"/>
        <v>0</v>
      </c>
      <c r="GA28" s="113">
        <f t="shared" si="83"/>
        <v>0</v>
      </c>
      <c r="GB28" s="106">
        <f t="shared" si="83"/>
        <v>0</v>
      </c>
      <c r="GC28" s="115">
        <f t="shared" si="83"/>
        <v>0</v>
      </c>
      <c r="GD28" s="117">
        <f t="shared" ref="GD28:IT28" si="86">SUM(GD10:GD27)</f>
        <v>0</v>
      </c>
      <c r="GE28" s="106">
        <f t="shared" si="86"/>
        <v>0</v>
      </c>
      <c r="GF28" s="106">
        <f t="shared" si="86"/>
        <v>0</v>
      </c>
      <c r="GG28" s="111">
        <f t="shared" si="86"/>
        <v>0</v>
      </c>
      <c r="GH28" s="108">
        <f t="shared" si="86"/>
        <v>0</v>
      </c>
      <c r="GI28" s="109">
        <f t="shared" si="86"/>
        <v>0</v>
      </c>
      <c r="GJ28" s="109">
        <f t="shared" si="86"/>
        <v>0</v>
      </c>
      <c r="GK28" s="111">
        <f t="shared" si="86"/>
        <v>0</v>
      </c>
      <c r="GL28" s="109">
        <f t="shared" si="86"/>
        <v>0</v>
      </c>
      <c r="GM28" s="112">
        <f t="shared" si="86"/>
        <v>0</v>
      </c>
      <c r="GN28" s="108">
        <f t="shared" si="86"/>
        <v>0</v>
      </c>
      <c r="GO28" s="114">
        <f t="shared" ref="GO28:GV28" si="87">SUM(GO10:GO27)</f>
        <v>0</v>
      </c>
      <c r="GP28" s="108">
        <f t="shared" si="87"/>
        <v>0</v>
      </c>
      <c r="GQ28" s="109">
        <f t="shared" si="87"/>
        <v>0</v>
      </c>
      <c r="GR28" s="109">
        <f t="shared" si="87"/>
        <v>0</v>
      </c>
      <c r="GS28" s="847">
        <f t="shared" si="87"/>
        <v>0</v>
      </c>
      <c r="GT28" s="108">
        <f t="shared" ref="GT28" si="88">SUM(GT10:GT27)</f>
        <v>0</v>
      </c>
      <c r="GU28" s="106">
        <f t="shared" si="87"/>
        <v>0</v>
      </c>
      <c r="GV28" s="109">
        <f t="shared" si="87"/>
        <v>0</v>
      </c>
      <c r="GW28" s="105">
        <f t="shared" ref="GW28:HD28" si="89">SUM(GW10:GW27)</f>
        <v>0</v>
      </c>
      <c r="GX28" s="116">
        <f t="shared" si="89"/>
        <v>0</v>
      </c>
      <c r="GY28" s="113">
        <f t="shared" si="89"/>
        <v>0</v>
      </c>
      <c r="GZ28" s="106">
        <f t="shared" si="89"/>
        <v>0</v>
      </c>
      <c r="HA28" s="105">
        <f t="shared" si="89"/>
        <v>0</v>
      </c>
      <c r="HB28" s="106">
        <f t="shared" si="89"/>
        <v>0</v>
      </c>
      <c r="HC28" s="113">
        <f t="shared" si="89"/>
        <v>0</v>
      </c>
      <c r="HD28" s="106">
        <f t="shared" si="89"/>
        <v>0</v>
      </c>
      <c r="HE28" s="107">
        <f t="shared" si="86"/>
        <v>0</v>
      </c>
      <c r="HF28" s="108">
        <f t="shared" si="86"/>
        <v>0</v>
      </c>
      <c r="HG28" s="108">
        <f t="shared" si="86"/>
        <v>0</v>
      </c>
      <c r="HH28" s="109">
        <f t="shared" si="86"/>
        <v>0</v>
      </c>
      <c r="HI28" s="115">
        <f t="shared" si="86"/>
        <v>0</v>
      </c>
      <c r="HJ28" s="108">
        <f t="shared" si="86"/>
        <v>0</v>
      </c>
      <c r="HK28" s="109">
        <f t="shared" si="86"/>
        <v>0</v>
      </c>
      <c r="HL28" s="112">
        <f t="shared" si="86"/>
        <v>0</v>
      </c>
      <c r="HM28" s="107">
        <f>SUM(HM10:HM27)</f>
        <v>0</v>
      </c>
      <c r="HN28" s="108">
        <f t="shared" ref="HN28:HP28" si="90">SUM(HN10:HN27)</f>
        <v>0</v>
      </c>
      <c r="HO28" s="108">
        <f t="shared" si="90"/>
        <v>0</v>
      </c>
      <c r="HP28" s="109">
        <f t="shared" si="90"/>
        <v>0</v>
      </c>
      <c r="HQ28" s="111">
        <f>SUM(HQ10:HQ27)</f>
        <v>0</v>
      </c>
      <c r="HR28" s="109">
        <f t="shared" ref="HR28" si="91">SUM(HR10:HR27)</f>
        <v>0</v>
      </c>
      <c r="HS28" s="110">
        <f>SUM(HS10:HS27)</f>
        <v>0</v>
      </c>
      <c r="HT28" s="113">
        <f>SUM(HT10:HT27)</f>
        <v>0</v>
      </c>
      <c r="HU28" s="114">
        <f t="shared" ref="HU28:IJ28" si="92">SUM(HU10:HU27)</f>
        <v>0</v>
      </c>
      <c r="HV28" s="108">
        <f t="shared" si="92"/>
        <v>0</v>
      </c>
      <c r="HW28" s="109">
        <f t="shared" si="92"/>
        <v>0</v>
      </c>
      <c r="HX28" s="110">
        <f t="shared" si="92"/>
        <v>0</v>
      </c>
      <c r="HY28" s="115">
        <f t="shared" si="92"/>
        <v>0</v>
      </c>
      <c r="HZ28" s="117">
        <f t="shared" si="92"/>
        <v>0</v>
      </c>
      <c r="IA28" s="106">
        <f t="shared" si="92"/>
        <v>0</v>
      </c>
      <c r="IB28" s="113">
        <f t="shared" si="92"/>
        <v>0</v>
      </c>
      <c r="IC28" s="114">
        <f t="shared" si="92"/>
        <v>2675240.6100000008</v>
      </c>
      <c r="ID28" s="108">
        <f t="shared" si="92"/>
        <v>2633247.6600000006</v>
      </c>
      <c r="IE28" s="109">
        <f t="shared" si="92"/>
        <v>0</v>
      </c>
      <c r="IF28" s="110">
        <f t="shared" si="92"/>
        <v>41992.95</v>
      </c>
      <c r="IG28" s="115">
        <f t="shared" si="92"/>
        <v>142065.22</v>
      </c>
      <c r="IH28" s="117">
        <f t="shared" si="92"/>
        <v>142065.22</v>
      </c>
      <c r="II28" s="106">
        <f t="shared" si="92"/>
        <v>0</v>
      </c>
      <c r="IJ28" s="109">
        <f t="shared" si="92"/>
        <v>0</v>
      </c>
      <c r="IK28" s="107">
        <f t="shared" si="86"/>
        <v>127383600</v>
      </c>
      <c r="IL28" s="108">
        <f t="shared" si="86"/>
        <v>0</v>
      </c>
      <c r="IM28" s="109">
        <f t="shared" si="86"/>
        <v>0</v>
      </c>
      <c r="IN28" s="110">
        <f t="shared" si="86"/>
        <v>127383600</v>
      </c>
      <c r="IO28" s="115">
        <f t="shared" si="86"/>
        <v>1369102.8</v>
      </c>
      <c r="IP28" s="108">
        <f t="shared" si="86"/>
        <v>0</v>
      </c>
      <c r="IQ28" s="109">
        <f t="shared" si="86"/>
        <v>0</v>
      </c>
      <c r="IR28" s="112">
        <f t="shared" si="86"/>
        <v>1369102.8</v>
      </c>
      <c r="IS28" s="107">
        <f t="shared" si="86"/>
        <v>10768500</v>
      </c>
      <c r="IT28" s="108">
        <f t="shared" si="86"/>
        <v>1921673.43</v>
      </c>
      <c r="IU28" s="109">
        <f t="shared" ref="IU28:LN28" si="93">SUM(IU10:IU27)</f>
        <v>8846826.5700000003</v>
      </c>
      <c r="IV28" s="110">
        <f t="shared" si="93"/>
        <v>0</v>
      </c>
      <c r="IW28" s="115">
        <f t="shared" si="93"/>
        <v>0</v>
      </c>
      <c r="IX28" s="108">
        <f t="shared" si="93"/>
        <v>0</v>
      </c>
      <c r="IY28" s="109">
        <f t="shared" si="93"/>
        <v>0</v>
      </c>
      <c r="IZ28" s="110">
        <f t="shared" si="93"/>
        <v>0</v>
      </c>
      <c r="JA28" s="107">
        <f t="shared" si="93"/>
        <v>0</v>
      </c>
      <c r="JB28" s="109">
        <f t="shared" si="93"/>
        <v>0</v>
      </c>
      <c r="JC28" s="112">
        <f t="shared" si="93"/>
        <v>0</v>
      </c>
      <c r="JD28" s="109">
        <f t="shared" si="93"/>
        <v>0</v>
      </c>
      <c r="JE28" s="111">
        <f t="shared" si="93"/>
        <v>0</v>
      </c>
      <c r="JF28" s="109">
        <f t="shared" si="93"/>
        <v>0</v>
      </c>
      <c r="JG28" s="109">
        <f t="shared" si="93"/>
        <v>0</v>
      </c>
      <c r="JH28" s="109">
        <f t="shared" si="93"/>
        <v>0</v>
      </c>
      <c r="JI28" s="107">
        <f t="shared" si="93"/>
        <v>0</v>
      </c>
      <c r="JJ28" s="109">
        <f t="shared" si="93"/>
        <v>0</v>
      </c>
      <c r="JK28" s="112">
        <f t="shared" si="93"/>
        <v>0</v>
      </c>
      <c r="JL28" s="109">
        <f t="shared" si="93"/>
        <v>0</v>
      </c>
      <c r="JM28" s="111">
        <f t="shared" si="93"/>
        <v>0</v>
      </c>
      <c r="JN28" s="109">
        <f t="shared" si="93"/>
        <v>0</v>
      </c>
      <c r="JO28" s="112">
        <f t="shared" si="93"/>
        <v>0</v>
      </c>
      <c r="JP28" s="108">
        <f t="shared" si="93"/>
        <v>0</v>
      </c>
      <c r="JQ28" s="107">
        <f t="shared" ref="JQ28:JX28" si="94">SUM(JQ10:JQ27)</f>
        <v>0</v>
      </c>
      <c r="JR28" s="109">
        <f t="shared" si="94"/>
        <v>0</v>
      </c>
      <c r="JS28" s="112">
        <f t="shared" si="94"/>
        <v>0</v>
      </c>
      <c r="JT28" s="109">
        <f t="shared" si="94"/>
        <v>0</v>
      </c>
      <c r="JU28" s="114">
        <f t="shared" si="94"/>
        <v>0</v>
      </c>
      <c r="JV28" s="112">
        <f t="shared" si="94"/>
        <v>0</v>
      </c>
      <c r="JW28" s="109">
        <f t="shared" si="94"/>
        <v>0</v>
      </c>
      <c r="JX28" s="112">
        <f t="shared" si="94"/>
        <v>0</v>
      </c>
      <c r="JY28" s="114">
        <f t="shared" ref="JY28:KF28" si="95">SUM(JY10:JY27)</f>
        <v>0</v>
      </c>
      <c r="JZ28" s="109">
        <f t="shared" si="95"/>
        <v>0</v>
      </c>
      <c r="KA28" s="109">
        <f t="shared" ref="KA28" si="96">SUM(KA10:KA27)</f>
        <v>0</v>
      </c>
      <c r="KB28" s="110">
        <f t="shared" si="95"/>
        <v>0</v>
      </c>
      <c r="KC28" s="114">
        <f t="shared" si="95"/>
        <v>0</v>
      </c>
      <c r="KD28" s="112">
        <f t="shared" si="95"/>
        <v>0</v>
      </c>
      <c r="KE28" s="109">
        <f t="shared" ref="KE28" si="97">SUM(KE10:KE27)</f>
        <v>0</v>
      </c>
      <c r="KF28" s="112">
        <f t="shared" si="95"/>
        <v>0</v>
      </c>
      <c r="KG28" s="107">
        <f t="shared" si="93"/>
        <v>275008800</v>
      </c>
      <c r="KH28" s="109">
        <f t="shared" si="93"/>
        <v>275008800</v>
      </c>
      <c r="KI28" s="112">
        <f t="shared" si="93"/>
        <v>0</v>
      </c>
      <c r="KJ28" s="109">
        <f t="shared" si="93"/>
        <v>0</v>
      </c>
      <c r="KK28" s="111">
        <f t="shared" si="93"/>
        <v>0</v>
      </c>
      <c r="KL28" s="109">
        <f t="shared" si="93"/>
        <v>0</v>
      </c>
      <c r="KM28" s="112">
        <f t="shared" si="93"/>
        <v>0</v>
      </c>
      <c r="KN28" s="109">
        <f t="shared" si="93"/>
        <v>0</v>
      </c>
      <c r="KO28" s="107">
        <f t="shared" si="93"/>
        <v>8760000</v>
      </c>
      <c r="KP28" s="109">
        <f t="shared" si="93"/>
        <v>8760000</v>
      </c>
      <c r="KQ28" s="112">
        <f t="shared" si="93"/>
        <v>0</v>
      </c>
      <c r="KR28" s="109">
        <f t="shared" si="93"/>
        <v>0</v>
      </c>
      <c r="KS28" s="111">
        <f t="shared" si="93"/>
        <v>0</v>
      </c>
      <c r="KT28" s="109">
        <f t="shared" si="93"/>
        <v>0</v>
      </c>
      <c r="KU28" s="112">
        <f t="shared" si="93"/>
        <v>0</v>
      </c>
      <c r="KV28" s="109">
        <f t="shared" si="93"/>
        <v>0</v>
      </c>
      <c r="KW28" s="111">
        <f t="shared" si="93"/>
        <v>0</v>
      </c>
      <c r="KX28" s="108">
        <f t="shared" si="93"/>
        <v>0</v>
      </c>
      <c r="KY28" s="109">
        <f t="shared" si="93"/>
        <v>0</v>
      </c>
      <c r="KZ28" s="112">
        <f t="shared" si="93"/>
        <v>0</v>
      </c>
      <c r="LA28" s="834">
        <f t="shared" si="93"/>
        <v>0</v>
      </c>
      <c r="LB28" s="112">
        <f t="shared" si="93"/>
        <v>0</v>
      </c>
      <c r="LC28" s="109">
        <f t="shared" si="93"/>
        <v>0</v>
      </c>
      <c r="LD28" s="112">
        <f t="shared" si="93"/>
        <v>0</v>
      </c>
      <c r="LE28" s="107">
        <f t="shared" si="93"/>
        <v>195294300</v>
      </c>
      <c r="LF28" s="109">
        <f t="shared" si="93"/>
        <v>59159500</v>
      </c>
      <c r="LG28" s="112">
        <f t="shared" si="93"/>
        <v>136134800</v>
      </c>
      <c r="LH28" s="109">
        <f t="shared" si="93"/>
        <v>0</v>
      </c>
      <c r="LI28" s="111">
        <f t="shared" si="93"/>
        <v>0</v>
      </c>
      <c r="LJ28" s="109">
        <f t="shared" si="93"/>
        <v>0</v>
      </c>
      <c r="LK28" s="112">
        <f t="shared" si="93"/>
        <v>0</v>
      </c>
      <c r="LL28" s="108">
        <f t="shared" si="93"/>
        <v>0</v>
      </c>
      <c r="LM28" s="107">
        <f t="shared" si="93"/>
        <v>1581911100</v>
      </c>
      <c r="LN28" s="108">
        <f t="shared" si="93"/>
        <v>1142081600</v>
      </c>
      <c r="LO28" s="109">
        <f t="shared" ref="LO28:LT28" si="98">SUM(LO10:LO27)</f>
        <v>0</v>
      </c>
      <c r="LP28" s="110">
        <f t="shared" si="98"/>
        <v>439829500</v>
      </c>
      <c r="LQ28" s="115">
        <f t="shared" si="98"/>
        <v>113902278.30999999</v>
      </c>
      <c r="LR28" s="108">
        <f t="shared" si="98"/>
        <v>113902278.30999999</v>
      </c>
      <c r="LS28" s="109">
        <f t="shared" si="98"/>
        <v>0</v>
      </c>
      <c r="LT28" s="109">
        <f t="shared" si="98"/>
        <v>0</v>
      </c>
    </row>
    <row r="29" spans="1:332" ht="25.5" customHeight="1" x14ac:dyDescent="0.25">
      <c r="A29" s="53"/>
      <c r="B29" s="118"/>
      <c r="C29" s="119"/>
      <c r="D29" s="119"/>
      <c r="E29" s="119"/>
      <c r="F29" s="118"/>
      <c r="G29" s="119"/>
      <c r="H29" s="119"/>
      <c r="I29" s="119"/>
      <c r="J29" s="53"/>
      <c r="K29" s="54">
        <f>M29-'Федеральные  средства  по  МО'!L30-'Федеральные  средства  по  МО'!D30</f>
        <v>0</v>
      </c>
      <c r="L29" s="54">
        <f>Q29-'Федеральные  средства  по  МО'!M30-'Федеральные  средства  по  МО'!E30</f>
        <v>0</v>
      </c>
      <c r="M29" s="844"/>
      <c r="N29" s="122"/>
      <c r="O29" s="123"/>
      <c r="P29" s="122"/>
      <c r="Q29" s="848"/>
      <c r="R29" s="122"/>
      <c r="S29" s="123"/>
      <c r="T29" s="122"/>
      <c r="U29" s="844"/>
      <c r="V29" s="122"/>
      <c r="W29" s="123"/>
      <c r="X29" s="122"/>
      <c r="Y29" s="848"/>
      <c r="Z29" s="122"/>
      <c r="AA29" s="123"/>
      <c r="AB29" s="122"/>
      <c r="AC29" s="120"/>
      <c r="AD29" s="122"/>
      <c r="AE29" s="123"/>
      <c r="AF29" s="122"/>
      <c r="AG29" s="126"/>
      <c r="AH29" s="122"/>
      <c r="AI29" s="123"/>
      <c r="AJ29" s="122"/>
      <c r="AK29" s="126"/>
      <c r="AL29" s="121"/>
      <c r="AM29" s="122"/>
      <c r="AN29" s="123"/>
      <c r="AO29" s="124"/>
      <c r="AP29" s="121"/>
      <c r="AQ29" s="122"/>
      <c r="AR29" s="123"/>
      <c r="AS29" s="120"/>
      <c r="AT29" s="121"/>
      <c r="AU29" s="122"/>
      <c r="AV29" s="123"/>
      <c r="AW29" s="124"/>
      <c r="AX29" s="121"/>
      <c r="AY29" s="122"/>
      <c r="AZ29" s="125"/>
      <c r="BA29" s="120"/>
      <c r="BB29" s="122"/>
      <c r="BC29" s="123"/>
      <c r="BD29" s="122"/>
      <c r="BE29" s="127"/>
      <c r="BF29" s="122"/>
      <c r="BG29" s="122"/>
      <c r="BH29" s="125"/>
      <c r="BI29" s="124"/>
      <c r="BJ29" s="128"/>
      <c r="BK29" s="122"/>
      <c r="BL29" s="123"/>
      <c r="BM29" s="129"/>
      <c r="BN29" s="128"/>
      <c r="BO29" s="122"/>
      <c r="BP29" s="123"/>
      <c r="BQ29" s="130"/>
      <c r="BR29" s="128"/>
      <c r="BS29" s="131"/>
      <c r="BT29" s="128"/>
      <c r="BU29" s="130"/>
      <c r="BV29" s="122"/>
      <c r="BW29" s="123"/>
      <c r="BX29" s="122"/>
      <c r="BY29" s="130"/>
      <c r="BZ29" s="128"/>
      <c r="CA29" s="131"/>
      <c r="CB29" s="128"/>
      <c r="CC29" s="134"/>
      <c r="CD29" s="122"/>
      <c r="CE29" s="123"/>
      <c r="CF29" s="122"/>
      <c r="CG29" s="134"/>
      <c r="CH29" s="128"/>
      <c r="CI29" s="131"/>
      <c r="CJ29" s="133"/>
      <c r="CK29" s="132"/>
      <c r="CL29" s="122"/>
      <c r="CM29" s="123"/>
      <c r="CN29" s="122"/>
      <c r="CO29" s="130"/>
      <c r="CP29" s="133"/>
      <c r="CQ29" s="128"/>
      <c r="CR29" s="131"/>
      <c r="CS29" s="132"/>
      <c r="CT29" s="121"/>
      <c r="CU29" s="122"/>
      <c r="CV29" s="123"/>
      <c r="CW29" s="130"/>
      <c r="CX29" s="133"/>
      <c r="CY29" s="128"/>
      <c r="CZ29" s="131"/>
      <c r="DA29" s="132"/>
      <c r="DB29" s="121"/>
      <c r="DC29" s="122"/>
      <c r="DD29" s="123"/>
      <c r="DE29" s="130"/>
      <c r="DF29" s="133"/>
      <c r="DG29" s="128"/>
      <c r="DH29" s="131"/>
      <c r="DI29" s="139"/>
      <c r="DJ29" s="128"/>
      <c r="DK29" s="131"/>
      <c r="DL29" s="128"/>
      <c r="DM29" s="130"/>
      <c r="DN29" s="128"/>
      <c r="DO29" s="131"/>
      <c r="DP29" s="128"/>
      <c r="DQ29" s="134"/>
      <c r="DR29" s="122"/>
      <c r="DS29" s="123"/>
      <c r="DT29" s="122"/>
      <c r="DU29" s="130"/>
      <c r="DV29" s="128"/>
      <c r="DW29" s="131"/>
      <c r="DX29" s="128"/>
      <c r="DY29" s="134"/>
      <c r="DZ29" s="122"/>
      <c r="EA29" s="123"/>
      <c r="EB29" s="122"/>
      <c r="EC29" s="130"/>
      <c r="ED29" s="128"/>
      <c r="EE29" s="131"/>
      <c r="EF29" s="128"/>
      <c r="EG29" s="134"/>
      <c r="EH29" s="122"/>
      <c r="EI29" s="123"/>
      <c r="EJ29" s="122"/>
      <c r="EK29" s="130"/>
      <c r="EL29" s="128"/>
      <c r="EM29" s="131"/>
      <c r="EN29" s="128"/>
      <c r="EO29" s="134"/>
      <c r="EP29" s="122"/>
      <c r="EQ29" s="123"/>
      <c r="ER29" s="122"/>
      <c r="ES29" s="130"/>
      <c r="ET29" s="128"/>
      <c r="EU29" s="131"/>
      <c r="EV29" s="128"/>
      <c r="EW29" s="134"/>
      <c r="EX29" s="122"/>
      <c r="EY29" s="123"/>
      <c r="EZ29" s="122"/>
      <c r="FA29" s="130"/>
      <c r="FB29" s="128"/>
      <c r="FC29" s="131"/>
      <c r="FD29" s="128"/>
      <c r="FE29" s="134"/>
      <c r="FF29" s="122"/>
      <c r="FG29" s="123"/>
      <c r="FH29" s="122"/>
      <c r="FI29" s="120"/>
      <c r="FJ29" s="122"/>
      <c r="FK29" s="125"/>
      <c r="FL29" s="123"/>
      <c r="FM29" s="135"/>
      <c r="FN29" s="121"/>
      <c r="FO29" s="122"/>
      <c r="FP29" s="122"/>
      <c r="FQ29" s="127"/>
      <c r="FR29" s="122"/>
      <c r="FS29" s="125"/>
      <c r="FT29" s="123"/>
      <c r="FU29" s="135"/>
      <c r="FV29" s="122"/>
      <c r="FW29" s="125"/>
      <c r="FX29" s="123"/>
      <c r="FY29" s="124"/>
      <c r="FZ29" s="121"/>
      <c r="GA29" s="122"/>
      <c r="GB29" s="123"/>
      <c r="GC29" s="135"/>
      <c r="GD29" s="121"/>
      <c r="GE29" s="122"/>
      <c r="GF29" s="122"/>
      <c r="GG29" s="136"/>
      <c r="GH29" s="133"/>
      <c r="GI29" s="128"/>
      <c r="GJ29" s="131"/>
      <c r="GK29" s="132"/>
      <c r="GL29" s="121"/>
      <c r="GM29" s="122"/>
      <c r="GN29" s="123"/>
      <c r="GO29" s="137"/>
      <c r="GP29" s="133"/>
      <c r="GQ29" s="128"/>
      <c r="GR29" s="131"/>
      <c r="GS29" s="919"/>
      <c r="GT29" s="133"/>
      <c r="GU29" s="122"/>
      <c r="GV29" s="123"/>
      <c r="GW29" s="137"/>
      <c r="GX29" s="138"/>
      <c r="GY29" s="131"/>
      <c r="GZ29" s="128"/>
      <c r="HA29" s="132"/>
      <c r="HB29" s="122"/>
      <c r="HC29" s="123"/>
      <c r="HD29" s="122"/>
      <c r="HE29" s="130"/>
      <c r="HF29" s="133"/>
      <c r="HG29" s="128"/>
      <c r="HH29" s="131"/>
      <c r="HI29" s="132"/>
      <c r="HJ29" s="121"/>
      <c r="HK29" s="122"/>
      <c r="HL29" s="123"/>
      <c r="HM29" s="130"/>
      <c r="HN29" s="133"/>
      <c r="HO29" s="128"/>
      <c r="HP29" s="131"/>
      <c r="HQ29" s="132"/>
      <c r="HR29" s="128"/>
      <c r="HS29" s="125"/>
      <c r="HT29" s="123"/>
      <c r="HU29" s="137"/>
      <c r="HV29" s="133"/>
      <c r="HW29" s="128"/>
      <c r="HX29" s="131"/>
      <c r="HY29" s="132"/>
      <c r="HZ29" s="121"/>
      <c r="IA29" s="122"/>
      <c r="IB29" s="123"/>
      <c r="IC29" s="137"/>
      <c r="ID29" s="133"/>
      <c r="IE29" s="128"/>
      <c r="IF29" s="131"/>
      <c r="IG29" s="132"/>
      <c r="IH29" s="133"/>
      <c r="II29" s="122"/>
      <c r="IJ29" s="122"/>
      <c r="IK29" s="130"/>
      <c r="IL29" s="133"/>
      <c r="IM29" s="128"/>
      <c r="IN29" s="131"/>
      <c r="IO29" s="132"/>
      <c r="IP29" s="121"/>
      <c r="IQ29" s="122"/>
      <c r="IR29" s="123"/>
      <c r="IS29" s="137"/>
      <c r="IT29" s="133"/>
      <c r="IU29" s="128"/>
      <c r="IV29" s="131"/>
      <c r="IW29" s="132"/>
      <c r="IX29" s="121"/>
      <c r="IY29" s="122"/>
      <c r="IZ29" s="123"/>
      <c r="JA29" s="130"/>
      <c r="JB29" s="128"/>
      <c r="JC29" s="131"/>
      <c r="JD29" s="128"/>
      <c r="JE29" s="134"/>
      <c r="JF29" s="122"/>
      <c r="JG29" s="122"/>
      <c r="JH29" s="122"/>
      <c r="JI29" s="130"/>
      <c r="JJ29" s="128"/>
      <c r="JK29" s="131"/>
      <c r="JL29" s="128"/>
      <c r="JM29" s="134"/>
      <c r="JN29" s="122"/>
      <c r="JO29" s="123"/>
      <c r="JP29" s="122"/>
      <c r="JQ29" s="130"/>
      <c r="JR29" s="133"/>
      <c r="JS29" s="128"/>
      <c r="JT29" s="131"/>
      <c r="JU29" s="132"/>
      <c r="JV29" s="121"/>
      <c r="JW29" s="122"/>
      <c r="JX29" s="123"/>
      <c r="JY29" s="132"/>
      <c r="JZ29" s="133"/>
      <c r="KA29" s="128"/>
      <c r="KB29" s="131"/>
      <c r="KC29" s="132"/>
      <c r="KD29" s="121"/>
      <c r="KE29" s="122"/>
      <c r="KF29" s="123"/>
      <c r="KG29" s="130"/>
      <c r="KH29" s="128"/>
      <c r="KI29" s="131"/>
      <c r="KJ29" s="128"/>
      <c r="KK29" s="134"/>
      <c r="KL29" s="122"/>
      <c r="KM29" s="123"/>
      <c r="KN29" s="122"/>
      <c r="KO29" s="137"/>
      <c r="KP29" s="133"/>
      <c r="KQ29" s="133"/>
      <c r="KR29" s="128"/>
      <c r="KS29" s="134"/>
      <c r="KT29" s="122"/>
      <c r="KU29" s="123"/>
      <c r="KV29" s="122"/>
      <c r="KW29" s="120"/>
      <c r="KX29" s="122"/>
      <c r="KY29" s="123"/>
      <c r="KZ29" s="122"/>
      <c r="LA29" s="140"/>
      <c r="LB29" s="121"/>
      <c r="LC29" s="122"/>
      <c r="LD29" s="123"/>
      <c r="LE29" s="120"/>
      <c r="LF29" s="122"/>
      <c r="LG29" s="123"/>
      <c r="LH29" s="122"/>
      <c r="LI29" s="141"/>
      <c r="LJ29" s="122"/>
      <c r="LK29" s="123"/>
      <c r="LL29" s="122"/>
      <c r="LM29" s="120"/>
      <c r="LN29" s="121"/>
      <c r="LO29" s="122"/>
      <c r="LP29" s="123"/>
      <c r="LQ29" s="135"/>
      <c r="LR29" s="121"/>
      <c r="LS29" s="122"/>
      <c r="LT29" s="122"/>
    </row>
    <row r="30" spans="1:332" ht="25.5" customHeight="1" x14ac:dyDescent="0.25">
      <c r="A30" s="68" t="s">
        <v>286</v>
      </c>
      <c r="B30" s="71">
        <f t="shared" ref="B30:B31" si="99">SUM(C30:E30)</f>
        <v>180759608.12</v>
      </c>
      <c r="C30" s="72">
        <f t="shared" ref="C30:C31" si="100">N30-AD30-V30</f>
        <v>180759608.12</v>
      </c>
      <c r="D30" s="72">
        <f t="shared" ref="D30:D31" si="101">O30-AE30-W30</f>
        <v>0</v>
      </c>
      <c r="E30" s="72">
        <f t="shared" ref="E30:E31" si="102">P30-AF30-X30</f>
        <v>0</v>
      </c>
      <c r="F30" s="71">
        <f t="shared" ref="F30:F31" si="103">SUM(G30:I30)</f>
        <v>7369308.0099999998</v>
      </c>
      <c r="G30" s="72">
        <f t="shared" ref="G30:G31" si="104">R30-AH30-Z30</f>
        <v>7369308.0099999998</v>
      </c>
      <c r="H30" s="72">
        <f t="shared" ref="H30:H31" si="105">S30-AI30-AA30</f>
        <v>0</v>
      </c>
      <c r="I30" s="72">
        <f t="shared" ref="I30:I31" si="106">T30-AJ30-AB30</f>
        <v>0</v>
      </c>
      <c r="J30" s="53"/>
      <c r="K30" s="54">
        <f>M30-'Федеральные  средства  по  МО'!L31-'Федеральные  средства  по  МО'!D31</f>
        <v>0</v>
      </c>
      <c r="L30" s="54">
        <f>Q30-'Федеральные  средства  по  МО'!M31-'Федеральные  средства  по  МО'!E31</f>
        <v>0</v>
      </c>
      <c r="M30" s="832">
        <f t="shared" ref="M30:M31" si="107">AK30+BI30+CO30+CW30+HM30+FY30+GG30+IC30+HE30+DE30+IK30+IS30+KW30+LM30+HU30+BY30+LE30+AS30+KO30+FA30+DM30+JI30+JQ30+BA30+KG30+JA30+DU30+EC30+GW30+ES30+EK30+AC30+FI30+FQ30+U30+GO30+JY30+CG30+BQ30</f>
        <v>180759608.12</v>
      </c>
      <c r="N30" s="72">
        <f t="shared" ref="N30:N31" si="108">AL30+BJ30+CP30+CX30+HN30+FZ30+GH30+ID30+HF30+DF30+IL30+IT30+KX30+LN30+HV30+BZ30+LF30+AT30+KP30+FB30+DN30+JJ30+JR30+BB30+KH30+JB30+DV30+ED30+GX30+ET30+EL30+AD30+FJ30+FR30+V30+GP30+JZ30+CH30+BR30</f>
        <v>180759608.12</v>
      </c>
      <c r="O30" s="67">
        <f t="shared" ref="O30:O31" si="109">AM30+BK30+CQ30+CY30+HO30+GA30+GI30+IE30+HG30+DG30+IM30+IU30+KY30+LO30+HW30+CA30+LG30+AU30+KQ30+FC30+DO30+JK30+JS30+BC30+KI30+JC30+DW30+EE30+GY30+EU30+EM30+AE30+FK30+FS30+W30+GQ30+KA30+CI30+BS30</f>
        <v>0</v>
      </c>
      <c r="P30" s="72">
        <f t="shared" ref="P30:P31" si="110">AN30+BL30+CR30+CZ30+HP30+GB30+GJ30+IF30+HH30+DH30+IN30+IV30+KZ30+LP30+HX30+CB30+LH30+AV30+KR30+FD30+DP30+JL30+JT30+BD30+KJ30+JD30+DX30+EF30+GZ30+EV30+EN30+AF30+FL30+FT30+X30+GR30+KB30+CJ30+BT30</f>
        <v>0</v>
      </c>
      <c r="Q30" s="832">
        <f t="shared" ref="Q30:Q31" si="111">AO30+BM30+CS30+DA30+HQ30+GC30+GK30+IG30+HI30+DI30+IO30+IW30+LA30+LQ30+HY30+CC30+LI30+AW30+KS30+FE30+DQ30+JM30+JU30+BE30+KK30+JE30+DY30+EG30+HA30+EW30+EO30+AG30+FM30+FU30+Y30+GS30+KC30+CK30+BU30</f>
        <v>7369308.0099999998</v>
      </c>
      <c r="R30" s="72">
        <f t="shared" ref="R30:R31" si="112">AP30+BN30+CT30+DB30+HR30+GD30+GL30+IH30+HJ30+DJ30+IP30+IX30+LB30+LR30+HZ30+CD30+LJ30+AX30+KT30+FF30+DR30+JN30+JV30+BF30+KL30+JF30+DZ30+EH30+HB30+EX30+EP30+AH30+FN30+FV30+Z30+GT30+KD30+CL30+BV30</f>
        <v>7369308.0099999998</v>
      </c>
      <c r="S30" s="67">
        <f t="shared" ref="S30:S31" si="113">AQ30+BO30+CU30+DC30+HS30+GE30+GM30+II30+HK30+DK30+IQ30+IY30+LC30+LS30+IA30+CE30+LK30+AY30+KU30+FG30+DS30+JO30+JW30+BG30+KM30+JG30+EA30+EI30+HC30+EY30+EQ30+AI30+FO30+FW30+AA30+GU30+KE30+CM30+BW30</f>
        <v>0</v>
      </c>
      <c r="T30" s="72">
        <f t="shared" ref="T30:T31" si="114">AR30+BP30+CV30+DD30+HT30+GF30+GN30+IJ30+HL30+DL30+IR30+IZ30+LD30+LT30+IB30+CF30+LL30+AZ30+KV30+FH30+DT30+JP30+JX30+BH30+KN30+JH30+EB30+EJ30+HD30+EZ30+ER30+AJ30+FP30+FX30+AB30+GV30+KF30+CN30+BX30</f>
        <v>0</v>
      </c>
      <c r="U30" s="832">
        <f>'Федеральные  средства  по  МО'!F31</f>
        <v>0</v>
      </c>
      <c r="V30" s="72">
        <f t="shared" ref="V30:V31" si="115">U30</f>
        <v>0</v>
      </c>
      <c r="W30" s="67"/>
      <c r="X30" s="72"/>
      <c r="Y30" s="832">
        <f>'Федеральные  средства  по  МО'!G31</f>
        <v>0</v>
      </c>
      <c r="Z30" s="72">
        <f t="shared" ref="Z30:Z31" si="116">Y30</f>
        <v>0</v>
      </c>
      <c r="AA30" s="67"/>
      <c r="AB30" s="72"/>
      <c r="AC30" s="71">
        <f>'Федеральные  средства  по  МО'!H31</f>
        <v>0</v>
      </c>
      <c r="AD30" s="72">
        <f t="shared" ref="AD30:AD31" si="117">AC30</f>
        <v>0</v>
      </c>
      <c r="AE30" s="67"/>
      <c r="AF30" s="72"/>
      <c r="AG30" s="71">
        <f>'Федеральные  средства  по  МО'!I31</f>
        <v>0</v>
      </c>
      <c r="AH30" s="72">
        <f t="shared" ref="AH30:AH31" si="118">AG30</f>
        <v>0</v>
      </c>
      <c r="AI30" s="67"/>
      <c r="AJ30" s="72"/>
      <c r="AK30" s="77">
        <f>'Федеральные  средства  по  МО'!N31</f>
        <v>0</v>
      </c>
      <c r="AL30" s="72">
        <f>AK30</f>
        <v>0</v>
      </c>
      <c r="AM30" s="67"/>
      <c r="AN30" s="74"/>
      <c r="AO30" s="71">
        <f>'Федеральные  средства  по  МО'!O31</f>
        <v>0</v>
      </c>
      <c r="AP30" s="72">
        <f>AO30</f>
        <v>0</v>
      </c>
      <c r="AQ30" s="72"/>
      <c r="AR30" s="67"/>
      <c r="AS30" s="76">
        <f>'Федеральные  средства  по  МО'!P31</f>
        <v>0</v>
      </c>
      <c r="AT30" s="72">
        <f t="shared" ref="AT30:AT31" si="119">AS30</f>
        <v>0</v>
      </c>
      <c r="AU30" s="72"/>
      <c r="AV30" s="67"/>
      <c r="AW30" s="71">
        <f>'Федеральные  средства  по  МО'!Q31</f>
        <v>0</v>
      </c>
      <c r="AX30" s="73">
        <f t="shared" ref="AX30:AX31" si="120">AW30</f>
        <v>0</v>
      </c>
      <c r="AY30" s="72"/>
      <c r="AZ30" s="73"/>
      <c r="BA30" s="76">
        <f>'Федеральные  средства  по  МО'!R31</f>
        <v>0</v>
      </c>
      <c r="BB30" s="72">
        <f t="shared" ref="BB30:BB31" si="121">BA30</f>
        <v>0</v>
      </c>
      <c r="BC30" s="67"/>
      <c r="BD30" s="72"/>
      <c r="BE30" s="77">
        <f>'Федеральные  средства  по  МО'!S31</f>
        <v>0</v>
      </c>
      <c r="BF30" s="72">
        <f t="shared" ref="BF30:BF31" si="122">BE30</f>
        <v>0</v>
      </c>
      <c r="BG30" s="72"/>
      <c r="BH30" s="73"/>
      <c r="BI30" s="71">
        <f>'Федеральные  средства  по  МО'!T31</f>
        <v>0</v>
      </c>
      <c r="BJ30" s="73">
        <f t="shared" ref="BJ30:BJ31" si="123">BI30</f>
        <v>0</v>
      </c>
      <c r="BK30" s="72"/>
      <c r="BL30" s="67"/>
      <c r="BM30" s="71">
        <f>'Федеральные  средства  по  МО'!U31</f>
        <v>0</v>
      </c>
      <c r="BN30" s="72">
        <f>BM30</f>
        <v>0</v>
      </c>
      <c r="BO30" s="72"/>
      <c r="BP30" s="73"/>
      <c r="BQ30" s="76">
        <f>'Федеральные  средства  по  МО'!V31</f>
        <v>0</v>
      </c>
      <c r="BR30" s="72">
        <f t="shared" ref="BR30:BR31" si="124">BQ30</f>
        <v>0</v>
      </c>
      <c r="BS30" s="67"/>
      <c r="BT30" s="72"/>
      <c r="BU30" s="76">
        <f>'Федеральные  средства  по  МО'!W31</f>
        <v>0</v>
      </c>
      <c r="BV30" s="72">
        <f t="shared" ref="BV30:BV31" si="125">BU30</f>
        <v>0</v>
      </c>
      <c r="BW30" s="67"/>
      <c r="BX30" s="72"/>
      <c r="BY30" s="76">
        <f>'Федеральные  средства  по  МО'!X31</f>
        <v>0</v>
      </c>
      <c r="BZ30" s="72">
        <f t="shared" ref="BZ30:BZ31" si="126">BY30</f>
        <v>0</v>
      </c>
      <c r="CA30" s="67"/>
      <c r="CB30" s="72"/>
      <c r="CC30" s="75">
        <f>'Федеральные  средства  по  МО'!Y31</f>
        <v>0</v>
      </c>
      <c r="CD30" s="72">
        <f t="shared" ref="CD30:CD31" si="127">CC30</f>
        <v>0</v>
      </c>
      <c r="CE30" s="67"/>
      <c r="CF30" s="72"/>
      <c r="CG30" s="75">
        <f>'Федеральные  средства  по  МО'!Z31</f>
        <v>0</v>
      </c>
      <c r="CH30" s="72">
        <f t="shared" ref="CH30:CH31" si="128">CG30</f>
        <v>0</v>
      </c>
      <c r="CI30" s="67"/>
      <c r="CJ30" s="74"/>
      <c r="CK30" s="71">
        <f>'Федеральные  средства  по  МО'!AA31</f>
        <v>0</v>
      </c>
      <c r="CL30" s="72">
        <f t="shared" ref="CL30:CL31" si="129">CK30</f>
        <v>0</v>
      </c>
      <c r="CM30" s="67"/>
      <c r="CN30" s="72"/>
      <c r="CO30" s="71">
        <f>'Федеральные  средства  по  МО'!AB31</f>
        <v>0</v>
      </c>
      <c r="CP30" s="73">
        <f t="shared" ref="CP30:CP31" si="130">CO30</f>
        <v>0</v>
      </c>
      <c r="CQ30" s="67"/>
      <c r="CR30" s="74"/>
      <c r="CS30" s="71">
        <f>'Федеральные  средства  по  МО'!AC31</f>
        <v>0</v>
      </c>
      <c r="CT30" s="72">
        <f>CS30</f>
        <v>0</v>
      </c>
      <c r="CU30" s="72"/>
      <c r="CV30" s="73"/>
      <c r="CW30" s="76">
        <f>'Федеральные  средства  по  МО'!AD31</f>
        <v>0</v>
      </c>
      <c r="CX30" s="72">
        <f>CW30</f>
        <v>0</v>
      </c>
      <c r="CY30" s="72"/>
      <c r="CZ30" s="67"/>
      <c r="DA30" s="71">
        <f>'Федеральные  средства  по  МО'!AE31</f>
        <v>0</v>
      </c>
      <c r="DB30" s="72">
        <f>DA30</f>
        <v>0</v>
      </c>
      <c r="DC30" s="72"/>
      <c r="DD30" s="73"/>
      <c r="DE30" s="71">
        <f>'Федеральные  средства  по  МО'!AF31</f>
        <v>60399900</v>
      </c>
      <c r="DF30" s="72">
        <f>DE30</f>
        <v>60399900</v>
      </c>
      <c r="DG30" s="72"/>
      <c r="DH30" s="73"/>
      <c r="DI30" s="71">
        <f>'Федеральные  средства  по  МО'!AG31</f>
        <v>0</v>
      </c>
      <c r="DJ30" s="72">
        <f>DI30</f>
        <v>0</v>
      </c>
      <c r="DK30" s="67"/>
      <c r="DL30" s="72"/>
      <c r="DM30" s="76">
        <f>'Федеральные  средства  по  МО'!AH31</f>
        <v>0</v>
      </c>
      <c r="DN30" s="72">
        <f t="shared" ref="DN30:DN31" si="131">DM30</f>
        <v>0</v>
      </c>
      <c r="DO30" s="67"/>
      <c r="DP30" s="72"/>
      <c r="DQ30" s="77">
        <f>'Федеральные  средства  по  МО'!AI31</f>
        <v>0</v>
      </c>
      <c r="DR30" s="72">
        <f t="shared" ref="DR30:DR31" si="132">DQ30</f>
        <v>0</v>
      </c>
      <c r="DS30" s="67"/>
      <c r="DT30" s="72"/>
      <c r="DU30" s="71">
        <f>'Федеральные  средства  по  МО'!AJ31</f>
        <v>0</v>
      </c>
      <c r="DV30" s="72">
        <f t="shared" ref="DV30:DV31" si="133">DU30</f>
        <v>0</v>
      </c>
      <c r="DW30" s="67"/>
      <c r="DX30" s="72"/>
      <c r="DY30" s="71">
        <f>'Федеральные  средства  по  МО'!AK31</f>
        <v>0</v>
      </c>
      <c r="DZ30" s="72">
        <f t="shared" ref="DZ30:DZ31" si="134">DY30</f>
        <v>0</v>
      </c>
      <c r="EA30" s="67"/>
      <c r="EB30" s="72"/>
      <c r="EC30" s="71">
        <f>'Федеральные  средства  по  МО'!AL31</f>
        <v>0</v>
      </c>
      <c r="ED30" s="72">
        <f t="shared" ref="ED30:ED31" si="135">EC30</f>
        <v>0</v>
      </c>
      <c r="EE30" s="67"/>
      <c r="EF30" s="72"/>
      <c r="EG30" s="71">
        <f>'Федеральные  средства  по  МО'!AM31</f>
        <v>0</v>
      </c>
      <c r="EH30" s="72">
        <f t="shared" ref="EH30:EH31" si="136">EG30</f>
        <v>0</v>
      </c>
      <c r="EI30" s="67"/>
      <c r="EJ30" s="72"/>
      <c r="EK30" s="71">
        <f>'Федеральные  средства  по  МО'!AN31</f>
        <v>0</v>
      </c>
      <c r="EL30" s="67">
        <f t="shared" ref="EL30:EL31" si="137">EK30</f>
        <v>0</v>
      </c>
      <c r="EM30" s="72"/>
      <c r="EN30" s="67"/>
      <c r="EO30" s="71">
        <f>'Федеральные  средства  по  МО'!AO31</f>
        <v>0</v>
      </c>
      <c r="EP30" s="67">
        <f t="shared" ref="EP30:EP31" si="138">EO30</f>
        <v>0</v>
      </c>
      <c r="EQ30" s="72"/>
      <c r="ER30" s="67"/>
      <c r="ES30" s="76">
        <f>'Федеральные  средства  по  МО'!AP31</f>
        <v>64453700</v>
      </c>
      <c r="ET30" s="72">
        <f t="shared" ref="ET30:ET31" si="139">ES30</f>
        <v>64453700</v>
      </c>
      <c r="EU30" s="67"/>
      <c r="EV30" s="72"/>
      <c r="EW30" s="75">
        <f>'Федеральные  средства  по  МО'!AQ31</f>
        <v>0</v>
      </c>
      <c r="EX30" s="72">
        <f t="shared" ref="EX30:EX31" si="140">EW30</f>
        <v>0</v>
      </c>
      <c r="EY30" s="67"/>
      <c r="EZ30" s="72"/>
      <c r="FA30" s="76">
        <f>'Федеральные  средства  по  МО'!AR31</f>
        <v>0</v>
      </c>
      <c r="FB30" s="72">
        <f t="shared" ref="FB30:FB31" si="141">FA30</f>
        <v>0</v>
      </c>
      <c r="FC30" s="67"/>
      <c r="FD30" s="72"/>
      <c r="FE30" s="75">
        <f>'Федеральные  средства  по  МО'!AS31</f>
        <v>0</v>
      </c>
      <c r="FF30" s="72">
        <f t="shared" ref="FF30:FF31" si="142">FE30</f>
        <v>0</v>
      </c>
      <c r="FG30" s="67"/>
      <c r="FH30" s="72"/>
      <c r="FI30" s="76">
        <f>'Федеральные  средства  по  МО'!AT31</f>
        <v>0</v>
      </c>
      <c r="FJ30" s="72">
        <f>FI30</f>
        <v>0</v>
      </c>
      <c r="FK30" s="67"/>
      <c r="FL30" s="72"/>
      <c r="FM30" s="142">
        <f>'Федеральные  средства  по  МО'!AU31</f>
        <v>0</v>
      </c>
      <c r="FN30" s="72">
        <f>FM30</f>
        <v>0</v>
      </c>
      <c r="FO30" s="72"/>
      <c r="FP30" s="72"/>
      <c r="FQ30" s="71">
        <f>'Федеральные  средства  по  МО'!AV31</f>
        <v>0</v>
      </c>
      <c r="FR30" s="72">
        <f>FQ30</f>
        <v>0</v>
      </c>
      <c r="FS30" s="67"/>
      <c r="FT30" s="72"/>
      <c r="FU30" s="71">
        <f>'Федеральные  средства  по  МО'!AW31</f>
        <v>0</v>
      </c>
      <c r="FV30" s="72">
        <f>FU30</f>
        <v>0</v>
      </c>
      <c r="FW30" s="67"/>
      <c r="FX30" s="72"/>
      <c r="FY30" s="71">
        <f>'Федеральные  средства  по  МО'!AX31</f>
        <v>2368000</v>
      </c>
      <c r="FZ30" s="72">
        <f>FY30</f>
        <v>2368000</v>
      </c>
      <c r="GA30" s="67"/>
      <c r="GB30" s="72"/>
      <c r="GC30" s="71">
        <f>'Федеральные  средства  по  МО'!AY31</f>
        <v>0</v>
      </c>
      <c r="GD30" s="72">
        <f>GC30</f>
        <v>0</v>
      </c>
      <c r="GE30" s="72"/>
      <c r="GF30" s="72"/>
      <c r="GG30" s="71">
        <f>'Федеральные  средства  по  МО'!AZ31</f>
        <v>0</v>
      </c>
      <c r="GH30" s="72">
        <f>GG30</f>
        <v>0</v>
      </c>
      <c r="GI30" s="72"/>
      <c r="GJ30" s="73"/>
      <c r="GK30" s="71">
        <f>'Федеральные  средства  по  МО'!BA31</f>
        <v>0</v>
      </c>
      <c r="GL30" s="72">
        <f>GK30</f>
        <v>0</v>
      </c>
      <c r="GM30" s="72"/>
      <c r="GN30" s="67"/>
      <c r="GO30" s="838">
        <f>'Федеральные  средства  по  МО'!BB31</f>
        <v>21589483.329999998</v>
      </c>
      <c r="GP30" s="72">
        <f t="shared" ref="GP30:GP31" si="143">GO30</f>
        <v>21589483.329999998</v>
      </c>
      <c r="GQ30" s="72"/>
      <c r="GR30" s="73"/>
      <c r="GS30" s="832">
        <f>'Федеральные  средства  по  МО'!BC31</f>
        <v>7369308.0099999998</v>
      </c>
      <c r="GT30" s="74">
        <f t="shared" ref="GT30:GT31" si="144">GS30</f>
        <v>7369308.0099999998</v>
      </c>
      <c r="GU30" s="72"/>
      <c r="GV30" s="67"/>
      <c r="GW30" s="71">
        <f>'Федеральные  средства  по  МО'!BD31</f>
        <v>0</v>
      </c>
      <c r="GX30" s="73">
        <f t="shared" ref="GX30:GX31" si="145">GW30</f>
        <v>0</v>
      </c>
      <c r="GY30" s="67"/>
      <c r="GZ30" s="74"/>
      <c r="HA30" s="71">
        <f>'Федеральные  средства  по  МО'!BE31</f>
        <v>0</v>
      </c>
      <c r="HB30" s="73">
        <f t="shared" ref="HB30:HB31" si="146">HA30</f>
        <v>0</v>
      </c>
      <c r="HC30" s="67"/>
      <c r="HD30" s="72"/>
      <c r="HE30" s="71">
        <f>'Федеральные  средства  по  МО'!BF31</f>
        <v>0</v>
      </c>
      <c r="HF30" s="72">
        <f>HE30</f>
        <v>0</v>
      </c>
      <c r="HG30" s="72"/>
      <c r="HH30" s="73"/>
      <c r="HI30" s="71">
        <f>'Федеральные  средства  по  МО'!BG31</f>
        <v>0</v>
      </c>
      <c r="HJ30" s="72">
        <f>HI30</f>
        <v>0</v>
      </c>
      <c r="HK30" s="72"/>
      <c r="HL30" s="73"/>
      <c r="HM30" s="71">
        <f>'Федеральные  средства  по  МО'!BH31</f>
        <v>0</v>
      </c>
      <c r="HN30" s="72">
        <f t="shared" ref="HN30:HN31" si="147">HM30</f>
        <v>0</v>
      </c>
      <c r="HO30" s="74"/>
      <c r="HP30" s="74"/>
      <c r="HQ30" s="71">
        <f>'Федеральные  средства  по  МО'!BI31</f>
        <v>0</v>
      </c>
      <c r="HR30" s="72">
        <f t="shared" ref="HR30:HR31" si="148">HQ30</f>
        <v>0</v>
      </c>
      <c r="HS30" s="73"/>
      <c r="HT30" s="67"/>
      <c r="HU30" s="71">
        <f>'Федеральные  средства  по  МО'!BJ31</f>
        <v>0</v>
      </c>
      <c r="HV30" s="72">
        <f>HU30</f>
        <v>0</v>
      </c>
      <c r="HW30" s="72"/>
      <c r="HX30" s="73"/>
      <c r="HY30" s="71">
        <f>'Федеральные  средства  по  МО'!BK31</f>
        <v>0</v>
      </c>
      <c r="HZ30" s="72">
        <f>HY30</f>
        <v>0</v>
      </c>
      <c r="IA30" s="72"/>
      <c r="IB30" s="73"/>
      <c r="IC30" s="71">
        <f>'Федеральные  средства  по  МО'!BL31</f>
        <v>313824.78999999998</v>
      </c>
      <c r="ID30" s="72">
        <f>IC30</f>
        <v>313824.78999999998</v>
      </c>
      <c r="IE30" s="72"/>
      <c r="IF30" s="73"/>
      <c r="IG30" s="71">
        <f>'Федеральные  средства  по  МО'!BM31</f>
        <v>0</v>
      </c>
      <c r="IH30" s="72">
        <f>IG30</f>
        <v>0</v>
      </c>
      <c r="II30" s="72"/>
      <c r="IJ30" s="72"/>
      <c r="IK30" s="71">
        <f>'Федеральные  средства  по  МО'!BN31</f>
        <v>31634700</v>
      </c>
      <c r="IL30" s="72">
        <f>IK30</f>
        <v>31634700</v>
      </c>
      <c r="IM30" s="72"/>
      <c r="IN30" s="73"/>
      <c r="IO30" s="71">
        <f>'Федеральные  средства  по  МО'!BO31</f>
        <v>0</v>
      </c>
      <c r="IP30" s="72">
        <f>IO30</f>
        <v>0</v>
      </c>
      <c r="IQ30" s="72"/>
      <c r="IR30" s="67"/>
      <c r="IS30" s="71">
        <f>'Федеральные  средства  по  МО'!BP31</f>
        <v>0</v>
      </c>
      <c r="IT30" s="72">
        <f>IS30</f>
        <v>0</v>
      </c>
      <c r="IU30" s="72"/>
      <c r="IV30" s="73"/>
      <c r="IW30" s="71">
        <f>'Федеральные  средства  по  МО'!BQ31</f>
        <v>0</v>
      </c>
      <c r="IX30" s="72">
        <f>IW30</f>
        <v>0</v>
      </c>
      <c r="IY30" s="72"/>
      <c r="IZ30" s="73"/>
      <c r="JA30" s="76">
        <f>'Федеральные  средства  по  МО'!BT31</f>
        <v>0</v>
      </c>
      <c r="JB30" s="72">
        <f t="shared" ref="JB30:JB31" si="149">JA30</f>
        <v>0</v>
      </c>
      <c r="JC30" s="67"/>
      <c r="JD30" s="72"/>
      <c r="JE30" s="77">
        <f>'Федеральные  средства  по  МО'!BU31</f>
        <v>0</v>
      </c>
      <c r="JF30" s="72">
        <f t="shared" ref="JF30:JF31" si="150">JE30</f>
        <v>0</v>
      </c>
      <c r="JG30" s="72"/>
      <c r="JH30" s="72"/>
      <c r="JI30" s="76">
        <f>'Федеральные  средства  по  МО'!BV31</f>
        <v>0</v>
      </c>
      <c r="JJ30" s="72">
        <f t="shared" ref="JJ30:JJ31" si="151">JI30</f>
        <v>0</v>
      </c>
      <c r="JK30" s="67"/>
      <c r="JL30" s="72"/>
      <c r="JM30" s="75">
        <f>'Федеральные  средства  по  МО'!BW31</f>
        <v>0</v>
      </c>
      <c r="JN30" s="72">
        <f t="shared" ref="JN30:JN31" si="152">JM30</f>
        <v>0</v>
      </c>
      <c r="JO30" s="67"/>
      <c r="JP30" s="72"/>
      <c r="JQ30" s="76">
        <f>'Федеральные  средства  по  МО'!BX31</f>
        <v>0</v>
      </c>
      <c r="JR30" s="72"/>
      <c r="JS30" s="67">
        <f t="shared" ref="JS30:JS31" si="153">JQ30</f>
        <v>0</v>
      </c>
      <c r="JT30" s="72"/>
      <c r="JU30" s="71">
        <f>'Федеральные  средства  по  МО'!BY31</f>
        <v>0</v>
      </c>
      <c r="JV30" s="67"/>
      <c r="JW30" s="72">
        <f t="shared" ref="JW30:JW31" si="154">JU30</f>
        <v>0</v>
      </c>
      <c r="JX30" s="67"/>
      <c r="JY30" s="71">
        <f>'Федеральные  средства  по  МО'!BZ31</f>
        <v>0</v>
      </c>
      <c r="JZ30" s="72"/>
      <c r="KA30" s="72"/>
      <c r="KB30" s="73"/>
      <c r="KC30" s="71">
        <f>'Федеральные  средства  по  МО'!CA31</f>
        <v>0</v>
      </c>
      <c r="KD30" s="67"/>
      <c r="KE30" s="72"/>
      <c r="KF30" s="67"/>
      <c r="KG30" s="76">
        <f>'Федеральные  средства  по  МО'!CB31</f>
        <v>0</v>
      </c>
      <c r="KH30" s="72">
        <f t="shared" ref="KH30:KH31" si="155">KG30</f>
        <v>0</v>
      </c>
      <c r="KI30" s="67"/>
      <c r="KJ30" s="72"/>
      <c r="KK30" s="77">
        <f>'Федеральные  средства  по  МО'!CC31</f>
        <v>0</v>
      </c>
      <c r="KL30" s="72">
        <f t="shared" ref="KL30:KL31" si="156">KK30</f>
        <v>0</v>
      </c>
      <c r="KM30" s="67"/>
      <c r="KN30" s="72"/>
      <c r="KO30" s="76">
        <f>'Федеральные  средства  по  МО'!CD31</f>
        <v>0</v>
      </c>
      <c r="KP30" s="72">
        <f t="shared" ref="KP30:KP31" si="157">KO30</f>
        <v>0</v>
      </c>
      <c r="KQ30" s="67"/>
      <c r="KR30" s="72"/>
      <c r="KS30" s="75">
        <f>'Федеральные  средства  по  МО'!CE31</f>
        <v>0</v>
      </c>
      <c r="KT30" s="72">
        <f t="shared" ref="KT30:KT31" si="158">KS30</f>
        <v>0</v>
      </c>
      <c r="KU30" s="67"/>
      <c r="KV30" s="72"/>
      <c r="KW30" s="71">
        <f>'Федеральные  средства  по  МО'!CF31</f>
        <v>0</v>
      </c>
      <c r="KX30" s="72">
        <f>KW30</f>
        <v>0</v>
      </c>
      <c r="KY30" s="67"/>
      <c r="KZ30" s="72"/>
      <c r="LA30" s="71">
        <f>'Федеральные  средства  по  МО'!CG31</f>
        <v>0</v>
      </c>
      <c r="LB30" s="72">
        <f>LA30</f>
        <v>0</v>
      </c>
      <c r="LC30" s="72"/>
      <c r="LD30" s="73"/>
      <c r="LE30" s="76">
        <f>'Федеральные  средства  по  МО'!CH31</f>
        <v>0</v>
      </c>
      <c r="LF30" s="72">
        <f>'Проверочная  таблица'!SZ33</f>
        <v>0</v>
      </c>
      <c r="LG30" s="67">
        <f t="shared" ref="LG30:LG31" si="159">LE30-LF30</f>
        <v>0</v>
      </c>
      <c r="LH30" s="72"/>
      <c r="LI30" s="75">
        <f>'Федеральные  средства  по  МО'!CI31</f>
        <v>0</v>
      </c>
      <c r="LJ30" s="72">
        <f>'Проверочная  таблица'!TG33</f>
        <v>0</v>
      </c>
      <c r="LK30" s="67">
        <f t="shared" ref="LK30:LK31" si="160">LI30-LJ30</f>
        <v>0</v>
      </c>
      <c r="LL30" s="72"/>
      <c r="LM30" s="71">
        <f>'Федеральные  средства  по  МО'!CJ31</f>
        <v>0</v>
      </c>
      <c r="LN30" s="72">
        <f>LM30</f>
        <v>0</v>
      </c>
      <c r="LO30" s="67"/>
      <c r="LP30" s="72"/>
      <c r="LQ30" s="71">
        <f>'Федеральные  средства  по  МО'!CK31</f>
        <v>0</v>
      </c>
      <c r="LR30" s="72">
        <f>LQ30</f>
        <v>0</v>
      </c>
      <c r="LS30" s="72"/>
      <c r="LT30" s="72"/>
    </row>
    <row r="31" spans="1:332" ht="25.5" customHeight="1" thickBot="1" x14ac:dyDescent="0.3">
      <c r="A31" s="53" t="s">
        <v>287</v>
      </c>
      <c r="B31" s="69">
        <f t="shared" si="99"/>
        <v>1464627376.53</v>
      </c>
      <c r="C31" s="70">
        <f t="shared" si="100"/>
        <v>1464627376.53</v>
      </c>
      <c r="D31" s="70">
        <f t="shared" si="101"/>
        <v>0</v>
      </c>
      <c r="E31" s="70">
        <f t="shared" si="102"/>
        <v>0</v>
      </c>
      <c r="F31" s="69">
        <f t="shared" si="103"/>
        <v>295732901.29000002</v>
      </c>
      <c r="G31" s="70">
        <f t="shared" si="104"/>
        <v>295732901.29000002</v>
      </c>
      <c r="H31" s="70">
        <f t="shared" si="105"/>
        <v>0</v>
      </c>
      <c r="I31" s="70">
        <f t="shared" si="106"/>
        <v>0</v>
      </c>
      <c r="J31" s="53"/>
      <c r="K31" s="54">
        <f>M31-'Федеральные  средства  по  МО'!L32-'Федеральные  средства  по  МО'!D32</f>
        <v>0</v>
      </c>
      <c r="L31" s="54">
        <f>Q31-'Федеральные  средства  по  МО'!M32-'Федеральные  средства  по  МО'!E32</f>
        <v>0</v>
      </c>
      <c r="M31" s="832">
        <f t="shared" si="107"/>
        <v>1464627376.53</v>
      </c>
      <c r="N31" s="72">
        <f t="shared" si="108"/>
        <v>1464627376.53</v>
      </c>
      <c r="O31" s="67">
        <f t="shared" si="109"/>
        <v>0</v>
      </c>
      <c r="P31" s="72">
        <f t="shared" si="110"/>
        <v>0</v>
      </c>
      <c r="Q31" s="832">
        <f t="shared" si="111"/>
        <v>295732901.29000002</v>
      </c>
      <c r="R31" s="72">
        <f t="shared" si="112"/>
        <v>295732901.29000002</v>
      </c>
      <c r="S31" s="67">
        <f t="shared" si="113"/>
        <v>0</v>
      </c>
      <c r="T31" s="72">
        <f t="shared" si="114"/>
        <v>0</v>
      </c>
      <c r="U31" s="832">
        <f>'Федеральные  средства  по  МО'!F32</f>
        <v>0</v>
      </c>
      <c r="V31" s="72">
        <f t="shared" si="115"/>
        <v>0</v>
      </c>
      <c r="W31" s="67"/>
      <c r="X31" s="72"/>
      <c r="Y31" s="832">
        <f>'Федеральные  средства  по  МО'!G32</f>
        <v>0</v>
      </c>
      <c r="Z31" s="72">
        <f t="shared" si="116"/>
        <v>0</v>
      </c>
      <c r="AA31" s="67"/>
      <c r="AB31" s="72"/>
      <c r="AC31" s="71">
        <f>'Федеральные  средства  по  МО'!H32</f>
        <v>0</v>
      </c>
      <c r="AD31" s="72">
        <f t="shared" si="117"/>
        <v>0</v>
      </c>
      <c r="AE31" s="67"/>
      <c r="AF31" s="72"/>
      <c r="AG31" s="71">
        <f>'Федеральные  средства  по  МО'!I32</f>
        <v>0</v>
      </c>
      <c r="AH31" s="72">
        <f t="shared" si="118"/>
        <v>0</v>
      </c>
      <c r="AI31" s="67"/>
      <c r="AJ31" s="72"/>
      <c r="AK31" s="77">
        <f>'Федеральные  средства  по  МО'!N32</f>
        <v>0</v>
      </c>
      <c r="AL31" s="72">
        <f>AK31</f>
        <v>0</v>
      </c>
      <c r="AM31" s="67"/>
      <c r="AN31" s="74"/>
      <c r="AO31" s="71">
        <f>'Федеральные  средства  по  МО'!O32</f>
        <v>0</v>
      </c>
      <c r="AP31" s="72">
        <f>AO31</f>
        <v>0</v>
      </c>
      <c r="AQ31" s="72"/>
      <c r="AR31" s="67"/>
      <c r="AS31" s="95">
        <f>'Федеральные  средства  по  МО'!P32</f>
        <v>0</v>
      </c>
      <c r="AT31" s="91">
        <f t="shared" si="119"/>
        <v>0</v>
      </c>
      <c r="AU31" s="91"/>
      <c r="AV31" s="90"/>
      <c r="AW31" s="89">
        <f>'Федеральные  средства  по  МО'!Q32</f>
        <v>0</v>
      </c>
      <c r="AX31" s="92">
        <f t="shared" si="120"/>
        <v>0</v>
      </c>
      <c r="AY31" s="72"/>
      <c r="AZ31" s="73"/>
      <c r="BA31" s="76">
        <f>'Федеральные  средства  по  МО'!R32</f>
        <v>0</v>
      </c>
      <c r="BB31" s="72">
        <f t="shared" si="121"/>
        <v>0</v>
      </c>
      <c r="BC31" s="67"/>
      <c r="BD31" s="72"/>
      <c r="BE31" s="77">
        <f>'Федеральные  средства  по  МО'!S32</f>
        <v>0</v>
      </c>
      <c r="BF31" s="91">
        <f t="shared" si="122"/>
        <v>0</v>
      </c>
      <c r="BG31" s="72"/>
      <c r="BH31" s="73"/>
      <c r="BI31" s="71">
        <f>'Федеральные  средства  по  МО'!T32</f>
        <v>0</v>
      </c>
      <c r="BJ31" s="73">
        <f t="shared" si="123"/>
        <v>0</v>
      </c>
      <c r="BK31" s="72"/>
      <c r="BL31" s="67"/>
      <c r="BM31" s="71">
        <f>'Федеральные  средства  по  МО'!U32</f>
        <v>0</v>
      </c>
      <c r="BN31" s="72">
        <f>BM31</f>
        <v>0</v>
      </c>
      <c r="BO31" s="72"/>
      <c r="BP31" s="73"/>
      <c r="BQ31" s="76">
        <f>'Федеральные  средства  по  МО'!V32</f>
        <v>0</v>
      </c>
      <c r="BR31" s="72">
        <f t="shared" si="124"/>
        <v>0</v>
      </c>
      <c r="BS31" s="67"/>
      <c r="BT31" s="72"/>
      <c r="BU31" s="76">
        <f>'Федеральные  средства  по  МО'!W32</f>
        <v>0</v>
      </c>
      <c r="BV31" s="72">
        <f t="shared" si="125"/>
        <v>0</v>
      </c>
      <c r="BW31" s="67"/>
      <c r="BX31" s="72"/>
      <c r="BY31" s="76">
        <f>'Федеральные  средства  по  МО'!X32</f>
        <v>0</v>
      </c>
      <c r="BZ31" s="72">
        <f t="shared" si="126"/>
        <v>0</v>
      </c>
      <c r="CA31" s="67"/>
      <c r="CB31" s="72"/>
      <c r="CC31" s="75">
        <f>'Федеральные  средства  по  МО'!Y32</f>
        <v>0</v>
      </c>
      <c r="CD31" s="72">
        <f t="shared" si="127"/>
        <v>0</v>
      </c>
      <c r="CE31" s="67"/>
      <c r="CF31" s="72"/>
      <c r="CG31" s="75">
        <f>'Федеральные  средства  по  МО'!Z32</f>
        <v>0</v>
      </c>
      <c r="CH31" s="72">
        <f t="shared" si="128"/>
        <v>0</v>
      </c>
      <c r="CI31" s="67"/>
      <c r="CJ31" s="74"/>
      <c r="CK31" s="71">
        <f>'Федеральные  средства  по  МО'!AA32</f>
        <v>0</v>
      </c>
      <c r="CL31" s="72">
        <f t="shared" si="129"/>
        <v>0</v>
      </c>
      <c r="CM31" s="67"/>
      <c r="CN31" s="72"/>
      <c r="CO31" s="71">
        <f>'Федеральные  средства  по  МО'!AB32</f>
        <v>13540900</v>
      </c>
      <c r="CP31" s="73">
        <f t="shared" si="130"/>
        <v>13540900</v>
      </c>
      <c r="CQ31" s="67"/>
      <c r="CR31" s="74"/>
      <c r="CS31" s="71">
        <f>'Федеральные  средства  по  МО'!AC32</f>
        <v>13540884.52</v>
      </c>
      <c r="CT31" s="72">
        <f>CS31</f>
        <v>13540884.52</v>
      </c>
      <c r="CU31" s="72"/>
      <c r="CV31" s="73"/>
      <c r="CW31" s="76">
        <f>'Федеральные  средства  по  МО'!AD32</f>
        <v>0</v>
      </c>
      <c r="CX31" s="72">
        <f>CW31</f>
        <v>0</v>
      </c>
      <c r="CY31" s="70"/>
      <c r="CZ31" s="143"/>
      <c r="DA31" s="71">
        <f>'Федеральные  средства  по  МО'!AE32</f>
        <v>0</v>
      </c>
      <c r="DB31" s="72">
        <f>DA31</f>
        <v>0</v>
      </c>
      <c r="DC31" s="72"/>
      <c r="DD31" s="73"/>
      <c r="DE31" s="71">
        <f>'Федеральные  средства  по  МО'!AF32</f>
        <v>60399900</v>
      </c>
      <c r="DF31" s="72">
        <f>DE31</f>
        <v>60399900</v>
      </c>
      <c r="DG31" s="70"/>
      <c r="DH31" s="144"/>
      <c r="DI31" s="89">
        <f>'Федеральные  средства  по  МО'!AG32</f>
        <v>18048000</v>
      </c>
      <c r="DJ31" s="72">
        <f>DI31</f>
        <v>18048000</v>
      </c>
      <c r="DK31" s="143"/>
      <c r="DL31" s="70"/>
      <c r="DM31" s="76">
        <f>'Федеральные  средства  по  МО'!AH32</f>
        <v>0</v>
      </c>
      <c r="DN31" s="72">
        <f t="shared" si="131"/>
        <v>0</v>
      </c>
      <c r="DO31" s="67"/>
      <c r="DP31" s="72"/>
      <c r="DQ31" s="77">
        <f>'Федеральные  средства  по  МО'!AI32</f>
        <v>0</v>
      </c>
      <c r="DR31" s="72">
        <f t="shared" si="132"/>
        <v>0</v>
      </c>
      <c r="DS31" s="67"/>
      <c r="DT31" s="72"/>
      <c r="DU31" s="71">
        <f>'Федеральные  средства  по  МО'!AJ32</f>
        <v>30056400</v>
      </c>
      <c r="DV31" s="72">
        <f t="shared" si="133"/>
        <v>30056400</v>
      </c>
      <c r="DW31" s="67"/>
      <c r="DX31" s="72"/>
      <c r="DY31" s="71">
        <f>'Федеральные  средства  по  МО'!AK32</f>
        <v>0</v>
      </c>
      <c r="DZ31" s="72">
        <f t="shared" si="134"/>
        <v>0</v>
      </c>
      <c r="EA31" s="67"/>
      <c r="EB31" s="72"/>
      <c r="EC31" s="71">
        <f>'Федеральные  средства  по  МО'!AL32</f>
        <v>0</v>
      </c>
      <c r="ED31" s="72">
        <f t="shared" si="135"/>
        <v>0</v>
      </c>
      <c r="EE31" s="67"/>
      <c r="EF31" s="72"/>
      <c r="EG31" s="71">
        <f>'Федеральные  средства  по  МО'!AM32</f>
        <v>0</v>
      </c>
      <c r="EH31" s="72">
        <f t="shared" si="136"/>
        <v>0</v>
      </c>
      <c r="EI31" s="67"/>
      <c r="EJ31" s="72"/>
      <c r="EK31" s="71">
        <f>'Федеральные  средства  по  МО'!AN32</f>
        <v>713879675.53999996</v>
      </c>
      <c r="EL31" s="67">
        <f t="shared" si="137"/>
        <v>713879675.53999996</v>
      </c>
      <c r="EM31" s="72"/>
      <c r="EN31" s="67"/>
      <c r="EO31" s="71">
        <f>'Федеральные  средства  по  МО'!AO32</f>
        <v>178469918.88999999</v>
      </c>
      <c r="EP31" s="67">
        <f t="shared" si="138"/>
        <v>178469918.88999999</v>
      </c>
      <c r="EQ31" s="72"/>
      <c r="ER31" s="67"/>
      <c r="ES31" s="76">
        <f>'Федеральные  средства  по  МО'!AP32</f>
        <v>0</v>
      </c>
      <c r="ET31" s="72">
        <f t="shared" si="139"/>
        <v>0</v>
      </c>
      <c r="EU31" s="67"/>
      <c r="EV31" s="72"/>
      <c r="EW31" s="75">
        <f>'Федеральные  средства  по  МО'!AQ32</f>
        <v>0</v>
      </c>
      <c r="EX31" s="72">
        <f t="shared" si="140"/>
        <v>0</v>
      </c>
      <c r="EY31" s="67"/>
      <c r="EZ31" s="72"/>
      <c r="FA31" s="76">
        <f>'Федеральные  средства  по  МО'!AR32</f>
        <v>12677033.060000001</v>
      </c>
      <c r="FB31" s="72">
        <f t="shared" si="141"/>
        <v>12677033.060000001</v>
      </c>
      <c r="FC31" s="67"/>
      <c r="FD31" s="72"/>
      <c r="FE31" s="75">
        <f>'Федеральные  средства  по  МО'!AS32</f>
        <v>0</v>
      </c>
      <c r="FF31" s="72">
        <f t="shared" si="142"/>
        <v>0</v>
      </c>
      <c r="FG31" s="67"/>
      <c r="FH31" s="72"/>
      <c r="FI31" s="76">
        <f>'Федеральные  средства  по  МО'!AT32</f>
        <v>0</v>
      </c>
      <c r="FJ31" s="72">
        <f>FI31</f>
        <v>0</v>
      </c>
      <c r="FK31" s="67"/>
      <c r="FL31" s="72"/>
      <c r="FM31" s="142">
        <f>'Федеральные  средства  по  МО'!AU32</f>
        <v>0</v>
      </c>
      <c r="FN31" s="72">
        <f>FM31</f>
        <v>0</v>
      </c>
      <c r="FO31" s="72"/>
      <c r="FP31" s="72"/>
      <c r="FQ31" s="71">
        <f>'Федеральные  средства  по  МО'!AV32</f>
        <v>7520000</v>
      </c>
      <c r="FR31" s="72">
        <f>FQ31</f>
        <v>7520000</v>
      </c>
      <c r="FS31" s="67"/>
      <c r="FT31" s="72"/>
      <c r="FU31" s="71">
        <f>'Федеральные  средства  по  МО'!AW32</f>
        <v>0</v>
      </c>
      <c r="FV31" s="72">
        <f>FU31</f>
        <v>0</v>
      </c>
      <c r="FW31" s="67"/>
      <c r="FX31" s="72"/>
      <c r="FY31" s="71">
        <f>'Федеральные  средства  по  МО'!AX32</f>
        <v>0</v>
      </c>
      <c r="FZ31" s="72">
        <f>FY31</f>
        <v>0</v>
      </c>
      <c r="GA31" s="67"/>
      <c r="GB31" s="72"/>
      <c r="GC31" s="71">
        <f>'Федеральные  средства  по  МО'!AY32</f>
        <v>0</v>
      </c>
      <c r="GD31" s="72">
        <f>GC31</f>
        <v>0</v>
      </c>
      <c r="GE31" s="72"/>
      <c r="GF31" s="72"/>
      <c r="GG31" s="71">
        <f>'Федеральные  средства  по  МО'!AZ32</f>
        <v>0</v>
      </c>
      <c r="GH31" s="72">
        <f>GG31</f>
        <v>0</v>
      </c>
      <c r="GI31" s="70"/>
      <c r="GJ31" s="144"/>
      <c r="GK31" s="71">
        <f>'Федеральные  средства  по  МО'!BA32</f>
        <v>0</v>
      </c>
      <c r="GL31" s="72">
        <f>GK31</f>
        <v>0</v>
      </c>
      <c r="GM31" s="72"/>
      <c r="GN31" s="67"/>
      <c r="GO31" s="838">
        <f>'Федеральные  средства  по  МО'!BB32</f>
        <v>43178966.659999996</v>
      </c>
      <c r="GP31" s="72">
        <f t="shared" si="143"/>
        <v>43178966.659999996</v>
      </c>
      <c r="GQ31" s="70"/>
      <c r="GR31" s="144"/>
      <c r="GS31" s="832">
        <f>'Федеральные  средства  по  МО'!BC32</f>
        <v>12801927.800000001</v>
      </c>
      <c r="GT31" s="74">
        <f t="shared" si="144"/>
        <v>12801927.800000001</v>
      </c>
      <c r="GU31" s="72"/>
      <c r="GV31" s="67"/>
      <c r="GW31" s="71">
        <f>'Федеральные  средства  по  МО'!BD32</f>
        <v>0</v>
      </c>
      <c r="GX31" s="73">
        <f t="shared" si="145"/>
        <v>0</v>
      </c>
      <c r="GY31" s="67"/>
      <c r="GZ31" s="74"/>
      <c r="HA31" s="71">
        <f>'Федеральные  средства  по  МО'!BE32</f>
        <v>0</v>
      </c>
      <c r="HB31" s="73">
        <f t="shared" si="146"/>
        <v>0</v>
      </c>
      <c r="HC31" s="67"/>
      <c r="HD31" s="72"/>
      <c r="HE31" s="71">
        <f>'Федеральные  средства  по  МО'!BF32</f>
        <v>14000000</v>
      </c>
      <c r="HF31" s="72">
        <f>HE31</f>
        <v>14000000</v>
      </c>
      <c r="HG31" s="70"/>
      <c r="HH31" s="144"/>
      <c r="HI31" s="71">
        <f>'Федеральные  средства  по  МО'!BG32</f>
        <v>0</v>
      </c>
      <c r="HJ31" s="72">
        <f>HI31</f>
        <v>0</v>
      </c>
      <c r="HK31" s="72"/>
      <c r="HL31" s="73"/>
      <c r="HM31" s="71">
        <f>'Федеральные  средства  по  МО'!BH32</f>
        <v>0</v>
      </c>
      <c r="HN31" s="72">
        <f t="shared" si="147"/>
        <v>0</v>
      </c>
      <c r="HO31" s="74"/>
      <c r="HP31" s="74"/>
      <c r="HQ31" s="71">
        <f>'Федеральные  средства  по  МО'!BI32</f>
        <v>0</v>
      </c>
      <c r="HR31" s="72">
        <f t="shared" si="148"/>
        <v>0</v>
      </c>
      <c r="HS31" s="73"/>
      <c r="HT31" s="67"/>
      <c r="HU31" s="71">
        <f>'Федеральные  средства  по  МО'!BJ32</f>
        <v>19247166.670000002</v>
      </c>
      <c r="HV31" s="72">
        <f>HU31</f>
        <v>19247166.670000002</v>
      </c>
      <c r="HW31" s="70"/>
      <c r="HX31" s="144"/>
      <c r="HY31" s="71">
        <f>'Федеральные  средства  по  МО'!BK32</f>
        <v>16556653.27</v>
      </c>
      <c r="HZ31" s="72">
        <f>HY31</f>
        <v>16556653.27</v>
      </c>
      <c r="IA31" s="72"/>
      <c r="IB31" s="73"/>
      <c r="IC31" s="71">
        <f>'Федеральные  средства  по  МО'!BL32</f>
        <v>672934.6</v>
      </c>
      <c r="ID31" s="72">
        <f>IC31</f>
        <v>672934.6</v>
      </c>
      <c r="IE31" s="70"/>
      <c r="IF31" s="144"/>
      <c r="IG31" s="71">
        <f>'Федеральные  средства  по  МО'!BM32</f>
        <v>0</v>
      </c>
      <c r="IH31" s="72">
        <f>IG31</f>
        <v>0</v>
      </c>
      <c r="II31" s="72"/>
      <c r="IJ31" s="72"/>
      <c r="IK31" s="71">
        <f>'Федеральные  средства  по  МО'!BN32</f>
        <v>138102400</v>
      </c>
      <c r="IL31" s="72">
        <f>IK31</f>
        <v>138102400</v>
      </c>
      <c r="IM31" s="70"/>
      <c r="IN31" s="144"/>
      <c r="IO31" s="71">
        <f>'Федеральные  средства  по  МО'!BO32</f>
        <v>0</v>
      </c>
      <c r="IP31" s="72">
        <f>IO31</f>
        <v>0</v>
      </c>
      <c r="IQ31" s="72"/>
      <c r="IR31" s="67"/>
      <c r="IS31" s="71">
        <f>'Федеральные  средства  по  МО'!BP32</f>
        <v>0</v>
      </c>
      <c r="IT31" s="72">
        <f>IS31</f>
        <v>0</v>
      </c>
      <c r="IU31" s="70"/>
      <c r="IV31" s="144"/>
      <c r="IW31" s="71">
        <f>'Федеральные  средства  по  МО'!BQ32</f>
        <v>0</v>
      </c>
      <c r="IX31" s="72">
        <f>IW31</f>
        <v>0</v>
      </c>
      <c r="IY31" s="72"/>
      <c r="IZ31" s="73"/>
      <c r="JA31" s="145">
        <f>'Федеральные  средства  по  МО'!BT32</f>
        <v>17862300</v>
      </c>
      <c r="JB31" s="70">
        <f t="shared" si="149"/>
        <v>17862300</v>
      </c>
      <c r="JC31" s="143"/>
      <c r="JD31" s="70"/>
      <c r="JE31" s="146">
        <f>'Федеральные  средства  по  МО'!BU32</f>
        <v>0</v>
      </c>
      <c r="JF31" s="72">
        <f t="shared" si="150"/>
        <v>0</v>
      </c>
      <c r="JG31" s="72"/>
      <c r="JH31" s="72"/>
      <c r="JI31" s="76">
        <f>'Федеральные  средства  по  МО'!BV32</f>
        <v>0</v>
      </c>
      <c r="JJ31" s="70">
        <f t="shared" si="151"/>
        <v>0</v>
      </c>
      <c r="JK31" s="143"/>
      <c r="JL31" s="70"/>
      <c r="JM31" s="75">
        <f>'Федеральные  средства  по  МО'!BW32</f>
        <v>0</v>
      </c>
      <c r="JN31" s="70">
        <f t="shared" si="152"/>
        <v>0</v>
      </c>
      <c r="JO31" s="143"/>
      <c r="JP31" s="70"/>
      <c r="JQ31" s="76">
        <f>'Федеральные  средства  по  МО'!BX32</f>
        <v>0</v>
      </c>
      <c r="JR31" s="72"/>
      <c r="JS31" s="67">
        <f t="shared" si="153"/>
        <v>0</v>
      </c>
      <c r="JT31" s="72"/>
      <c r="JU31" s="71">
        <f>'Федеральные  средства  по  МО'!BY32</f>
        <v>0</v>
      </c>
      <c r="JV31" s="67"/>
      <c r="JW31" s="72">
        <f t="shared" si="154"/>
        <v>0</v>
      </c>
      <c r="JX31" s="67"/>
      <c r="JY31" s="71">
        <f>'Федеральные  средства  по  МО'!BZ32</f>
        <v>0</v>
      </c>
      <c r="JZ31" s="72"/>
      <c r="KA31" s="72"/>
      <c r="KB31" s="73"/>
      <c r="KC31" s="71">
        <f>'Федеральные  средства  по  МО'!CA32</f>
        <v>0</v>
      </c>
      <c r="KD31" s="67"/>
      <c r="KE31" s="72"/>
      <c r="KF31" s="67"/>
      <c r="KG31" s="76">
        <f>'Федеральные  средства  по  МО'!CB32</f>
        <v>393489700</v>
      </c>
      <c r="KH31" s="72">
        <f t="shared" si="155"/>
        <v>393489700</v>
      </c>
      <c r="KI31" s="67"/>
      <c r="KJ31" s="72"/>
      <c r="KK31" s="77">
        <f>'Федеральные  средства  по  МО'!CC32</f>
        <v>56315516.810000002</v>
      </c>
      <c r="KL31" s="72">
        <f t="shared" si="156"/>
        <v>56315516.810000002</v>
      </c>
      <c r="KM31" s="67"/>
      <c r="KN31" s="72"/>
      <c r="KO31" s="76">
        <f>'Федеральные  средства  по  МО'!CD32</f>
        <v>0</v>
      </c>
      <c r="KP31" s="72">
        <f t="shared" si="157"/>
        <v>0</v>
      </c>
      <c r="KQ31" s="67"/>
      <c r="KR31" s="72"/>
      <c r="KS31" s="75">
        <f>'Федеральные  средства  по  МО'!CE32</f>
        <v>0</v>
      </c>
      <c r="KT31" s="72">
        <f t="shared" si="158"/>
        <v>0</v>
      </c>
      <c r="KU31" s="67"/>
      <c r="KV31" s="72"/>
      <c r="KW31" s="71">
        <f>'Федеральные  средства  по  МО'!CF32</f>
        <v>0</v>
      </c>
      <c r="KX31" s="72">
        <f>KW31</f>
        <v>0</v>
      </c>
      <c r="KY31" s="67"/>
      <c r="KZ31" s="72"/>
      <c r="LA31" s="71">
        <f>'Федеральные  средства  по  МО'!CG32</f>
        <v>0</v>
      </c>
      <c r="LB31" s="72">
        <f>LA31</f>
        <v>0</v>
      </c>
      <c r="LC31" s="72"/>
      <c r="LD31" s="73"/>
      <c r="LE31" s="76">
        <f>'Федеральные  средства  по  МО'!CH32</f>
        <v>0</v>
      </c>
      <c r="LF31" s="72">
        <f>'Проверочная  таблица'!SZ34</f>
        <v>0</v>
      </c>
      <c r="LG31" s="67">
        <f t="shared" si="159"/>
        <v>0</v>
      </c>
      <c r="LH31" s="72"/>
      <c r="LI31" s="75">
        <f>'Федеральные  средства  по  МО'!CI32</f>
        <v>0</v>
      </c>
      <c r="LJ31" s="72">
        <f>'Проверочная  таблица'!TG34</f>
        <v>0</v>
      </c>
      <c r="LK31" s="67">
        <f t="shared" si="160"/>
        <v>0</v>
      </c>
      <c r="LL31" s="72"/>
      <c r="LM31" s="71">
        <f>'Федеральные  средства  по  МО'!CJ32</f>
        <v>0</v>
      </c>
      <c r="LN31" s="72">
        <f>LM31</f>
        <v>0</v>
      </c>
      <c r="LO31" s="67"/>
      <c r="LP31" s="72"/>
      <c r="LQ31" s="71">
        <f>'Федеральные  средства  по  МО'!CK32</f>
        <v>0</v>
      </c>
      <c r="LR31" s="72">
        <f>LQ31</f>
        <v>0</v>
      </c>
      <c r="LS31" s="72"/>
      <c r="LT31" s="72"/>
    </row>
    <row r="32" spans="1:332" ht="25.5" customHeight="1" thickBot="1" x14ac:dyDescent="0.3">
      <c r="A32" s="104" t="s">
        <v>288</v>
      </c>
      <c r="B32" s="105">
        <f t="shared" ref="B32" si="161">SUM(B30:B31)</f>
        <v>1645386984.6500001</v>
      </c>
      <c r="C32" s="106">
        <f>SUM(C30:C31)</f>
        <v>1645386984.6500001</v>
      </c>
      <c r="D32" s="106">
        <f>SUM(D30:D31)</f>
        <v>0</v>
      </c>
      <c r="E32" s="106">
        <f>SUM(E30:E31)</f>
        <v>0</v>
      </c>
      <c r="F32" s="105">
        <f t="shared" ref="F32" si="162">SUM(F30:F31)</f>
        <v>303102209.30000001</v>
      </c>
      <c r="G32" s="106">
        <f>SUM(G30:G31)</f>
        <v>303102209.30000001</v>
      </c>
      <c r="H32" s="106">
        <f>SUM(H30:H31)</f>
        <v>0</v>
      </c>
      <c r="I32" s="106">
        <f>SUM(I30:I31)</f>
        <v>0</v>
      </c>
      <c r="J32" s="53"/>
      <c r="K32" s="54">
        <f>M32-'Федеральные  средства  по  МО'!L33-'Федеральные  средства  по  МО'!D33</f>
        <v>0</v>
      </c>
      <c r="L32" s="54">
        <f>Q32-'Федеральные  средства  по  МО'!M33-'Федеральные  средства  по  МО'!E33</f>
        <v>0</v>
      </c>
      <c r="M32" s="845">
        <f t="shared" ref="M32" si="163">SUM(M30:M31)</f>
        <v>1645386984.6500001</v>
      </c>
      <c r="N32" s="106">
        <f t="shared" ref="N32:BH32" si="164">SUM(N30:N31)</f>
        <v>1645386984.6500001</v>
      </c>
      <c r="O32" s="150">
        <f t="shared" si="164"/>
        <v>0</v>
      </c>
      <c r="P32" s="106">
        <f t="shared" si="164"/>
        <v>0</v>
      </c>
      <c r="Q32" s="849">
        <f t="shared" si="164"/>
        <v>303102209.30000001</v>
      </c>
      <c r="R32" s="106">
        <f t="shared" si="164"/>
        <v>303102209.30000001</v>
      </c>
      <c r="S32" s="150">
        <f t="shared" si="164"/>
        <v>0</v>
      </c>
      <c r="T32" s="106">
        <f t="shared" si="164"/>
        <v>0</v>
      </c>
      <c r="U32" s="845">
        <f t="shared" ref="U32:AB32" si="165">SUM(U30:U31)</f>
        <v>0</v>
      </c>
      <c r="V32" s="106">
        <f t="shared" si="165"/>
        <v>0</v>
      </c>
      <c r="W32" s="150">
        <f t="shared" si="165"/>
        <v>0</v>
      </c>
      <c r="X32" s="106">
        <f t="shared" si="165"/>
        <v>0</v>
      </c>
      <c r="Y32" s="849">
        <f t="shared" si="165"/>
        <v>0</v>
      </c>
      <c r="Z32" s="106">
        <f t="shared" si="165"/>
        <v>0</v>
      </c>
      <c r="AA32" s="150">
        <f t="shared" si="165"/>
        <v>0</v>
      </c>
      <c r="AB32" s="106">
        <f t="shared" si="165"/>
        <v>0</v>
      </c>
      <c r="AC32" s="139">
        <f t="shared" si="164"/>
        <v>0</v>
      </c>
      <c r="AD32" s="106">
        <f t="shared" si="164"/>
        <v>0</v>
      </c>
      <c r="AE32" s="150">
        <f t="shared" si="164"/>
        <v>0</v>
      </c>
      <c r="AF32" s="106">
        <f t="shared" si="164"/>
        <v>0</v>
      </c>
      <c r="AG32" s="134">
        <f t="shared" si="164"/>
        <v>0</v>
      </c>
      <c r="AH32" s="106">
        <f t="shared" si="164"/>
        <v>0</v>
      </c>
      <c r="AI32" s="150">
        <f t="shared" si="164"/>
        <v>0</v>
      </c>
      <c r="AJ32" s="106">
        <f t="shared" si="164"/>
        <v>0</v>
      </c>
      <c r="AK32" s="134">
        <f t="shared" si="164"/>
        <v>0</v>
      </c>
      <c r="AL32" s="147">
        <f t="shared" si="164"/>
        <v>0</v>
      </c>
      <c r="AM32" s="148">
        <f t="shared" si="164"/>
        <v>0</v>
      </c>
      <c r="AN32" s="149">
        <f t="shared" si="164"/>
        <v>0</v>
      </c>
      <c r="AO32" s="132">
        <f t="shared" si="164"/>
        <v>0</v>
      </c>
      <c r="AP32" s="147">
        <f t="shared" si="164"/>
        <v>0</v>
      </c>
      <c r="AQ32" s="148">
        <f t="shared" si="164"/>
        <v>0</v>
      </c>
      <c r="AR32" s="150">
        <f t="shared" si="164"/>
        <v>0</v>
      </c>
      <c r="AS32" s="139">
        <f t="shared" si="164"/>
        <v>0</v>
      </c>
      <c r="AT32" s="147">
        <f t="shared" si="164"/>
        <v>0</v>
      </c>
      <c r="AU32" s="148">
        <f t="shared" si="164"/>
        <v>0</v>
      </c>
      <c r="AV32" s="149">
        <f t="shared" si="164"/>
        <v>0</v>
      </c>
      <c r="AW32" s="132">
        <f t="shared" si="164"/>
        <v>0</v>
      </c>
      <c r="AX32" s="147">
        <f t="shared" si="164"/>
        <v>0</v>
      </c>
      <c r="AY32" s="148">
        <f t="shared" si="164"/>
        <v>0</v>
      </c>
      <c r="AZ32" s="149">
        <f t="shared" si="164"/>
        <v>0</v>
      </c>
      <c r="BA32" s="139">
        <f t="shared" si="164"/>
        <v>0</v>
      </c>
      <c r="BB32" s="148">
        <f t="shared" si="164"/>
        <v>0</v>
      </c>
      <c r="BC32" s="150">
        <f t="shared" si="164"/>
        <v>0</v>
      </c>
      <c r="BD32" s="106">
        <f t="shared" si="164"/>
        <v>0</v>
      </c>
      <c r="BE32" s="151">
        <f t="shared" si="164"/>
        <v>0</v>
      </c>
      <c r="BF32" s="148">
        <f t="shared" si="164"/>
        <v>0</v>
      </c>
      <c r="BG32" s="148">
        <f t="shared" si="164"/>
        <v>0</v>
      </c>
      <c r="BH32" s="149">
        <f t="shared" si="164"/>
        <v>0</v>
      </c>
      <c r="BI32" s="105">
        <f>SUM(BI30:BI31)</f>
        <v>0</v>
      </c>
      <c r="BJ32" s="148">
        <f t="shared" ref="BJ32:BL32" si="166">SUM(BJ30:BJ31)</f>
        <v>0</v>
      </c>
      <c r="BK32" s="148">
        <f t="shared" si="166"/>
        <v>0</v>
      </c>
      <c r="BL32" s="149">
        <f t="shared" si="166"/>
        <v>0</v>
      </c>
      <c r="BM32" s="139">
        <f>SUM(BM30:BM31)</f>
        <v>0</v>
      </c>
      <c r="BN32" s="148">
        <f t="shared" ref="BN32:CV32" si="167">SUM(BN30:BN31)</f>
        <v>0</v>
      </c>
      <c r="BO32" s="148">
        <f t="shared" si="167"/>
        <v>0</v>
      </c>
      <c r="BP32" s="149">
        <f t="shared" si="167"/>
        <v>0</v>
      </c>
      <c r="BQ32" s="152">
        <f t="shared" si="167"/>
        <v>0</v>
      </c>
      <c r="BR32" s="106">
        <f t="shared" si="167"/>
        <v>0</v>
      </c>
      <c r="BS32" s="150">
        <f t="shared" si="167"/>
        <v>0</v>
      </c>
      <c r="BT32" s="106">
        <f t="shared" si="167"/>
        <v>0</v>
      </c>
      <c r="BU32" s="152">
        <f t="shared" si="167"/>
        <v>0</v>
      </c>
      <c r="BV32" s="106">
        <f t="shared" si="167"/>
        <v>0</v>
      </c>
      <c r="BW32" s="150">
        <f t="shared" si="167"/>
        <v>0</v>
      </c>
      <c r="BX32" s="106">
        <f t="shared" si="167"/>
        <v>0</v>
      </c>
      <c r="BY32" s="152">
        <f t="shared" ref="BY32:CN32" si="168">SUM(BY30:BY31)</f>
        <v>0</v>
      </c>
      <c r="BZ32" s="106">
        <f t="shared" si="168"/>
        <v>0</v>
      </c>
      <c r="CA32" s="150">
        <f t="shared" si="168"/>
        <v>0</v>
      </c>
      <c r="CB32" s="106">
        <f t="shared" si="168"/>
        <v>0</v>
      </c>
      <c r="CC32" s="134">
        <f t="shared" si="168"/>
        <v>0</v>
      </c>
      <c r="CD32" s="106">
        <f t="shared" si="168"/>
        <v>0</v>
      </c>
      <c r="CE32" s="150">
        <f t="shared" si="168"/>
        <v>0</v>
      </c>
      <c r="CF32" s="106">
        <f t="shared" si="168"/>
        <v>0</v>
      </c>
      <c r="CG32" s="134">
        <f t="shared" si="168"/>
        <v>0</v>
      </c>
      <c r="CH32" s="106">
        <f t="shared" si="168"/>
        <v>0</v>
      </c>
      <c r="CI32" s="150">
        <f t="shared" si="168"/>
        <v>0</v>
      </c>
      <c r="CJ32" s="117">
        <f t="shared" si="168"/>
        <v>0</v>
      </c>
      <c r="CK32" s="105">
        <f t="shared" si="168"/>
        <v>0</v>
      </c>
      <c r="CL32" s="106">
        <f t="shared" si="168"/>
        <v>0</v>
      </c>
      <c r="CM32" s="150">
        <f t="shared" si="168"/>
        <v>0</v>
      </c>
      <c r="CN32" s="106">
        <f t="shared" si="168"/>
        <v>0</v>
      </c>
      <c r="CO32" s="152">
        <f t="shared" si="167"/>
        <v>13540900</v>
      </c>
      <c r="CP32" s="147">
        <f t="shared" si="167"/>
        <v>13540900</v>
      </c>
      <c r="CQ32" s="148">
        <f t="shared" si="167"/>
        <v>0</v>
      </c>
      <c r="CR32" s="149">
        <f t="shared" si="167"/>
        <v>0</v>
      </c>
      <c r="CS32" s="132">
        <f t="shared" si="167"/>
        <v>13540884.52</v>
      </c>
      <c r="CT32" s="147">
        <f t="shared" si="167"/>
        <v>13540884.52</v>
      </c>
      <c r="CU32" s="148">
        <f t="shared" si="167"/>
        <v>0</v>
      </c>
      <c r="CV32" s="149">
        <f t="shared" si="167"/>
        <v>0</v>
      </c>
      <c r="CW32" s="152">
        <f>SUM(CW30:CW31)</f>
        <v>0</v>
      </c>
      <c r="CX32" s="147">
        <f t="shared" ref="CX32:CZ32" si="169">SUM(CX30:CX31)</f>
        <v>0</v>
      </c>
      <c r="CY32" s="148">
        <f t="shared" si="169"/>
        <v>0</v>
      </c>
      <c r="CZ32" s="149">
        <f t="shared" si="169"/>
        <v>0</v>
      </c>
      <c r="DA32" s="132">
        <f>SUM(DA30:DA31)</f>
        <v>0</v>
      </c>
      <c r="DB32" s="147">
        <f t="shared" ref="DB32:GC32" si="170">SUM(DB30:DB31)</f>
        <v>0</v>
      </c>
      <c r="DC32" s="148">
        <f t="shared" si="170"/>
        <v>0</v>
      </c>
      <c r="DD32" s="149">
        <f t="shared" si="170"/>
        <v>0</v>
      </c>
      <c r="DE32" s="152">
        <f t="shared" ref="DE32:DT32" si="171">SUM(DE30:DE31)</f>
        <v>120799800</v>
      </c>
      <c r="DF32" s="147">
        <f t="shared" si="171"/>
        <v>120799800</v>
      </c>
      <c r="DG32" s="148">
        <f t="shared" si="171"/>
        <v>0</v>
      </c>
      <c r="DH32" s="149">
        <f t="shared" si="171"/>
        <v>0</v>
      </c>
      <c r="DI32" s="139">
        <f t="shared" si="171"/>
        <v>18048000</v>
      </c>
      <c r="DJ32" s="106">
        <f t="shared" si="171"/>
        <v>18048000</v>
      </c>
      <c r="DK32" s="150">
        <f t="shared" si="171"/>
        <v>0</v>
      </c>
      <c r="DL32" s="106">
        <f t="shared" si="171"/>
        <v>0</v>
      </c>
      <c r="DM32" s="152">
        <f t="shared" si="171"/>
        <v>0</v>
      </c>
      <c r="DN32" s="106">
        <f t="shared" si="171"/>
        <v>0</v>
      </c>
      <c r="DO32" s="150">
        <f t="shared" si="171"/>
        <v>0</v>
      </c>
      <c r="DP32" s="106">
        <f t="shared" si="171"/>
        <v>0</v>
      </c>
      <c r="DQ32" s="134">
        <f t="shared" si="171"/>
        <v>0</v>
      </c>
      <c r="DR32" s="148">
        <f t="shared" si="171"/>
        <v>0</v>
      </c>
      <c r="DS32" s="150">
        <f t="shared" si="171"/>
        <v>0</v>
      </c>
      <c r="DT32" s="148">
        <f t="shared" si="171"/>
        <v>0</v>
      </c>
      <c r="DU32" s="152">
        <f t="shared" si="170"/>
        <v>30056400</v>
      </c>
      <c r="DV32" s="148">
        <f t="shared" si="170"/>
        <v>30056400</v>
      </c>
      <c r="DW32" s="150">
        <f t="shared" si="170"/>
        <v>0</v>
      </c>
      <c r="DX32" s="148">
        <f t="shared" si="170"/>
        <v>0</v>
      </c>
      <c r="DY32" s="134">
        <f t="shared" si="170"/>
        <v>0</v>
      </c>
      <c r="DZ32" s="148">
        <f t="shared" si="170"/>
        <v>0</v>
      </c>
      <c r="EA32" s="150">
        <f t="shared" si="170"/>
        <v>0</v>
      </c>
      <c r="EB32" s="148">
        <f t="shared" si="170"/>
        <v>0</v>
      </c>
      <c r="EC32" s="152">
        <f t="shared" si="170"/>
        <v>0</v>
      </c>
      <c r="ED32" s="148">
        <f t="shared" si="170"/>
        <v>0</v>
      </c>
      <c r="EE32" s="150">
        <f t="shared" si="170"/>
        <v>0</v>
      </c>
      <c r="EF32" s="148">
        <f t="shared" si="170"/>
        <v>0</v>
      </c>
      <c r="EG32" s="134">
        <f t="shared" si="170"/>
        <v>0</v>
      </c>
      <c r="EH32" s="148">
        <f t="shared" si="170"/>
        <v>0</v>
      </c>
      <c r="EI32" s="150">
        <f t="shared" si="170"/>
        <v>0</v>
      </c>
      <c r="EJ32" s="148">
        <f t="shared" si="170"/>
        <v>0</v>
      </c>
      <c r="EK32" s="152">
        <f t="shared" si="170"/>
        <v>713879675.53999996</v>
      </c>
      <c r="EL32" s="148">
        <f t="shared" si="170"/>
        <v>713879675.53999996</v>
      </c>
      <c r="EM32" s="150">
        <f t="shared" si="170"/>
        <v>0</v>
      </c>
      <c r="EN32" s="148">
        <f t="shared" si="170"/>
        <v>0</v>
      </c>
      <c r="EO32" s="134">
        <f t="shared" si="170"/>
        <v>178469918.88999999</v>
      </c>
      <c r="EP32" s="148">
        <f t="shared" si="170"/>
        <v>178469918.88999999</v>
      </c>
      <c r="EQ32" s="150">
        <f t="shared" si="170"/>
        <v>0</v>
      </c>
      <c r="ER32" s="148">
        <f t="shared" si="170"/>
        <v>0</v>
      </c>
      <c r="ES32" s="152">
        <f t="shared" si="170"/>
        <v>64453700</v>
      </c>
      <c r="ET32" s="148">
        <f t="shared" si="170"/>
        <v>64453700</v>
      </c>
      <c r="EU32" s="150">
        <f t="shared" si="170"/>
        <v>0</v>
      </c>
      <c r="EV32" s="148">
        <f t="shared" si="170"/>
        <v>0</v>
      </c>
      <c r="EW32" s="134">
        <f t="shared" si="170"/>
        <v>0</v>
      </c>
      <c r="EX32" s="148">
        <f t="shared" si="170"/>
        <v>0</v>
      </c>
      <c r="EY32" s="150">
        <f t="shared" si="170"/>
        <v>0</v>
      </c>
      <c r="EZ32" s="148">
        <f t="shared" si="170"/>
        <v>0</v>
      </c>
      <c r="FA32" s="152">
        <f t="shared" ref="FA32:FH32" si="172">SUM(FA30:FA31)</f>
        <v>12677033.060000001</v>
      </c>
      <c r="FB32" s="148">
        <f t="shared" si="172"/>
        <v>12677033.060000001</v>
      </c>
      <c r="FC32" s="150">
        <f t="shared" si="172"/>
        <v>0</v>
      </c>
      <c r="FD32" s="148">
        <f t="shared" si="172"/>
        <v>0</v>
      </c>
      <c r="FE32" s="134">
        <f t="shared" si="172"/>
        <v>0</v>
      </c>
      <c r="FF32" s="148">
        <f t="shared" si="172"/>
        <v>0</v>
      </c>
      <c r="FG32" s="150">
        <f t="shared" si="172"/>
        <v>0</v>
      </c>
      <c r="FH32" s="148">
        <f t="shared" si="172"/>
        <v>0</v>
      </c>
      <c r="FI32" s="152">
        <f t="shared" si="170"/>
        <v>0</v>
      </c>
      <c r="FJ32" s="148">
        <f t="shared" si="170"/>
        <v>0</v>
      </c>
      <c r="FK32" s="149">
        <f t="shared" si="170"/>
        <v>0</v>
      </c>
      <c r="FL32" s="149">
        <f t="shared" si="170"/>
        <v>0</v>
      </c>
      <c r="FM32" s="105">
        <f t="shared" si="170"/>
        <v>0</v>
      </c>
      <c r="FN32" s="147">
        <f t="shared" si="170"/>
        <v>0</v>
      </c>
      <c r="FO32" s="148">
        <f t="shared" si="170"/>
        <v>0</v>
      </c>
      <c r="FP32" s="148">
        <f t="shared" si="170"/>
        <v>0</v>
      </c>
      <c r="FQ32" s="153">
        <f t="shared" si="170"/>
        <v>7520000</v>
      </c>
      <c r="FR32" s="148">
        <f t="shared" si="170"/>
        <v>7520000</v>
      </c>
      <c r="FS32" s="149">
        <f t="shared" si="170"/>
        <v>0</v>
      </c>
      <c r="FT32" s="149">
        <f t="shared" si="170"/>
        <v>0</v>
      </c>
      <c r="FU32" s="105">
        <f t="shared" si="170"/>
        <v>0</v>
      </c>
      <c r="FV32" s="148">
        <f t="shared" si="170"/>
        <v>0</v>
      </c>
      <c r="FW32" s="149">
        <f t="shared" si="170"/>
        <v>0</v>
      </c>
      <c r="FX32" s="149">
        <f t="shared" si="170"/>
        <v>0</v>
      </c>
      <c r="FY32" s="105">
        <f t="shared" si="170"/>
        <v>2368000</v>
      </c>
      <c r="FZ32" s="147">
        <f t="shared" si="170"/>
        <v>2368000</v>
      </c>
      <c r="GA32" s="148">
        <f t="shared" si="170"/>
        <v>0</v>
      </c>
      <c r="GB32" s="149">
        <f t="shared" si="170"/>
        <v>0</v>
      </c>
      <c r="GC32" s="105">
        <f t="shared" si="170"/>
        <v>0</v>
      </c>
      <c r="GD32" s="147">
        <f t="shared" ref="GD32:IT32" si="173">SUM(GD30:GD31)</f>
        <v>0</v>
      </c>
      <c r="GE32" s="148">
        <f t="shared" si="173"/>
        <v>0</v>
      </c>
      <c r="GF32" s="148">
        <f t="shared" si="173"/>
        <v>0</v>
      </c>
      <c r="GG32" s="154">
        <f t="shared" si="173"/>
        <v>0</v>
      </c>
      <c r="GH32" s="147">
        <f t="shared" si="173"/>
        <v>0</v>
      </c>
      <c r="GI32" s="148">
        <f t="shared" si="173"/>
        <v>0</v>
      </c>
      <c r="GJ32" s="149">
        <f t="shared" si="173"/>
        <v>0</v>
      </c>
      <c r="GK32" s="105">
        <f t="shared" si="173"/>
        <v>0</v>
      </c>
      <c r="GL32" s="147">
        <f t="shared" si="173"/>
        <v>0</v>
      </c>
      <c r="GM32" s="148">
        <f t="shared" si="173"/>
        <v>0</v>
      </c>
      <c r="GN32" s="150">
        <f t="shared" si="173"/>
        <v>0</v>
      </c>
      <c r="GO32" s="105">
        <f t="shared" ref="GO32:GV32" si="174">SUM(GO30:GO31)</f>
        <v>64768449.989999995</v>
      </c>
      <c r="GP32" s="147">
        <f t="shared" si="174"/>
        <v>64768449.989999995</v>
      </c>
      <c r="GQ32" s="148">
        <f t="shared" si="174"/>
        <v>0</v>
      </c>
      <c r="GR32" s="149">
        <f t="shared" si="174"/>
        <v>0</v>
      </c>
      <c r="GS32" s="105">
        <f t="shared" si="174"/>
        <v>20171235.810000002</v>
      </c>
      <c r="GT32" s="147">
        <f t="shared" ref="GT32" si="175">SUM(GT30:GT31)</f>
        <v>20171235.810000002</v>
      </c>
      <c r="GU32" s="106">
        <f t="shared" si="174"/>
        <v>0</v>
      </c>
      <c r="GV32" s="150">
        <f t="shared" si="174"/>
        <v>0</v>
      </c>
      <c r="GW32" s="105">
        <f t="shared" ref="GW32:HD32" si="176">SUM(GW30:GW31)</f>
        <v>0</v>
      </c>
      <c r="GX32" s="149">
        <f t="shared" si="176"/>
        <v>0</v>
      </c>
      <c r="GY32" s="150">
        <f t="shared" si="176"/>
        <v>0</v>
      </c>
      <c r="GZ32" s="148">
        <f t="shared" si="176"/>
        <v>0</v>
      </c>
      <c r="HA32" s="105">
        <f t="shared" si="176"/>
        <v>0</v>
      </c>
      <c r="HB32" s="148">
        <f t="shared" si="176"/>
        <v>0</v>
      </c>
      <c r="HC32" s="150">
        <f t="shared" si="176"/>
        <v>0</v>
      </c>
      <c r="HD32" s="148">
        <f t="shared" si="176"/>
        <v>0</v>
      </c>
      <c r="HE32" s="152">
        <f t="shared" si="173"/>
        <v>14000000</v>
      </c>
      <c r="HF32" s="147">
        <f t="shared" si="173"/>
        <v>14000000</v>
      </c>
      <c r="HG32" s="148">
        <f t="shared" si="173"/>
        <v>0</v>
      </c>
      <c r="HH32" s="149">
        <f t="shared" si="173"/>
        <v>0</v>
      </c>
      <c r="HI32" s="105">
        <f t="shared" si="173"/>
        <v>0</v>
      </c>
      <c r="HJ32" s="147">
        <f t="shared" si="173"/>
        <v>0</v>
      </c>
      <c r="HK32" s="148">
        <f t="shared" si="173"/>
        <v>0</v>
      </c>
      <c r="HL32" s="149">
        <f t="shared" si="173"/>
        <v>0</v>
      </c>
      <c r="HM32" s="152">
        <f>SUM(HM30:HM31)</f>
        <v>0</v>
      </c>
      <c r="HN32" s="147">
        <f t="shared" ref="HN32:HP32" si="177">SUM(HN30:HN31)</f>
        <v>0</v>
      </c>
      <c r="HO32" s="148">
        <f t="shared" si="177"/>
        <v>0</v>
      </c>
      <c r="HP32" s="149">
        <f t="shared" si="177"/>
        <v>0</v>
      </c>
      <c r="HQ32" s="132">
        <f>SUM(HQ30:HQ31)</f>
        <v>0</v>
      </c>
      <c r="HR32" s="148">
        <f t="shared" ref="HR32" si="178">SUM(HR30:HR31)</f>
        <v>0</v>
      </c>
      <c r="HS32" s="149">
        <f>SUM(HS30:HS31)</f>
        <v>0</v>
      </c>
      <c r="HT32" s="150">
        <f>SUM(HT30:HT31)</f>
        <v>0</v>
      </c>
      <c r="HU32" s="105">
        <f t="shared" ref="HU32:IJ32" si="179">SUM(HU30:HU31)</f>
        <v>19247166.670000002</v>
      </c>
      <c r="HV32" s="147">
        <f t="shared" si="179"/>
        <v>19247166.670000002</v>
      </c>
      <c r="HW32" s="148">
        <f t="shared" si="179"/>
        <v>0</v>
      </c>
      <c r="HX32" s="149">
        <f t="shared" si="179"/>
        <v>0</v>
      </c>
      <c r="HY32" s="105">
        <f t="shared" si="179"/>
        <v>16556653.27</v>
      </c>
      <c r="HZ32" s="147">
        <f t="shared" si="179"/>
        <v>16556653.27</v>
      </c>
      <c r="IA32" s="148">
        <f t="shared" si="179"/>
        <v>0</v>
      </c>
      <c r="IB32" s="149">
        <f t="shared" si="179"/>
        <v>0</v>
      </c>
      <c r="IC32" s="105">
        <f t="shared" si="179"/>
        <v>986759.3899999999</v>
      </c>
      <c r="ID32" s="147">
        <f t="shared" si="179"/>
        <v>986759.3899999999</v>
      </c>
      <c r="IE32" s="148">
        <f t="shared" si="179"/>
        <v>0</v>
      </c>
      <c r="IF32" s="149">
        <f t="shared" si="179"/>
        <v>0</v>
      </c>
      <c r="IG32" s="132">
        <f t="shared" si="179"/>
        <v>0</v>
      </c>
      <c r="IH32" s="147">
        <f t="shared" si="179"/>
        <v>0</v>
      </c>
      <c r="II32" s="148">
        <f t="shared" si="179"/>
        <v>0</v>
      </c>
      <c r="IJ32" s="148">
        <f t="shared" si="179"/>
        <v>0</v>
      </c>
      <c r="IK32" s="152">
        <f t="shared" si="173"/>
        <v>169737100</v>
      </c>
      <c r="IL32" s="147">
        <f t="shared" si="173"/>
        <v>169737100</v>
      </c>
      <c r="IM32" s="148">
        <f t="shared" si="173"/>
        <v>0</v>
      </c>
      <c r="IN32" s="149">
        <f t="shared" si="173"/>
        <v>0</v>
      </c>
      <c r="IO32" s="132">
        <f t="shared" si="173"/>
        <v>0</v>
      </c>
      <c r="IP32" s="147">
        <f t="shared" si="173"/>
        <v>0</v>
      </c>
      <c r="IQ32" s="148">
        <f t="shared" si="173"/>
        <v>0</v>
      </c>
      <c r="IR32" s="150">
        <f t="shared" si="173"/>
        <v>0</v>
      </c>
      <c r="IS32" s="105">
        <f t="shared" si="173"/>
        <v>0</v>
      </c>
      <c r="IT32" s="147">
        <f t="shared" si="173"/>
        <v>0</v>
      </c>
      <c r="IU32" s="148">
        <f t="shared" ref="IU32:LN32" si="180">SUM(IU30:IU31)</f>
        <v>0</v>
      </c>
      <c r="IV32" s="149">
        <f t="shared" si="180"/>
        <v>0</v>
      </c>
      <c r="IW32" s="132">
        <f t="shared" si="180"/>
        <v>0</v>
      </c>
      <c r="IX32" s="147">
        <f t="shared" si="180"/>
        <v>0</v>
      </c>
      <c r="IY32" s="148">
        <f t="shared" si="180"/>
        <v>0</v>
      </c>
      <c r="IZ32" s="149">
        <f t="shared" si="180"/>
        <v>0</v>
      </c>
      <c r="JA32" s="152">
        <f t="shared" si="180"/>
        <v>17862300</v>
      </c>
      <c r="JB32" s="106">
        <f t="shared" si="180"/>
        <v>17862300</v>
      </c>
      <c r="JC32" s="150">
        <f t="shared" si="180"/>
        <v>0</v>
      </c>
      <c r="JD32" s="106">
        <f t="shared" si="180"/>
        <v>0</v>
      </c>
      <c r="JE32" s="154">
        <f t="shared" si="180"/>
        <v>0</v>
      </c>
      <c r="JF32" s="148">
        <f t="shared" si="180"/>
        <v>0</v>
      </c>
      <c r="JG32" s="106">
        <f t="shared" si="180"/>
        <v>0</v>
      </c>
      <c r="JH32" s="148">
        <f t="shared" si="180"/>
        <v>0</v>
      </c>
      <c r="JI32" s="152">
        <f t="shared" si="180"/>
        <v>0</v>
      </c>
      <c r="JJ32" s="106">
        <f t="shared" si="180"/>
        <v>0</v>
      </c>
      <c r="JK32" s="150">
        <f t="shared" si="180"/>
        <v>0</v>
      </c>
      <c r="JL32" s="106">
        <f t="shared" si="180"/>
        <v>0</v>
      </c>
      <c r="JM32" s="134">
        <f t="shared" si="180"/>
        <v>0</v>
      </c>
      <c r="JN32" s="148">
        <f t="shared" si="180"/>
        <v>0</v>
      </c>
      <c r="JO32" s="150">
        <f t="shared" si="180"/>
        <v>0</v>
      </c>
      <c r="JP32" s="148">
        <f t="shared" si="180"/>
        <v>0</v>
      </c>
      <c r="JQ32" s="152">
        <f t="shared" ref="JQ32:JX32" si="181">SUM(JQ30:JQ31)</f>
        <v>0</v>
      </c>
      <c r="JR32" s="147">
        <f t="shared" si="181"/>
        <v>0</v>
      </c>
      <c r="JS32" s="148">
        <f t="shared" si="181"/>
        <v>0</v>
      </c>
      <c r="JT32" s="149">
        <f t="shared" si="181"/>
        <v>0</v>
      </c>
      <c r="JU32" s="105">
        <f t="shared" si="181"/>
        <v>0</v>
      </c>
      <c r="JV32" s="147">
        <f t="shared" si="181"/>
        <v>0</v>
      </c>
      <c r="JW32" s="148">
        <f t="shared" si="181"/>
        <v>0</v>
      </c>
      <c r="JX32" s="150">
        <f t="shared" si="181"/>
        <v>0</v>
      </c>
      <c r="JY32" s="105">
        <f t="shared" ref="JY32:KF32" si="182">SUM(JY30:JY31)</f>
        <v>0</v>
      </c>
      <c r="JZ32" s="147">
        <f t="shared" si="182"/>
        <v>0</v>
      </c>
      <c r="KA32" s="148">
        <f t="shared" ref="KA32" si="183">SUM(KA30:KA31)</f>
        <v>0</v>
      </c>
      <c r="KB32" s="149">
        <f t="shared" si="182"/>
        <v>0</v>
      </c>
      <c r="KC32" s="105">
        <f t="shared" si="182"/>
        <v>0</v>
      </c>
      <c r="KD32" s="147">
        <f t="shared" si="182"/>
        <v>0</v>
      </c>
      <c r="KE32" s="148">
        <f t="shared" ref="KE32" si="184">SUM(KE30:KE31)</f>
        <v>0</v>
      </c>
      <c r="KF32" s="150">
        <f t="shared" si="182"/>
        <v>0</v>
      </c>
      <c r="KG32" s="152">
        <f t="shared" si="180"/>
        <v>393489700</v>
      </c>
      <c r="KH32" s="106">
        <f t="shared" si="180"/>
        <v>393489700</v>
      </c>
      <c r="KI32" s="150">
        <f t="shared" si="180"/>
        <v>0</v>
      </c>
      <c r="KJ32" s="106">
        <f t="shared" si="180"/>
        <v>0</v>
      </c>
      <c r="KK32" s="134">
        <f t="shared" si="180"/>
        <v>56315516.810000002</v>
      </c>
      <c r="KL32" s="148">
        <f t="shared" si="180"/>
        <v>56315516.810000002</v>
      </c>
      <c r="KM32" s="150">
        <f t="shared" si="180"/>
        <v>0</v>
      </c>
      <c r="KN32" s="148">
        <f t="shared" si="180"/>
        <v>0</v>
      </c>
      <c r="KO32" s="105">
        <f t="shared" si="180"/>
        <v>0</v>
      </c>
      <c r="KP32" s="147">
        <f t="shared" si="180"/>
        <v>0</v>
      </c>
      <c r="KQ32" s="147">
        <f t="shared" si="180"/>
        <v>0</v>
      </c>
      <c r="KR32" s="148">
        <f t="shared" si="180"/>
        <v>0</v>
      </c>
      <c r="KS32" s="134">
        <f t="shared" si="180"/>
        <v>0</v>
      </c>
      <c r="KT32" s="106">
        <f t="shared" si="180"/>
        <v>0</v>
      </c>
      <c r="KU32" s="150">
        <f t="shared" si="180"/>
        <v>0</v>
      </c>
      <c r="KV32" s="106">
        <f t="shared" si="180"/>
        <v>0</v>
      </c>
      <c r="KW32" s="152">
        <f t="shared" si="180"/>
        <v>0</v>
      </c>
      <c r="KX32" s="148">
        <f t="shared" si="180"/>
        <v>0</v>
      </c>
      <c r="KY32" s="150">
        <f t="shared" si="180"/>
        <v>0</v>
      </c>
      <c r="KZ32" s="148">
        <f t="shared" si="180"/>
        <v>0</v>
      </c>
      <c r="LA32" s="153">
        <f t="shared" si="180"/>
        <v>0</v>
      </c>
      <c r="LB32" s="147">
        <f t="shared" si="180"/>
        <v>0</v>
      </c>
      <c r="LC32" s="148">
        <f t="shared" si="180"/>
        <v>0</v>
      </c>
      <c r="LD32" s="149">
        <f t="shared" si="180"/>
        <v>0</v>
      </c>
      <c r="LE32" s="152">
        <f t="shared" si="180"/>
        <v>0</v>
      </c>
      <c r="LF32" s="148">
        <f t="shared" si="180"/>
        <v>0</v>
      </c>
      <c r="LG32" s="150">
        <f t="shared" si="180"/>
        <v>0</v>
      </c>
      <c r="LH32" s="148">
        <f t="shared" si="180"/>
        <v>0</v>
      </c>
      <c r="LI32" s="154">
        <f t="shared" si="180"/>
        <v>0</v>
      </c>
      <c r="LJ32" s="148">
        <f t="shared" si="180"/>
        <v>0</v>
      </c>
      <c r="LK32" s="150">
        <f t="shared" si="180"/>
        <v>0</v>
      </c>
      <c r="LL32" s="148">
        <f t="shared" si="180"/>
        <v>0</v>
      </c>
      <c r="LM32" s="152">
        <f t="shared" si="180"/>
        <v>0</v>
      </c>
      <c r="LN32" s="147">
        <f t="shared" si="180"/>
        <v>0</v>
      </c>
      <c r="LO32" s="148">
        <f t="shared" ref="LO32:LT32" si="185">SUM(LO30:LO31)</f>
        <v>0</v>
      </c>
      <c r="LP32" s="149">
        <f t="shared" si="185"/>
        <v>0</v>
      </c>
      <c r="LQ32" s="105">
        <f t="shared" si="185"/>
        <v>0</v>
      </c>
      <c r="LR32" s="147">
        <f t="shared" si="185"/>
        <v>0</v>
      </c>
      <c r="LS32" s="148">
        <f t="shared" si="185"/>
        <v>0</v>
      </c>
      <c r="LT32" s="148">
        <f t="shared" si="185"/>
        <v>0</v>
      </c>
    </row>
    <row r="33" spans="1:332" ht="25.5" customHeight="1" x14ac:dyDescent="0.25">
      <c r="A33" s="155"/>
      <c r="B33" s="156"/>
      <c r="C33" s="157"/>
      <c r="D33" s="157"/>
      <c r="E33" s="157"/>
      <c r="F33" s="156"/>
      <c r="G33" s="157"/>
      <c r="H33" s="157"/>
      <c r="I33" s="157"/>
      <c r="J33" s="53"/>
      <c r="K33" s="54">
        <f>M33-'Федеральные  средства  по  МО'!L34-'Федеральные  средства  по  МО'!D34</f>
        <v>0</v>
      </c>
      <c r="L33" s="54">
        <f>Q33-'Федеральные  средства  по  МО'!M34-'Федеральные  средства  по  МО'!E34</f>
        <v>0</v>
      </c>
      <c r="M33" s="158"/>
      <c r="N33" s="159"/>
      <c r="O33" s="157"/>
      <c r="P33" s="160"/>
      <c r="Q33" s="850"/>
      <c r="R33" s="159"/>
      <c r="S33" s="157"/>
      <c r="T33" s="157"/>
      <c r="U33" s="158"/>
      <c r="V33" s="159"/>
      <c r="W33" s="157"/>
      <c r="X33" s="160"/>
      <c r="Y33" s="850"/>
      <c r="Z33" s="159"/>
      <c r="AA33" s="157"/>
      <c r="AB33" s="157"/>
      <c r="AC33" s="158"/>
      <c r="AD33" s="159"/>
      <c r="AE33" s="157"/>
      <c r="AF33" s="160"/>
      <c r="AG33" s="156"/>
      <c r="AH33" s="159"/>
      <c r="AI33" s="157"/>
      <c r="AJ33" s="157"/>
      <c r="AK33" s="161"/>
      <c r="AL33" s="159"/>
      <c r="AM33" s="157"/>
      <c r="AN33" s="160"/>
      <c r="AO33" s="156"/>
      <c r="AP33" s="159"/>
      <c r="AQ33" s="157"/>
      <c r="AR33" s="162"/>
      <c r="AS33" s="158"/>
      <c r="AT33" s="159"/>
      <c r="AU33" s="157"/>
      <c r="AV33" s="160"/>
      <c r="AW33" s="156"/>
      <c r="AX33" s="159"/>
      <c r="AY33" s="157"/>
      <c r="AZ33" s="160"/>
      <c r="BA33" s="158"/>
      <c r="BB33" s="157"/>
      <c r="BC33" s="160"/>
      <c r="BD33" s="160"/>
      <c r="BE33" s="156"/>
      <c r="BF33" s="157"/>
      <c r="BG33" s="157"/>
      <c r="BH33" s="160"/>
      <c r="BI33" s="163"/>
      <c r="BJ33" s="157"/>
      <c r="BK33" s="157"/>
      <c r="BL33" s="160"/>
      <c r="BM33" s="164"/>
      <c r="BN33" s="157"/>
      <c r="BO33" s="157"/>
      <c r="BP33" s="160"/>
      <c r="BQ33" s="165"/>
      <c r="BR33" s="159"/>
      <c r="BS33" s="157"/>
      <c r="BT33" s="160"/>
      <c r="BU33" s="165"/>
      <c r="BV33" s="159"/>
      <c r="BW33" s="157"/>
      <c r="BX33" s="160"/>
      <c r="BY33" s="165"/>
      <c r="BZ33" s="159"/>
      <c r="CA33" s="157"/>
      <c r="CB33" s="160"/>
      <c r="CC33" s="166"/>
      <c r="CD33" s="159"/>
      <c r="CE33" s="157"/>
      <c r="CF33" s="160"/>
      <c r="CG33" s="166"/>
      <c r="CH33" s="159"/>
      <c r="CI33" s="157"/>
      <c r="CJ33" s="160"/>
      <c r="CK33" s="166"/>
      <c r="CL33" s="159"/>
      <c r="CM33" s="157"/>
      <c r="CN33" s="160"/>
      <c r="CO33" s="165"/>
      <c r="CP33" s="159"/>
      <c r="CQ33" s="157"/>
      <c r="CR33" s="160"/>
      <c r="CS33" s="166"/>
      <c r="CT33" s="159"/>
      <c r="CU33" s="157"/>
      <c r="CV33" s="160"/>
      <c r="CW33" s="163"/>
      <c r="CX33" s="159"/>
      <c r="CY33" s="157"/>
      <c r="CZ33" s="160"/>
      <c r="DA33" s="166"/>
      <c r="DB33" s="159"/>
      <c r="DC33" s="157"/>
      <c r="DD33" s="160"/>
      <c r="DE33" s="165"/>
      <c r="DF33" s="159"/>
      <c r="DG33" s="157"/>
      <c r="DH33" s="160"/>
      <c r="DI33" s="166"/>
      <c r="DJ33" s="159"/>
      <c r="DK33" s="157"/>
      <c r="DL33" s="160"/>
      <c r="DM33" s="165"/>
      <c r="DN33" s="157"/>
      <c r="DO33" s="162"/>
      <c r="DP33" s="157"/>
      <c r="DQ33" s="167"/>
      <c r="DR33" s="157"/>
      <c r="DS33" s="162"/>
      <c r="DT33" s="157"/>
      <c r="DU33" s="165"/>
      <c r="DV33" s="157"/>
      <c r="DW33" s="162"/>
      <c r="DX33" s="157"/>
      <c r="DY33" s="167"/>
      <c r="DZ33" s="157"/>
      <c r="EA33" s="162"/>
      <c r="EB33" s="157"/>
      <c r="EC33" s="165"/>
      <c r="ED33" s="157"/>
      <c r="EE33" s="162"/>
      <c r="EF33" s="157"/>
      <c r="EG33" s="167"/>
      <c r="EH33" s="157"/>
      <c r="EI33" s="162"/>
      <c r="EJ33" s="157"/>
      <c r="EK33" s="165"/>
      <c r="EL33" s="157"/>
      <c r="EM33" s="162"/>
      <c r="EN33" s="157"/>
      <c r="EO33" s="167"/>
      <c r="EP33" s="157"/>
      <c r="EQ33" s="162"/>
      <c r="ER33" s="157"/>
      <c r="ES33" s="165"/>
      <c r="ET33" s="157"/>
      <c r="EU33" s="162"/>
      <c r="EV33" s="157"/>
      <c r="EW33" s="167"/>
      <c r="EX33" s="157"/>
      <c r="EY33" s="162"/>
      <c r="EZ33" s="157"/>
      <c r="FA33" s="165"/>
      <c r="FB33" s="157"/>
      <c r="FC33" s="162"/>
      <c r="FD33" s="157"/>
      <c r="FE33" s="167"/>
      <c r="FF33" s="157"/>
      <c r="FG33" s="162"/>
      <c r="FH33" s="157"/>
      <c r="FI33" s="165"/>
      <c r="FJ33" s="157"/>
      <c r="FK33" s="160"/>
      <c r="FL33" s="160"/>
      <c r="FM33" s="166"/>
      <c r="FN33" s="159"/>
      <c r="FO33" s="157"/>
      <c r="FP33" s="157"/>
      <c r="FQ33" s="163"/>
      <c r="FR33" s="157"/>
      <c r="FS33" s="160"/>
      <c r="FT33" s="160"/>
      <c r="FU33" s="166"/>
      <c r="FV33" s="157"/>
      <c r="FW33" s="160"/>
      <c r="FX33" s="160"/>
      <c r="FY33" s="165"/>
      <c r="FZ33" s="159"/>
      <c r="GA33" s="157"/>
      <c r="GB33" s="160"/>
      <c r="GC33" s="166"/>
      <c r="GD33" s="159"/>
      <c r="GE33" s="157"/>
      <c r="GF33" s="157"/>
      <c r="GG33" s="163"/>
      <c r="GH33" s="159"/>
      <c r="GI33" s="157"/>
      <c r="GJ33" s="160"/>
      <c r="GK33" s="166"/>
      <c r="GL33" s="159"/>
      <c r="GM33" s="157"/>
      <c r="GN33" s="162"/>
      <c r="GO33" s="168"/>
      <c r="GP33" s="159"/>
      <c r="GQ33" s="157"/>
      <c r="GR33" s="160"/>
      <c r="GS33" s="166"/>
      <c r="GT33" s="159"/>
      <c r="GU33" s="157"/>
      <c r="GV33" s="162"/>
      <c r="GW33" s="165"/>
      <c r="GX33" s="157"/>
      <c r="GY33" s="162"/>
      <c r="GZ33" s="157"/>
      <c r="HA33" s="167"/>
      <c r="HB33" s="157"/>
      <c r="HC33" s="162"/>
      <c r="HD33" s="157"/>
      <c r="HE33" s="165"/>
      <c r="HF33" s="159"/>
      <c r="HG33" s="157"/>
      <c r="HH33" s="160"/>
      <c r="HI33" s="166"/>
      <c r="HJ33" s="159"/>
      <c r="HK33" s="157"/>
      <c r="HL33" s="160"/>
      <c r="HM33" s="163"/>
      <c r="HN33" s="159"/>
      <c r="HO33" s="157"/>
      <c r="HP33" s="160"/>
      <c r="HQ33" s="166"/>
      <c r="HR33" s="157"/>
      <c r="HS33" s="160"/>
      <c r="HT33" s="162"/>
      <c r="HU33" s="168"/>
      <c r="HV33" s="159"/>
      <c r="HW33" s="157"/>
      <c r="HX33" s="160"/>
      <c r="HY33" s="166"/>
      <c r="HZ33" s="159"/>
      <c r="IA33" s="157"/>
      <c r="IB33" s="160"/>
      <c r="IC33" s="165"/>
      <c r="ID33" s="159"/>
      <c r="IE33" s="157"/>
      <c r="IF33" s="160"/>
      <c r="IG33" s="166"/>
      <c r="IH33" s="159"/>
      <c r="II33" s="157"/>
      <c r="IJ33" s="157"/>
      <c r="IK33" s="165"/>
      <c r="IL33" s="159"/>
      <c r="IM33" s="157"/>
      <c r="IN33" s="160"/>
      <c r="IO33" s="166"/>
      <c r="IP33" s="159"/>
      <c r="IQ33" s="157"/>
      <c r="IR33" s="162"/>
      <c r="IS33" s="168"/>
      <c r="IT33" s="159"/>
      <c r="IU33" s="157"/>
      <c r="IV33" s="160"/>
      <c r="IW33" s="166"/>
      <c r="IX33" s="159"/>
      <c r="IY33" s="157"/>
      <c r="IZ33" s="160"/>
      <c r="JA33" s="165"/>
      <c r="JB33" s="157"/>
      <c r="JC33" s="162"/>
      <c r="JD33" s="157"/>
      <c r="JE33" s="167"/>
      <c r="JF33" s="157"/>
      <c r="JG33" s="162"/>
      <c r="JH33" s="157"/>
      <c r="JI33" s="165"/>
      <c r="JJ33" s="157"/>
      <c r="JK33" s="162"/>
      <c r="JL33" s="157"/>
      <c r="JM33" s="167"/>
      <c r="JN33" s="157"/>
      <c r="JO33" s="162"/>
      <c r="JP33" s="157"/>
      <c r="JQ33" s="165"/>
      <c r="JR33" s="159"/>
      <c r="JS33" s="157"/>
      <c r="JT33" s="160"/>
      <c r="JU33" s="166"/>
      <c r="JV33" s="159"/>
      <c r="JW33" s="157"/>
      <c r="JX33" s="160"/>
      <c r="JY33" s="166"/>
      <c r="JZ33" s="159"/>
      <c r="KA33" s="157"/>
      <c r="KB33" s="160"/>
      <c r="KC33" s="166"/>
      <c r="KD33" s="159"/>
      <c r="KE33" s="157"/>
      <c r="KF33" s="160"/>
      <c r="KG33" s="165"/>
      <c r="KH33" s="157"/>
      <c r="KI33" s="162"/>
      <c r="KJ33" s="157"/>
      <c r="KK33" s="167"/>
      <c r="KL33" s="157"/>
      <c r="KM33" s="162"/>
      <c r="KN33" s="157"/>
      <c r="KO33" s="168"/>
      <c r="KP33" s="159"/>
      <c r="KQ33" s="159"/>
      <c r="KR33" s="157"/>
      <c r="KS33" s="169"/>
      <c r="KT33" s="159"/>
      <c r="KU33" s="157"/>
      <c r="KV33" s="160"/>
      <c r="KW33" s="165"/>
      <c r="KX33" s="157"/>
      <c r="KY33" s="162"/>
      <c r="KZ33" s="157"/>
      <c r="LA33" s="169"/>
      <c r="LB33" s="159"/>
      <c r="LC33" s="157"/>
      <c r="LD33" s="160"/>
      <c r="LE33" s="165"/>
      <c r="LF33" s="157"/>
      <c r="LG33" s="162"/>
      <c r="LH33" s="157"/>
      <c r="LI33" s="167"/>
      <c r="LJ33" s="157"/>
      <c r="LK33" s="162"/>
      <c r="LL33" s="157"/>
      <c r="LM33" s="165"/>
      <c r="LN33" s="159"/>
      <c r="LO33" s="157"/>
      <c r="LP33" s="160"/>
      <c r="LQ33" s="166"/>
      <c r="LR33" s="159"/>
      <c r="LS33" s="157"/>
      <c r="LT33" s="157"/>
    </row>
    <row r="34" spans="1:332" ht="25.5" customHeight="1" thickBot="1" x14ac:dyDescent="0.3">
      <c r="A34" s="88"/>
      <c r="B34" s="170"/>
      <c r="C34" s="171"/>
      <c r="D34" s="171"/>
      <c r="E34" s="171"/>
      <c r="F34" s="170"/>
      <c r="G34" s="171"/>
      <c r="H34" s="171"/>
      <c r="I34" s="171"/>
      <c r="J34" s="53"/>
      <c r="K34" s="54">
        <f>M34-'Федеральные  средства  по  МО'!L35-'Федеральные  средства  по  МО'!D35</f>
        <v>0</v>
      </c>
      <c r="L34" s="54">
        <f>Q34-'Федеральные  средства  по  МО'!M35-'Федеральные  средства  по  МО'!E35</f>
        <v>0</v>
      </c>
      <c r="M34" s="172"/>
      <c r="N34" s="173"/>
      <c r="O34" s="171"/>
      <c r="P34" s="174"/>
      <c r="Q34" s="170"/>
      <c r="R34" s="173"/>
      <c r="S34" s="171"/>
      <c r="T34" s="171"/>
      <c r="U34" s="172"/>
      <c r="V34" s="173"/>
      <c r="W34" s="171"/>
      <c r="X34" s="174"/>
      <c r="Y34" s="170"/>
      <c r="Z34" s="173"/>
      <c r="AA34" s="171"/>
      <c r="AB34" s="171"/>
      <c r="AC34" s="172"/>
      <c r="AD34" s="173"/>
      <c r="AE34" s="171"/>
      <c r="AF34" s="174"/>
      <c r="AG34" s="170"/>
      <c r="AH34" s="173"/>
      <c r="AI34" s="171"/>
      <c r="AJ34" s="171"/>
      <c r="AK34" s="175"/>
      <c r="AL34" s="173"/>
      <c r="AM34" s="171"/>
      <c r="AN34" s="174"/>
      <c r="AO34" s="170"/>
      <c r="AP34" s="173"/>
      <c r="AQ34" s="171"/>
      <c r="AR34" s="176"/>
      <c r="AS34" s="172"/>
      <c r="AT34" s="173"/>
      <c r="AU34" s="171"/>
      <c r="AV34" s="174"/>
      <c r="AW34" s="170"/>
      <c r="AX34" s="173"/>
      <c r="AY34" s="171"/>
      <c r="AZ34" s="174"/>
      <c r="BA34" s="172"/>
      <c r="BB34" s="171"/>
      <c r="BC34" s="174"/>
      <c r="BD34" s="174"/>
      <c r="BE34" s="170"/>
      <c r="BF34" s="171"/>
      <c r="BG34" s="171"/>
      <c r="BH34" s="174"/>
      <c r="BI34" s="177"/>
      <c r="BJ34" s="171"/>
      <c r="BK34" s="171"/>
      <c r="BL34" s="174"/>
      <c r="BM34" s="178"/>
      <c r="BN34" s="171"/>
      <c r="BO34" s="171"/>
      <c r="BP34" s="174"/>
      <c r="BQ34" s="178"/>
      <c r="BR34" s="173"/>
      <c r="BS34" s="171"/>
      <c r="BT34" s="174"/>
      <c r="BU34" s="178"/>
      <c r="BV34" s="173"/>
      <c r="BW34" s="171"/>
      <c r="BX34" s="174"/>
      <c r="BY34" s="178"/>
      <c r="BZ34" s="173"/>
      <c r="CA34" s="171"/>
      <c r="CB34" s="174"/>
      <c r="CC34" s="179"/>
      <c r="CD34" s="173"/>
      <c r="CE34" s="171"/>
      <c r="CF34" s="174"/>
      <c r="CG34" s="179"/>
      <c r="CH34" s="173"/>
      <c r="CI34" s="171"/>
      <c r="CJ34" s="174"/>
      <c r="CK34" s="179"/>
      <c r="CL34" s="173"/>
      <c r="CM34" s="171"/>
      <c r="CN34" s="174"/>
      <c r="CO34" s="178"/>
      <c r="CP34" s="173"/>
      <c r="CQ34" s="171"/>
      <c r="CR34" s="174"/>
      <c r="CS34" s="179"/>
      <c r="CT34" s="173"/>
      <c r="CU34" s="171"/>
      <c r="CV34" s="174"/>
      <c r="CW34" s="177"/>
      <c r="CX34" s="173"/>
      <c r="CY34" s="171"/>
      <c r="CZ34" s="174"/>
      <c r="DA34" s="179"/>
      <c r="DB34" s="173"/>
      <c r="DC34" s="171"/>
      <c r="DD34" s="174"/>
      <c r="DE34" s="178"/>
      <c r="DF34" s="173"/>
      <c r="DG34" s="171"/>
      <c r="DH34" s="174"/>
      <c r="DI34" s="179"/>
      <c r="DJ34" s="173"/>
      <c r="DK34" s="171"/>
      <c r="DL34" s="174"/>
      <c r="DM34" s="178"/>
      <c r="DN34" s="171"/>
      <c r="DO34" s="176"/>
      <c r="DP34" s="171"/>
      <c r="DQ34" s="177"/>
      <c r="DR34" s="171"/>
      <c r="DS34" s="176"/>
      <c r="DT34" s="171"/>
      <c r="DU34" s="178"/>
      <c r="DV34" s="171"/>
      <c r="DW34" s="176"/>
      <c r="DX34" s="171"/>
      <c r="DY34" s="177"/>
      <c r="DZ34" s="171"/>
      <c r="EA34" s="176"/>
      <c r="EB34" s="171"/>
      <c r="EC34" s="178"/>
      <c r="ED34" s="171"/>
      <c r="EE34" s="176"/>
      <c r="EF34" s="171"/>
      <c r="EG34" s="177"/>
      <c r="EH34" s="171"/>
      <c r="EI34" s="176"/>
      <c r="EJ34" s="171"/>
      <c r="EK34" s="178"/>
      <c r="EL34" s="171"/>
      <c r="EM34" s="176"/>
      <c r="EN34" s="171"/>
      <c r="EO34" s="177"/>
      <c r="EP34" s="171"/>
      <c r="EQ34" s="176"/>
      <c r="ER34" s="171"/>
      <c r="ES34" s="178"/>
      <c r="ET34" s="171"/>
      <c r="EU34" s="176"/>
      <c r="EV34" s="171"/>
      <c r="EW34" s="177"/>
      <c r="EX34" s="171"/>
      <c r="EY34" s="176"/>
      <c r="EZ34" s="171"/>
      <c r="FA34" s="178"/>
      <c r="FB34" s="171"/>
      <c r="FC34" s="176"/>
      <c r="FD34" s="171"/>
      <c r="FE34" s="177"/>
      <c r="FF34" s="171"/>
      <c r="FG34" s="176"/>
      <c r="FH34" s="171"/>
      <c r="FI34" s="178"/>
      <c r="FJ34" s="171"/>
      <c r="FK34" s="174"/>
      <c r="FL34" s="174"/>
      <c r="FM34" s="179"/>
      <c r="FN34" s="173"/>
      <c r="FO34" s="171"/>
      <c r="FP34" s="171"/>
      <c r="FQ34" s="177"/>
      <c r="FR34" s="171"/>
      <c r="FS34" s="174"/>
      <c r="FT34" s="174"/>
      <c r="FU34" s="179"/>
      <c r="FV34" s="171"/>
      <c r="FW34" s="174"/>
      <c r="FX34" s="174"/>
      <c r="FY34" s="178"/>
      <c r="FZ34" s="173"/>
      <c r="GA34" s="171"/>
      <c r="GB34" s="174"/>
      <c r="GC34" s="179"/>
      <c r="GD34" s="173"/>
      <c r="GE34" s="171"/>
      <c r="GF34" s="171"/>
      <c r="GG34" s="177"/>
      <c r="GH34" s="173"/>
      <c r="GI34" s="171"/>
      <c r="GJ34" s="174"/>
      <c r="GK34" s="179"/>
      <c r="GL34" s="173"/>
      <c r="GM34" s="171"/>
      <c r="GN34" s="176"/>
      <c r="GO34" s="179"/>
      <c r="GP34" s="173"/>
      <c r="GQ34" s="171"/>
      <c r="GR34" s="174"/>
      <c r="GS34" s="179"/>
      <c r="GT34" s="173"/>
      <c r="GU34" s="171"/>
      <c r="GV34" s="176"/>
      <c r="GW34" s="178"/>
      <c r="GX34" s="171"/>
      <c r="GY34" s="176"/>
      <c r="GZ34" s="171"/>
      <c r="HA34" s="177"/>
      <c r="HB34" s="171"/>
      <c r="HC34" s="176"/>
      <c r="HD34" s="171"/>
      <c r="HE34" s="178"/>
      <c r="HF34" s="173"/>
      <c r="HG34" s="171"/>
      <c r="HH34" s="174"/>
      <c r="HI34" s="179"/>
      <c r="HJ34" s="173"/>
      <c r="HK34" s="171"/>
      <c r="HL34" s="174"/>
      <c r="HM34" s="177"/>
      <c r="HN34" s="173"/>
      <c r="HO34" s="171"/>
      <c r="HP34" s="174"/>
      <c r="HQ34" s="179"/>
      <c r="HR34" s="171"/>
      <c r="HS34" s="174"/>
      <c r="HT34" s="176"/>
      <c r="HU34" s="179"/>
      <c r="HV34" s="173"/>
      <c r="HW34" s="171"/>
      <c r="HX34" s="174"/>
      <c r="HY34" s="179"/>
      <c r="HZ34" s="173"/>
      <c r="IA34" s="171"/>
      <c r="IB34" s="174"/>
      <c r="IC34" s="178"/>
      <c r="ID34" s="173"/>
      <c r="IE34" s="171"/>
      <c r="IF34" s="174"/>
      <c r="IG34" s="179"/>
      <c r="IH34" s="173"/>
      <c r="II34" s="171"/>
      <c r="IJ34" s="171"/>
      <c r="IK34" s="178"/>
      <c r="IL34" s="173"/>
      <c r="IM34" s="171"/>
      <c r="IN34" s="174"/>
      <c r="IO34" s="179"/>
      <c r="IP34" s="173"/>
      <c r="IQ34" s="171"/>
      <c r="IR34" s="176"/>
      <c r="IS34" s="179"/>
      <c r="IT34" s="173"/>
      <c r="IU34" s="171"/>
      <c r="IV34" s="174"/>
      <c r="IW34" s="179"/>
      <c r="IX34" s="173"/>
      <c r="IY34" s="171"/>
      <c r="IZ34" s="174"/>
      <c r="JA34" s="178"/>
      <c r="JB34" s="171"/>
      <c r="JC34" s="176"/>
      <c r="JD34" s="171"/>
      <c r="JE34" s="177"/>
      <c r="JF34" s="171"/>
      <c r="JG34" s="176"/>
      <c r="JH34" s="171"/>
      <c r="JI34" s="178"/>
      <c r="JJ34" s="171"/>
      <c r="JK34" s="176"/>
      <c r="JL34" s="171"/>
      <c r="JM34" s="177"/>
      <c r="JN34" s="171"/>
      <c r="JO34" s="176"/>
      <c r="JP34" s="171"/>
      <c r="JQ34" s="178"/>
      <c r="JR34" s="173"/>
      <c r="JS34" s="171"/>
      <c r="JT34" s="174"/>
      <c r="JU34" s="179"/>
      <c r="JV34" s="173"/>
      <c r="JW34" s="171"/>
      <c r="JX34" s="174"/>
      <c r="JY34" s="179"/>
      <c r="JZ34" s="173"/>
      <c r="KA34" s="171"/>
      <c r="KB34" s="174"/>
      <c r="KC34" s="179"/>
      <c r="KD34" s="173"/>
      <c r="KE34" s="171"/>
      <c r="KF34" s="174"/>
      <c r="KG34" s="178"/>
      <c r="KH34" s="171"/>
      <c r="KI34" s="176"/>
      <c r="KJ34" s="171"/>
      <c r="KK34" s="177"/>
      <c r="KL34" s="171"/>
      <c r="KM34" s="176"/>
      <c r="KN34" s="171"/>
      <c r="KO34" s="179"/>
      <c r="KP34" s="173"/>
      <c r="KQ34" s="173"/>
      <c r="KR34" s="171"/>
      <c r="KS34" s="180"/>
      <c r="KT34" s="173"/>
      <c r="KU34" s="171"/>
      <c r="KV34" s="174"/>
      <c r="KW34" s="178"/>
      <c r="KX34" s="171"/>
      <c r="KY34" s="176"/>
      <c r="KZ34" s="171"/>
      <c r="LA34" s="180"/>
      <c r="LB34" s="173"/>
      <c r="LC34" s="171"/>
      <c r="LD34" s="174"/>
      <c r="LE34" s="178"/>
      <c r="LF34" s="171"/>
      <c r="LG34" s="176"/>
      <c r="LH34" s="171"/>
      <c r="LI34" s="177"/>
      <c r="LJ34" s="171"/>
      <c r="LK34" s="176"/>
      <c r="LL34" s="171"/>
      <c r="LM34" s="178"/>
      <c r="LN34" s="173"/>
      <c r="LO34" s="171"/>
      <c r="LP34" s="174"/>
      <c r="LQ34" s="179"/>
      <c r="LR34" s="173"/>
      <c r="LS34" s="171"/>
      <c r="LT34" s="171"/>
    </row>
    <row r="35" spans="1:332" ht="25.5" customHeight="1" thickBot="1" x14ac:dyDescent="0.3">
      <c r="A35" s="104" t="s">
        <v>289</v>
      </c>
      <c r="B35" s="181">
        <f t="shared" ref="B35:F35" si="186">B28+B32</f>
        <v>4153456625.2600002</v>
      </c>
      <c r="C35" s="182">
        <f t="shared" si="186"/>
        <v>3299421705.7399998</v>
      </c>
      <c r="D35" s="182">
        <f t="shared" si="186"/>
        <v>144981626.56999999</v>
      </c>
      <c r="E35" s="182">
        <f t="shared" si="186"/>
        <v>709053292.95000005</v>
      </c>
      <c r="F35" s="181">
        <f t="shared" si="186"/>
        <v>418515655.63</v>
      </c>
      <c r="G35" s="182">
        <f t="shared" ref="G35:I35" si="187">G28+G32</f>
        <v>417146552.82999998</v>
      </c>
      <c r="H35" s="182">
        <f t="shared" si="187"/>
        <v>0</v>
      </c>
      <c r="I35" s="182">
        <f t="shared" si="187"/>
        <v>1369102.8</v>
      </c>
      <c r="J35" s="53"/>
      <c r="K35" s="54">
        <f>M35-'Федеральные  средства  по  МО'!L36-'Федеральные  средства  по  МО'!D36</f>
        <v>0</v>
      </c>
      <c r="L35" s="54">
        <f>Q35-'Федеральные  средства  по  МО'!M36-'Федеральные  средства  по  МО'!E36</f>
        <v>0</v>
      </c>
      <c r="M35" s="183">
        <f t="shared" ref="M35:BH35" si="188">M28+M32</f>
        <v>4153456625.2600002</v>
      </c>
      <c r="N35" s="184">
        <f t="shared" si="188"/>
        <v>3299421705.7399998</v>
      </c>
      <c r="O35" s="185">
        <f t="shared" si="188"/>
        <v>144981626.56999999</v>
      </c>
      <c r="P35" s="186">
        <f t="shared" si="188"/>
        <v>709053292.95000005</v>
      </c>
      <c r="Q35" s="187">
        <f t="shared" si="188"/>
        <v>418515655.63</v>
      </c>
      <c r="R35" s="184">
        <f t="shared" si="188"/>
        <v>417146552.82999998</v>
      </c>
      <c r="S35" s="185">
        <f t="shared" si="188"/>
        <v>0</v>
      </c>
      <c r="T35" s="185">
        <f t="shared" si="188"/>
        <v>1369102.8</v>
      </c>
      <c r="U35" s="183">
        <f t="shared" ref="U35:AB35" si="189">U28+U32</f>
        <v>0</v>
      </c>
      <c r="V35" s="184">
        <f t="shared" si="189"/>
        <v>0</v>
      </c>
      <c r="W35" s="185">
        <f t="shared" si="189"/>
        <v>0</v>
      </c>
      <c r="X35" s="186">
        <f t="shared" si="189"/>
        <v>0</v>
      </c>
      <c r="Y35" s="187">
        <f t="shared" si="189"/>
        <v>0</v>
      </c>
      <c r="Z35" s="184">
        <f t="shared" si="189"/>
        <v>0</v>
      </c>
      <c r="AA35" s="185">
        <f t="shared" si="189"/>
        <v>0</v>
      </c>
      <c r="AB35" s="185">
        <f t="shared" si="189"/>
        <v>0</v>
      </c>
      <c r="AC35" s="183">
        <f t="shared" si="188"/>
        <v>0</v>
      </c>
      <c r="AD35" s="184">
        <f t="shared" si="188"/>
        <v>0</v>
      </c>
      <c r="AE35" s="185">
        <f t="shared" si="188"/>
        <v>0</v>
      </c>
      <c r="AF35" s="186">
        <f t="shared" si="188"/>
        <v>0</v>
      </c>
      <c r="AG35" s="187">
        <f t="shared" si="188"/>
        <v>0</v>
      </c>
      <c r="AH35" s="184">
        <f t="shared" si="188"/>
        <v>0</v>
      </c>
      <c r="AI35" s="185">
        <f t="shared" si="188"/>
        <v>0</v>
      </c>
      <c r="AJ35" s="185">
        <f t="shared" si="188"/>
        <v>0</v>
      </c>
      <c r="AK35" s="188">
        <f t="shared" si="188"/>
        <v>0</v>
      </c>
      <c r="AL35" s="184">
        <f t="shared" si="188"/>
        <v>0</v>
      </c>
      <c r="AM35" s="185">
        <f t="shared" si="188"/>
        <v>0</v>
      </c>
      <c r="AN35" s="186">
        <f t="shared" si="188"/>
        <v>0</v>
      </c>
      <c r="AO35" s="187">
        <f t="shared" si="188"/>
        <v>0</v>
      </c>
      <c r="AP35" s="184">
        <f t="shared" si="188"/>
        <v>0</v>
      </c>
      <c r="AQ35" s="185">
        <f t="shared" si="188"/>
        <v>0</v>
      </c>
      <c r="AR35" s="189">
        <f t="shared" si="188"/>
        <v>0</v>
      </c>
      <c r="AS35" s="183">
        <f t="shared" si="188"/>
        <v>0</v>
      </c>
      <c r="AT35" s="184">
        <f t="shared" si="188"/>
        <v>0</v>
      </c>
      <c r="AU35" s="185">
        <f t="shared" si="188"/>
        <v>0</v>
      </c>
      <c r="AV35" s="186">
        <f t="shared" si="188"/>
        <v>0</v>
      </c>
      <c r="AW35" s="187">
        <f t="shared" si="188"/>
        <v>0</v>
      </c>
      <c r="AX35" s="184">
        <f t="shared" si="188"/>
        <v>0</v>
      </c>
      <c r="AY35" s="185">
        <f t="shared" si="188"/>
        <v>0</v>
      </c>
      <c r="AZ35" s="186">
        <f t="shared" si="188"/>
        <v>0</v>
      </c>
      <c r="BA35" s="183">
        <f t="shared" si="188"/>
        <v>0</v>
      </c>
      <c r="BB35" s="185">
        <f t="shared" si="188"/>
        <v>0</v>
      </c>
      <c r="BC35" s="186">
        <f t="shared" si="188"/>
        <v>0</v>
      </c>
      <c r="BD35" s="186">
        <f t="shared" si="188"/>
        <v>0</v>
      </c>
      <c r="BE35" s="187">
        <f t="shared" si="188"/>
        <v>0</v>
      </c>
      <c r="BF35" s="185">
        <f t="shared" si="188"/>
        <v>0</v>
      </c>
      <c r="BG35" s="185">
        <f t="shared" si="188"/>
        <v>0</v>
      </c>
      <c r="BH35" s="186">
        <f t="shared" si="188"/>
        <v>0</v>
      </c>
      <c r="BI35" s="190">
        <f>BI28+BI32</f>
        <v>0</v>
      </c>
      <c r="BJ35" s="185">
        <f t="shared" ref="BJ35:BL35" si="190">BJ28+BJ32</f>
        <v>0</v>
      </c>
      <c r="BK35" s="185">
        <f t="shared" si="190"/>
        <v>0</v>
      </c>
      <c r="BL35" s="186">
        <f t="shared" si="190"/>
        <v>0</v>
      </c>
      <c r="BM35" s="191">
        <f>BM28+BM32</f>
        <v>0</v>
      </c>
      <c r="BN35" s="185">
        <f t="shared" ref="BN35:CV35" si="191">BN28+BN32</f>
        <v>0</v>
      </c>
      <c r="BO35" s="185">
        <f t="shared" si="191"/>
        <v>0</v>
      </c>
      <c r="BP35" s="186">
        <f t="shared" si="191"/>
        <v>0</v>
      </c>
      <c r="BQ35" s="191">
        <f t="shared" si="191"/>
        <v>0</v>
      </c>
      <c r="BR35" s="184">
        <f t="shared" si="191"/>
        <v>0</v>
      </c>
      <c r="BS35" s="185">
        <f t="shared" si="191"/>
        <v>0</v>
      </c>
      <c r="BT35" s="186">
        <f t="shared" si="191"/>
        <v>0</v>
      </c>
      <c r="BU35" s="191">
        <f t="shared" si="191"/>
        <v>0</v>
      </c>
      <c r="BV35" s="184">
        <f t="shared" si="191"/>
        <v>0</v>
      </c>
      <c r="BW35" s="185">
        <f t="shared" si="191"/>
        <v>0</v>
      </c>
      <c r="BX35" s="186">
        <f t="shared" si="191"/>
        <v>0</v>
      </c>
      <c r="BY35" s="191">
        <f t="shared" ref="BY35:CN35" si="192">BY28+BY32</f>
        <v>0</v>
      </c>
      <c r="BZ35" s="184">
        <f t="shared" si="192"/>
        <v>0</v>
      </c>
      <c r="CA35" s="185">
        <f t="shared" si="192"/>
        <v>0</v>
      </c>
      <c r="CB35" s="186">
        <f t="shared" si="192"/>
        <v>0</v>
      </c>
      <c r="CC35" s="192">
        <f t="shared" si="192"/>
        <v>0</v>
      </c>
      <c r="CD35" s="184">
        <f t="shared" si="192"/>
        <v>0</v>
      </c>
      <c r="CE35" s="185">
        <f t="shared" si="192"/>
        <v>0</v>
      </c>
      <c r="CF35" s="186">
        <f t="shared" si="192"/>
        <v>0</v>
      </c>
      <c r="CG35" s="192">
        <f t="shared" si="192"/>
        <v>0</v>
      </c>
      <c r="CH35" s="184">
        <f t="shared" si="192"/>
        <v>0</v>
      </c>
      <c r="CI35" s="185">
        <f t="shared" si="192"/>
        <v>0</v>
      </c>
      <c r="CJ35" s="186">
        <f t="shared" si="192"/>
        <v>0</v>
      </c>
      <c r="CK35" s="192">
        <f t="shared" si="192"/>
        <v>0</v>
      </c>
      <c r="CL35" s="184">
        <f t="shared" si="192"/>
        <v>0</v>
      </c>
      <c r="CM35" s="185">
        <f t="shared" si="192"/>
        <v>0</v>
      </c>
      <c r="CN35" s="186">
        <f t="shared" si="192"/>
        <v>0</v>
      </c>
      <c r="CO35" s="191">
        <f t="shared" si="191"/>
        <v>13540900</v>
      </c>
      <c r="CP35" s="184">
        <f t="shared" si="191"/>
        <v>13540900</v>
      </c>
      <c r="CQ35" s="185">
        <f t="shared" si="191"/>
        <v>0</v>
      </c>
      <c r="CR35" s="186">
        <f t="shared" si="191"/>
        <v>0</v>
      </c>
      <c r="CS35" s="192">
        <f t="shared" si="191"/>
        <v>13540884.52</v>
      </c>
      <c r="CT35" s="184">
        <f t="shared" si="191"/>
        <v>13540884.52</v>
      </c>
      <c r="CU35" s="185">
        <f t="shared" si="191"/>
        <v>0</v>
      </c>
      <c r="CV35" s="186">
        <f t="shared" si="191"/>
        <v>0</v>
      </c>
      <c r="CW35" s="190">
        <f>CW28+CW32</f>
        <v>0</v>
      </c>
      <c r="CX35" s="184">
        <f t="shared" ref="CX35:CZ35" si="193">CX28+CX32</f>
        <v>0</v>
      </c>
      <c r="CY35" s="185">
        <f t="shared" si="193"/>
        <v>0</v>
      </c>
      <c r="CZ35" s="186">
        <f t="shared" si="193"/>
        <v>0</v>
      </c>
      <c r="DA35" s="192">
        <f>DA28+DA32</f>
        <v>0</v>
      </c>
      <c r="DB35" s="184">
        <f t="shared" ref="DB35:EZ35" si="194">DB28+DB32</f>
        <v>0</v>
      </c>
      <c r="DC35" s="185">
        <f t="shared" si="194"/>
        <v>0</v>
      </c>
      <c r="DD35" s="186">
        <f t="shared" si="194"/>
        <v>0</v>
      </c>
      <c r="DE35" s="191">
        <f t="shared" ref="DE35:DT35" si="195">DE28+DE32</f>
        <v>120799800</v>
      </c>
      <c r="DF35" s="184">
        <f t="shared" si="195"/>
        <v>120799800</v>
      </c>
      <c r="DG35" s="185">
        <f t="shared" si="195"/>
        <v>0</v>
      </c>
      <c r="DH35" s="186">
        <f t="shared" si="195"/>
        <v>0</v>
      </c>
      <c r="DI35" s="192">
        <f t="shared" si="195"/>
        <v>18048000</v>
      </c>
      <c r="DJ35" s="184">
        <f t="shared" si="195"/>
        <v>18048000</v>
      </c>
      <c r="DK35" s="185">
        <f t="shared" si="195"/>
        <v>0</v>
      </c>
      <c r="DL35" s="186">
        <f t="shared" si="195"/>
        <v>0</v>
      </c>
      <c r="DM35" s="191">
        <f t="shared" si="195"/>
        <v>9402500</v>
      </c>
      <c r="DN35" s="185">
        <f t="shared" si="195"/>
        <v>9402500</v>
      </c>
      <c r="DO35" s="189">
        <f t="shared" si="195"/>
        <v>0</v>
      </c>
      <c r="DP35" s="185">
        <f t="shared" si="195"/>
        <v>0</v>
      </c>
      <c r="DQ35" s="190">
        <f t="shared" si="195"/>
        <v>0</v>
      </c>
      <c r="DR35" s="185">
        <f t="shared" si="195"/>
        <v>0</v>
      </c>
      <c r="DS35" s="189">
        <f t="shared" si="195"/>
        <v>0</v>
      </c>
      <c r="DT35" s="185">
        <f t="shared" si="195"/>
        <v>0</v>
      </c>
      <c r="DU35" s="191">
        <f t="shared" si="194"/>
        <v>30056400</v>
      </c>
      <c r="DV35" s="185">
        <f t="shared" si="194"/>
        <v>30056400</v>
      </c>
      <c r="DW35" s="189">
        <f t="shared" si="194"/>
        <v>0</v>
      </c>
      <c r="DX35" s="185">
        <f t="shared" si="194"/>
        <v>0</v>
      </c>
      <c r="DY35" s="190">
        <f t="shared" si="194"/>
        <v>0</v>
      </c>
      <c r="DZ35" s="185">
        <f t="shared" si="194"/>
        <v>0</v>
      </c>
      <c r="EA35" s="189">
        <f t="shared" si="194"/>
        <v>0</v>
      </c>
      <c r="EB35" s="185">
        <f t="shared" si="194"/>
        <v>0</v>
      </c>
      <c r="EC35" s="191">
        <f t="shared" si="194"/>
        <v>140027400</v>
      </c>
      <c r="ED35" s="185">
        <f t="shared" si="194"/>
        <v>140027400</v>
      </c>
      <c r="EE35" s="189">
        <f t="shared" si="194"/>
        <v>0</v>
      </c>
      <c r="EF35" s="185">
        <f t="shared" si="194"/>
        <v>0</v>
      </c>
      <c r="EG35" s="190">
        <f t="shared" si="194"/>
        <v>0</v>
      </c>
      <c r="EH35" s="185">
        <f t="shared" si="194"/>
        <v>0</v>
      </c>
      <c r="EI35" s="189">
        <f t="shared" si="194"/>
        <v>0</v>
      </c>
      <c r="EJ35" s="185">
        <f t="shared" si="194"/>
        <v>0</v>
      </c>
      <c r="EK35" s="191">
        <f t="shared" si="194"/>
        <v>713879675.53999996</v>
      </c>
      <c r="EL35" s="185">
        <f t="shared" si="194"/>
        <v>713879675.53999996</v>
      </c>
      <c r="EM35" s="189">
        <f t="shared" si="194"/>
        <v>0</v>
      </c>
      <c r="EN35" s="185">
        <f t="shared" si="194"/>
        <v>0</v>
      </c>
      <c r="EO35" s="190">
        <f t="shared" si="194"/>
        <v>178469918.88999999</v>
      </c>
      <c r="EP35" s="185">
        <f t="shared" si="194"/>
        <v>178469918.88999999</v>
      </c>
      <c r="EQ35" s="189">
        <f t="shared" si="194"/>
        <v>0</v>
      </c>
      <c r="ER35" s="185">
        <f t="shared" si="194"/>
        <v>0</v>
      </c>
      <c r="ES35" s="191">
        <f t="shared" si="194"/>
        <v>206251900</v>
      </c>
      <c r="ET35" s="185">
        <f t="shared" si="194"/>
        <v>64453700</v>
      </c>
      <c r="EU35" s="189">
        <f t="shared" si="194"/>
        <v>0</v>
      </c>
      <c r="EV35" s="185">
        <f t="shared" si="194"/>
        <v>141798200</v>
      </c>
      <c r="EW35" s="190">
        <f t="shared" si="194"/>
        <v>0</v>
      </c>
      <c r="EX35" s="185">
        <f t="shared" si="194"/>
        <v>0</v>
      </c>
      <c r="EY35" s="189">
        <f t="shared" si="194"/>
        <v>0</v>
      </c>
      <c r="EZ35" s="185">
        <f t="shared" si="194"/>
        <v>0</v>
      </c>
      <c r="FA35" s="191">
        <f t="shared" ref="FA35:FI35" si="196">FA28+FA32</f>
        <v>12677033.060000001</v>
      </c>
      <c r="FB35" s="185">
        <f t="shared" si="196"/>
        <v>12677033.060000001</v>
      </c>
      <c r="FC35" s="189">
        <f t="shared" si="196"/>
        <v>0</v>
      </c>
      <c r="FD35" s="185">
        <f t="shared" si="196"/>
        <v>0</v>
      </c>
      <c r="FE35" s="190">
        <f t="shared" si="196"/>
        <v>0</v>
      </c>
      <c r="FF35" s="185">
        <f t="shared" si="196"/>
        <v>0</v>
      </c>
      <c r="FG35" s="189">
        <f t="shared" si="196"/>
        <v>0</v>
      </c>
      <c r="FH35" s="185">
        <f t="shared" si="196"/>
        <v>0</v>
      </c>
      <c r="FI35" s="191">
        <f t="shared" si="196"/>
        <v>0</v>
      </c>
      <c r="FJ35" s="185">
        <f t="shared" ref="FJ35:FL35" si="197">FJ28+FJ32</f>
        <v>0</v>
      </c>
      <c r="FK35" s="186">
        <f t="shared" si="197"/>
        <v>0</v>
      </c>
      <c r="FL35" s="186">
        <f t="shared" si="197"/>
        <v>0</v>
      </c>
      <c r="FM35" s="192">
        <f>FM28+FM32</f>
        <v>0</v>
      </c>
      <c r="FN35" s="184">
        <f t="shared" ref="FN35:FP35" si="198">FN28+FN32</f>
        <v>0</v>
      </c>
      <c r="FO35" s="185">
        <f t="shared" si="198"/>
        <v>0</v>
      </c>
      <c r="FP35" s="185">
        <f t="shared" si="198"/>
        <v>0</v>
      </c>
      <c r="FQ35" s="190">
        <f>FQ28+FQ32</f>
        <v>22560000</v>
      </c>
      <c r="FR35" s="185">
        <f t="shared" ref="FR35:FT35" si="199">FR28+FR32</f>
        <v>22560000</v>
      </c>
      <c r="FS35" s="186">
        <f t="shared" si="199"/>
        <v>0</v>
      </c>
      <c r="FT35" s="186">
        <f t="shared" si="199"/>
        <v>0</v>
      </c>
      <c r="FU35" s="192">
        <f>FU28+FU32</f>
        <v>0</v>
      </c>
      <c r="FV35" s="185">
        <f t="shared" ref="FV35:FX35" si="200">FV28+FV32</f>
        <v>0</v>
      </c>
      <c r="FW35" s="186">
        <f t="shared" si="200"/>
        <v>0</v>
      </c>
      <c r="FX35" s="186">
        <f t="shared" si="200"/>
        <v>0</v>
      </c>
      <c r="FY35" s="191">
        <f>FY28+FY32</f>
        <v>2368000</v>
      </c>
      <c r="FZ35" s="184">
        <f t="shared" ref="FZ35:GB35" si="201">FZ28+FZ32</f>
        <v>2368000</v>
      </c>
      <c r="GA35" s="185">
        <f t="shared" si="201"/>
        <v>0</v>
      </c>
      <c r="GB35" s="186">
        <f t="shared" si="201"/>
        <v>0</v>
      </c>
      <c r="GC35" s="192">
        <f>GC28+GC32</f>
        <v>0</v>
      </c>
      <c r="GD35" s="184">
        <f t="shared" ref="GD35:GF35" si="202">GD28+GD32</f>
        <v>0</v>
      </c>
      <c r="GE35" s="185">
        <f t="shared" si="202"/>
        <v>0</v>
      </c>
      <c r="GF35" s="185">
        <f t="shared" si="202"/>
        <v>0</v>
      </c>
      <c r="GG35" s="190">
        <f>GG28+GG32</f>
        <v>0</v>
      </c>
      <c r="GH35" s="184">
        <f t="shared" ref="GH35:GJ35" si="203">GH28+GH32</f>
        <v>0</v>
      </c>
      <c r="GI35" s="185">
        <f t="shared" si="203"/>
        <v>0</v>
      </c>
      <c r="GJ35" s="186">
        <f t="shared" si="203"/>
        <v>0</v>
      </c>
      <c r="GK35" s="192">
        <f>GK28+GK32</f>
        <v>0</v>
      </c>
      <c r="GL35" s="184">
        <f t="shared" ref="GL35:GN35" si="204">GL28+GL32</f>
        <v>0</v>
      </c>
      <c r="GM35" s="185">
        <f t="shared" si="204"/>
        <v>0</v>
      </c>
      <c r="GN35" s="189">
        <f t="shared" si="204"/>
        <v>0</v>
      </c>
      <c r="GO35" s="192">
        <f>GO28+GO32</f>
        <v>64768449.989999995</v>
      </c>
      <c r="GP35" s="184">
        <f t="shared" ref="GP35:GR35" si="205">GP28+GP32</f>
        <v>64768449.989999995</v>
      </c>
      <c r="GQ35" s="185">
        <f t="shared" si="205"/>
        <v>0</v>
      </c>
      <c r="GR35" s="186">
        <f t="shared" si="205"/>
        <v>0</v>
      </c>
      <c r="GS35" s="192">
        <f>GS28+GS32</f>
        <v>20171235.810000002</v>
      </c>
      <c r="GT35" s="184">
        <f t="shared" ref="GT35:GV35" si="206">GT28+GT32</f>
        <v>20171235.810000002</v>
      </c>
      <c r="GU35" s="185">
        <f t="shared" si="206"/>
        <v>0</v>
      </c>
      <c r="GV35" s="189">
        <f t="shared" si="206"/>
        <v>0</v>
      </c>
      <c r="GW35" s="191">
        <f t="shared" ref="GW35:HD35" si="207">GW28+GW32</f>
        <v>0</v>
      </c>
      <c r="GX35" s="185">
        <f t="shared" si="207"/>
        <v>0</v>
      </c>
      <c r="GY35" s="189">
        <f t="shared" si="207"/>
        <v>0</v>
      </c>
      <c r="GZ35" s="185">
        <f t="shared" si="207"/>
        <v>0</v>
      </c>
      <c r="HA35" s="190">
        <f t="shared" si="207"/>
        <v>0</v>
      </c>
      <c r="HB35" s="185">
        <f t="shared" si="207"/>
        <v>0</v>
      </c>
      <c r="HC35" s="189">
        <f t="shared" si="207"/>
        <v>0</v>
      </c>
      <c r="HD35" s="185">
        <f t="shared" si="207"/>
        <v>0</v>
      </c>
      <c r="HE35" s="191">
        <f>HE28+HE32</f>
        <v>14000000</v>
      </c>
      <c r="HF35" s="184">
        <f t="shared" ref="HF35:HH35" si="208">HF28+HF32</f>
        <v>14000000</v>
      </c>
      <c r="HG35" s="185">
        <f t="shared" si="208"/>
        <v>0</v>
      </c>
      <c r="HH35" s="186">
        <f t="shared" si="208"/>
        <v>0</v>
      </c>
      <c r="HI35" s="192">
        <f>HI28+HI32</f>
        <v>0</v>
      </c>
      <c r="HJ35" s="184">
        <f>HJ28+HJ32</f>
        <v>0</v>
      </c>
      <c r="HK35" s="185">
        <f>HK28+HK32</f>
        <v>0</v>
      </c>
      <c r="HL35" s="186">
        <f>HL28+HL32</f>
        <v>0</v>
      </c>
      <c r="HM35" s="190">
        <f>HM28+HM32</f>
        <v>0</v>
      </c>
      <c r="HN35" s="184">
        <f t="shared" ref="HN35:HP35" si="209">HN28+HN32</f>
        <v>0</v>
      </c>
      <c r="HO35" s="185">
        <f t="shared" si="209"/>
        <v>0</v>
      </c>
      <c r="HP35" s="186">
        <f t="shared" si="209"/>
        <v>0</v>
      </c>
      <c r="HQ35" s="192">
        <f>HQ28+HQ32</f>
        <v>0</v>
      </c>
      <c r="HR35" s="185">
        <f t="shared" ref="HR35:HT35" si="210">HR28+HR32</f>
        <v>0</v>
      </c>
      <c r="HS35" s="186">
        <f t="shared" si="210"/>
        <v>0</v>
      </c>
      <c r="HT35" s="189">
        <f t="shared" si="210"/>
        <v>0</v>
      </c>
      <c r="HU35" s="192">
        <f>HU28+HU32</f>
        <v>19247166.670000002</v>
      </c>
      <c r="HV35" s="184">
        <f t="shared" ref="HV35:HX35" si="211">HV28+HV32</f>
        <v>19247166.670000002</v>
      </c>
      <c r="HW35" s="185">
        <f t="shared" si="211"/>
        <v>0</v>
      </c>
      <c r="HX35" s="186">
        <f t="shared" si="211"/>
        <v>0</v>
      </c>
      <c r="HY35" s="192">
        <f>HY28+HY32</f>
        <v>16556653.27</v>
      </c>
      <c r="HZ35" s="184">
        <f t="shared" ref="HZ35:KK35" si="212">HZ28+HZ32</f>
        <v>16556653.27</v>
      </c>
      <c r="IA35" s="185">
        <f t="shared" si="212"/>
        <v>0</v>
      </c>
      <c r="IB35" s="186">
        <f t="shared" si="212"/>
        <v>0</v>
      </c>
      <c r="IC35" s="191">
        <f t="shared" si="212"/>
        <v>3662000.0000000009</v>
      </c>
      <c r="ID35" s="184">
        <f t="shared" si="212"/>
        <v>3620007.0500000007</v>
      </c>
      <c r="IE35" s="185">
        <f t="shared" si="212"/>
        <v>0</v>
      </c>
      <c r="IF35" s="186">
        <f t="shared" si="212"/>
        <v>41992.95</v>
      </c>
      <c r="IG35" s="192">
        <f t="shared" si="212"/>
        <v>142065.22</v>
      </c>
      <c r="IH35" s="184">
        <f t="shared" si="212"/>
        <v>142065.22</v>
      </c>
      <c r="II35" s="185">
        <f t="shared" si="212"/>
        <v>0</v>
      </c>
      <c r="IJ35" s="186">
        <f t="shared" si="212"/>
        <v>0</v>
      </c>
      <c r="IK35" s="191">
        <f t="shared" si="212"/>
        <v>297120700</v>
      </c>
      <c r="IL35" s="184">
        <f t="shared" si="212"/>
        <v>169737100</v>
      </c>
      <c r="IM35" s="185">
        <f t="shared" si="212"/>
        <v>0</v>
      </c>
      <c r="IN35" s="186">
        <f t="shared" si="212"/>
        <v>127383600</v>
      </c>
      <c r="IO35" s="192">
        <f t="shared" si="212"/>
        <v>1369102.8</v>
      </c>
      <c r="IP35" s="184">
        <f t="shared" si="212"/>
        <v>0</v>
      </c>
      <c r="IQ35" s="185">
        <f t="shared" si="212"/>
        <v>0</v>
      </c>
      <c r="IR35" s="189">
        <f t="shared" si="212"/>
        <v>1369102.8</v>
      </c>
      <c r="IS35" s="192">
        <f t="shared" si="212"/>
        <v>10768500</v>
      </c>
      <c r="IT35" s="184">
        <f t="shared" si="212"/>
        <v>1921673.43</v>
      </c>
      <c r="IU35" s="185">
        <f t="shared" si="212"/>
        <v>8846826.5700000003</v>
      </c>
      <c r="IV35" s="186">
        <f t="shared" si="212"/>
        <v>0</v>
      </c>
      <c r="IW35" s="192">
        <f t="shared" si="212"/>
        <v>0</v>
      </c>
      <c r="IX35" s="184">
        <f t="shared" si="212"/>
        <v>0</v>
      </c>
      <c r="IY35" s="185">
        <f t="shared" si="212"/>
        <v>0</v>
      </c>
      <c r="IZ35" s="186">
        <f t="shared" si="212"/>
        <v>0</v>
      </c>
      <c r="JA35" s="191">
        <f t="shared" si="212"/>
        <v>17862300</v>
      </c>
      <c r="JB35" s="185">
        <f t="shared" si="212"/>
        <v>17862300</v>
      </c>
      <c r="JC35" s="189">
        <f t="shared" si="212"/>
        <v>0</v>
      </c>
      <c r="JD35" s="185">
        <f t="shared" si="212"/>
        <v>0</v>
      </c>
      <c r="JE35" s="190">
        <f t="shared" si="212"/>
        <v>0</v>
      </c>
      <c r="JF35" s="185">
        <f t="shared" si="212"/>
        <v>0</v>
      </c>
      <c r="JG35" s="189">
        <f t="shared" si="212"/>
        <v>0</v>
      </c>
      <c r="JH35" s="185">
        <f t="shared" si="212"/>
        <v>0</v>
      </c>
      <c r="JI35" s="191">
        <f t="shared" si="212"/>
        <v>0</v>
      </c>
      <c r="JJ35" s="185">
        <f t="shared" si="212"/>
        <v>0</v>
      </c>
      <c r="JK35" s="189">
        <f t="shared" si="212"/>
        <v>0</v>
      </c>
      <c r="JL35" s="185">
        <f t="shared" si="212"/>
        <v>0</v>
      </c>
      <c r="JM35" s="190">
        <f t="shared" si="212"/>
        <v>0</v>
      </c>
      <c r="JN35" s="185">
        <f t="shared" si="212"/>
        <v>0</v>
      </c>
      <c r="JO35" s="189">
        <f t="shared" si="212"/>
        <v>0</v>
      </c>
      <c r="JP35" s="185">
        <f t="shared" si="212"/>
        <v>0</v>
      </c>
      <c r="JQ35" s="191">
        <f>JQ28+JQ32</f>
        <v>0</v>
      </c>
      <c r="JR35" s="184">
        <f t="shared" ref="JR35:JT35" si="213">JR28+JR32</f>
        <v>0</v>
      </c>
      <c r="JS35" s="185">
        <f t="shared" si="213"/>
        <v>0</v>
      </c>
      <c r="JT35" s="186">
        <f t="shared" si="213"/>
        <v>0</v>
      </c>
      <c r="JU35" s="192">
        <f>JU28+JU32</f>
        <v>0</v>
      </c>
      <c r="JV35" s="184">
        <f>JV28+JV32</f>
        <v>0</v>
      </c>
      <c r="JW35" s="185">
        <f>JW28+JW32</f>
        <v>0</v>
      </c>
      <c r="JX35" s="186">
        <f>JX28+JX32</f>
        <v>0</v>
      </c>
      <c r="JY35" s="192">
        <f>JY28+JY32</f>
        <v>0</v>
      </c>
      <c r="JZ35" s="184">
        <f t="shared" ref="JZ35:KB35" si="214">JZ28+JZ32</f>
        <v>0</v>
      </c>
      <c r="KA35" s="185">
        <f t="shared" si="214"/>
        <v>0</v>
      </c>
      <c r="KB35" s="186">
        <f t="shared" si="214"/>
        <v>0</v>
      </c>
      <c r="KC35" s="192">
        <f>KC28+KC32</f>
        <v>0</v>
      </c>
      <c r="KD35" s="184">
        <f>KD28+KD32</f>
        <v>0</v>
      </c>
      <c r="KE35" s="185">
        <f>KE28+KE32</f>
        <v>0</v>
      </c>
      <c r="KF35" s="186">
        <f>KF28+KF32</f>
        <v>0</v>
      </c>
      <c r="KG35" s="191">
        <f t="shared" si="212"/>
        <v>668498500</v>
      </c>
      <c r="KH35" s="185">
        <f t="shared" si="212"/>
        <v>668498500</v>
      </c>
      <c r="KI35" s="189">
        <f t="shared" si="212"/>
        <v>0</v>
      </c>
      <c r="KJ35" s="185">
        <f t="shared" si="212"/>
        <v>0</v>
      </c>
      <c r="KK35" s="190">
        <f t="shared" si="212"/>
        <v>56315516.810000002</v>
      </c>
      <c r="KL35" s="185">
        <f t="shared" ref="KL35:LT35" si="215">KL28+KL32</f>
        <v>56315516.810000002</v>
      </c>
      <c r="KM35" s="189">
        <f t="shared" si="215"/>
        <v>0</v>
      </c>
      <c r="KN35" s="185">
        <f t="shared" si="215"/>
        <v>0</v>
      </c>
      <c r="KO35" s="192">
        <f t="shared" si="215"/>
        <v>8760000</v>
      </c>
      <c r="KP35" s="184">
        <f t="shared" si="215"/>
        <v>8760000</v>
      </c>
      <c r="KQ35" s="184">
        <f t="shared" si="215"/>
        <v>0</v>
      </c>
      <c r="KR35" s="185">
        <f t="shared" si="215"/>
        <v>0</v>
      </c>
      <c r="KS35" s="193">
        <f t="shared" si="215"/>
        <v>0</v>
      </c>
      <c r="KT35" s="184">
        <f t="shared" si="215"/>
        <v>0</v>
      </c>
      <c r="KU35" s="185">
        <f t="shared" si="215"/>
        <v>0</v>
      </c>
      <c r="KV35" s="186">
        <f t="shared" si="215"/>
        <v>0</v>
      </c>
      <c r="KW35" s="191">
        <f t="shared" si="215"/>
        <v>0</v>
      </c>
      <c r="KX35" s="185">
        <f t="shared" si="215"/>
        <v>0</v>
      </c>
      <c r="KY35" s="189">
        <f t="shared" si="215"/>
        <v>0</v>
      </c>
      <c r="KZ35" s="185">
        <f t="shared" si="215"/>
        <v>0</v>
      </c>
      <c r="LA35" s="193">
        <f t="shared" si="215"/>
        <v>0</v>
      </c>
      <c r="LB35" s="184">
        <f t="shared" si="215"/>
        <v>0</v>
      </c>
      <c r="LC35" s="185">
        <f t="shared" si="215"/>
        <v>0</v>
      </c>
      <c r="LD35" s="186">
        <f t="shared" si="215"/>
        <v>0</v>
      </c>
      <c r="LE35" s="191">
        <f t="shared" si="215"/>
        <v>195294300</v>
      </c>
      <c r="LF35" s="185">
        <f t="shared" si="215"/>
        <v>59159500</v>
      </c>
      <c r="LG35" s="189">
        <f t="shared" si="215"/>
        <v>136134800</v>
      </c>
      <c r="LH35" s="185">
        <f t="shared" si="215"/>
        <v>0</v>
      </c>
      <c r="LI35" s="190">
        <f t="shared" si="215"/>
        <v>0</v>
      </c>
      <c r="LJ35" s="185">
        <f t="shared" si="215"/>
        <v>0</v>
      </c>
      <c r="LK35" s="189">
        <f t="shared" si="215"/>
        <v>0</v>
      </c>
      <c r="LL35" s="185">
        <f t="shared" si="215"/>
        <v>0</v>
      </c>
      <c r="LM35" s="191">
        <f t="shared" si="215"/>
        <v>1581911100</v>
      </c>
      <c r="LN35" s="184">
        <f t="shared" si="215"/>
        <v>1142081600</v>
      </c>
      <c r="LO35" s="185">
        <f t="shared" si="215"/>
        <v>0</v>
      </c>
      <c r="LP35" s="186">
        <f t="shared" si="215"/>
        <v>439829500</v>
      </c>
      <c r="LQ35" s="192">
        <f t="shared" si="215"/>
        <v>113902278.30999999</v>
      </c>
      <c r="LR35" s="184">
        <f t="shared" si="215"/>
        <v>113902278.30999999</v>
      </c>
      <c r="LS35" s="185">
        <f t="shared" si="215"/>
        <v>0</v>
      </c>
      <c r="LT35" s="185">
        <f t="shared" si="215"/>
        <v>0</v>
      </c>
    </row>
    <row r="36" spans="1:332" s="200" customFormat="1" ht="16.5" x14ac:dyDescent="0.25">
      <c r="A36" s="194"/>
      <c r="B36" s="195">
        <f>M35-AC35-B35-U35</f>
        <v>0</v>
      </c>
      <c r="C36" s="196"/>
      <c r="D36" s="196"/>
      <c r="E36" s="196"/>
      <c r="F36" s="195">
        <f>Q35-AG35-F35-Y35</f>
        <v>0</v>
      </c>
      <c r="G36" s="194"/>
      <c r="H36" s="194"/>
      <c r="I36" s="194"/>
      <c r="J36" s="194"/>
      <c r="K36" s="194"/>
      <c r="L36" s="194"/>
      <c r="M36" s="197">
        <f>M35-N35-O35-P35</f>
        <v>0</v>
      </c>
      <c r="N36" s="198"/>
      <c r="O36" s="198"/>
      <c r="P36" s="198"/>
      <c r="Q36" s="197">
        <f>Q35-R35-S35-T35</f>
        <v>1.1874362826347351E-8</v>
      </c>
      <c r="R36" s="198"/>
      <c r="S36" s="198"/>
      <c r="T36" s="198"/>
      <c r="U36" s="197">
        <f>U35-V35-W35-X35</f>
        <v>0</v>
      </c>
      <c r="V36" s="197"/>
      <c r="W36" s="197"/>
      <c r="X36" s="197"/>
      <c r="Y36" s="197">
        <f>Y35-Z35-AA35-AB35</f>
        <v>0</v>
      </c>
      <c r="Z36" s="197"/>
      <c r="AA36" s="197"/>
      <c r="AB36" s="197"/>
      <c r="AC36" s="197">
        <f>AC35-AD35-AE35-AF35</f>
        <v>0</v>
      </c>
      <c r="AD36" s="197"/>
      <c r="AE36" s="197"/>
      <c r="AF36" s="197"/>
      <c r="AG36" s="197">
        <f>AG35-AH35-AI35-AJ35</f>
        <v>0</v>
      </c>
      <c r="AH36" s="197"/>
      <c r="AI36" s="197"/>
      <c r="AJ36" s="197"/>
      <c r="AK36" s="197">
        <f>AK35-AL35-AM35-AN35</f>
        <v>0</v>
      </c>
      <c r="AL36" s="197"/>
      <c r="AM36" s="197"/>
      <c r="AN36" s="197"/>
      <c r="AO36" s="197">
        <f>AO35-AP35-AQ35-AR35</f>
        <v>0</v>
      </c>
      <c r="AP36" s="197"/>
      <c r="AQ36" s="197"/>
      <c r="AR36" s="197"/>
      <c r="AS36" s="197">
        <f>AS35-AT35-AU35-AV35</f>
        <v>0</v>
      </c>
      <c r="AT36" s="197"/>
      <c r="AU36" s="197"/>
      <c r="AV36" s="197"/>
      <c r="AW36" s="197">
        <f>AW35-AX35-AY35-AZ35</f>
        <v>0</v>
      </c>
      <c r="AX36" s="197"/>
      <c r="AY36" s="197"/>
      <c r="AZ36" s="197"/>
      <c r="BA36" s="197">
        <f>BA35-BB35-BC35-BD35</f>
        <v>0</v>
      </c>
      <c r="BB36" s="197"/>
      <c r="BC36" s="197"/>
      <c r="BD36" s="197"/>
      <c r="BE36" s="197">
        <f>BE35-BF35-BG35-BH35</f>
        <v>0</v>
      </c>
      <c r="BF36" s="197"/>
      <c r="BG36" s="197"/>
      <c r="BH36" s="197"/>
      <c r="BI36" s="197">
        <f>BI35-BJ35-BK35-BL35</f>
        <v>0</v>
      </c>
      <c r="BJ36" s="199"/>
      <c r="BK36" s="199"/>
      <c r="BL36" s="199"/>
      <c r="BM36" s="197">
        <f>BM35-BN35-BO35-BP35</f>
        <v>0</v>
      </c>
      <c r="BN36" s="199"/>
      <c r="BO36" s="199"/>
      <c r="BP36" s="199"/>
      <c r="BQ36" s="197">
        <f>BQ35-BR35-BS35-BT35</f>
        <v>0</v>
      </c>
      <c r="BR36" s="199"/>
      <c r="BS36" s="199"/>
      <c r="BT36" s="199"/>
      <c r="BU36" s="197">
        <f>BU35-BV35-BW35-BX35</f>
        <v>0</v>
      </c>
      <c r="BV36" s="199"/>
      <c r="BW36" s="199"/>
      <c r="BX36" s="199"/>
      <c r="BY36" s="197">
        <f>BY35-BZ35-CA35-CB35</f>
        <v>0</v>
      </c>
      <c r="BZ36" s="199"/>
      <c r="CA36" s="199"/>
      <c r="CB36" s="199"/>
      <c r="CC36" s="197">
        <f>CC35-CD35-CE35-CF35</f>
        <v>0</v>
      </c>
      <c r="CD36" s="199"/>
      <c r="CE36" s="199"/>
      <c r="CF36" s="199"/>
      <c r="CG36" s="197">
        <f>CG35-CH35-CI35-CJ35</f>
        <v>0</v>
      </c>
      <c r="CH36" s="199"/>
      <c r="CI36" s="199"/>
      <c r="CJ36" s="199"/>
      <c r="CK36" s="197">
        <f>CK35-CL35-CM35-CN35</f>
        <v>0</v>
      </c>
      <c r="CL36" s="199"/>
      <c r="CM36" s="199"/>
      <c r="CN36" s="199"/>
      <c r="CO36" s="197">
        <f>CO35-CP35-CQ35-CR35</f>
        <v>0</v>
      </c>
      <c r="CP36" s="199"/>
      <c r="CQ36" s="199"/>
      <c r="CR36" s="199"/>
      <c r="CS36" s="197">
        <f>CS35-CT35-CU35-CV35</f>
        <v>0</v>
      </c>
      <c r="CT36" s="199"/>
      <c r="CU36" s="199"/>
      <c r="CV36" s="199"/>
      <c r="CW36" s="197">
        <f>CW35-CX35-CY35-CZ35</f>
        <v>0</v>
      </c>
      <c r="CX36" s="199"/>
      <c r="CY36" s="199"/>
      <c r="CZ36" s="199"/>
      <c r="DA36" s="197">
        <f>DA35-DB35-DC35-DD35</f>
        <v>0</v>
      </c>
      <c r="DB36" s="199"/>
      <c r="DC36" s="199"/>
      <c r="DD36" s="199"/>
      <c r="DE36" s="197">
        <f>DE35-DF35-DG35-DH35</f>
        <v>0</v>
      </c>
      <c r="DF36" s="199"/>
      <c r="DG36" s="199"/>
      <c r="DH36" s="199"/>
      <c r="DI36" s="197">
        <f>DI35-DJ35-DK35-DL35</f>
        <v>0</v>
      </c>
      <c r="DJ36" s="199"/>
      <c r="DK36" s="199"/>
      <c r="DL36" s="199"/>
      <c r="DM36" s="197">
        <f>DM35-DN35-DO35-DP35</f>
        <v>0</v>
      </c>
      <c r="DN36" s="199"/>
      <c r="DO36" s="199"/>
      <c r="DP36" s="199"/>
      <c r="DQ36" s="197">
        <f>DQ35-DR35-DS35-DT35</f>
        <v>0</v>
      </c>
      <c r="DR36" s="199"/>
      <c r="DS36" s="199"/>
      <c r="DT36" s="199"/>
      <c r="DU36" s="197">
        <f>DU35-DV35-DW35-DX35</f>
        <v>0</v>
      </c>
      <c r="DV36" s="199"/>
      <c r="DW36" s="199"/>
      <c r="DX36" s="199"/>
      <c r="DY36" s="197">
        <f>DY35-DZ35-EA35-EB35</f>
        <v>0</v>
      </c>
      <c r="DZ36" s="199"/>
      <c r="EA36" s="199"/>
      <c r="EB36" s="199"/>
      <c r="EC36" s="197">
        <f>EC35-ED35-EE35-EF35</f>
        <v>0</v>
      </c>
      <c r="ED36" s="199"/>
      <c r="EE36" s="199"/>
      <c r="EF36" s="199"/>
      <c r="EG36" s="197">
        <f>EG35-EH35-EI35-EJ35</f>
        <v>0</v>
      </c>
      <c r="EH36" s="199"/>
      <c r="EI36" s="199"/>
      <c r="EJ36" s="199"/>
      <c r="EK36" s="197">
        <f>EK35-EL35-EM35-EN35</f>
        <v>0</v>
      </c>
      <c r="EL36" s="199"/>
      <c r="EM36" s="199"/>
      <c r="EN36" s="199"/>
      <c r="EO36" s="197">
        <f>EO35-EP35-EQ35-ER35</f>
        <v>0</v>
      </c>
      <c r="EP36" s="199"/>
      <c r="EQ36" s="199"/>
      <c r="ER36" s="199"/>
      <c r="ES36" s="197">
        <f>ES35-ET35-EU35-EV35</f>
        <v>0</v>
      </c>
      <c r="ET36" s="199"/>
      <c r="EU36" s="199"/>
      <c r="EV36" s="199"/>
      <c r="EW36" s="197">
        <f>EW35-EX35-EY35-EZ35</f>
        <v>0</v>
      </c>
      <c r="EX36" s="199"/>
      <c r="EY36" s="199"/>
      <c r="EZ36" s="199"/>
      <c r="FA36" s="197">
        <f>FA35-FB35-FC35-FD35</f>
        <v>0</v>
      </c>
      <c r="FB36" s="199"/>
      <c r="FC36" s="199"/>
      <c r="FD36" s="199"/>
      <c r="FE36" s="197">
        <f>FE35-FF35-FG35-FH35</f>
        <v>0</v>
      </c>
      <c r="FF36" s="199"/>
      <c r="FG36" s="199"/>
      <c r="FH36" s="199"/>
      <c r="FI36" s="197">
        <f>FI35-FJ35-FK35-FL35</f>
        <v>0</v>
      </c>
      <c r="FJ36" s="199"/>
      <c r="FK36" s="199"/>
      <c r="FL36" s="199"/>
      <c r="FM36" s="197">
        <f>FM35-FN35-FO35-FP35</f>
        <v>0</v>
      </c>
      <c r="FN36" s="199"/>
      <c r="FO36" s="199"/>
      <c r="FP36" s="199"/>
      <c r="FQ36" s="197">
        <f>FQ35-FR35-FS35-FT35</f>
        <v>0</v>
      </c>
      <c r="FR36" s="199"/>
      <c r="FS36" s="199"/>
      <c r="FT36" s="199"/>
      <c r="FU36" s="197">
        <f>FU35-FV35-FW35-FX35</f>
        <v>0</v>
      </c>
      <c r="FV36" s="199"/>
      <c r="FW36" s="199"/>
      <c r="FX36" s="199"/>
      <c r="FY36" s="197">
        <f>FY35-FZ35-GA35-GB35</f>
        <v>0</v>
      </c>
      <c r="FZ36" s="199"/>
      <c r="GA36" s="199"/>
      <c r="GB36" s="199"/>
      <c r="GC36" s="197">
        <f>GC35-GD35-GE35-GF35</f>
        <v>0</v>
      </c>
      <c r="GD36" s="199"/>
      <c r="GE36" s="199"/>
      <c r="GF36" s="199"/>
      <c r="GG36" s="197">
        <f>GG35-GH35-GI35-GJ35</f>
        <v>0</v>
      </c>
      <c r="GH36" s="199"/>
      <c r="GI36" s="199"/>
      <c r="GJ36" s="199"/>
      <c r="GK36" s="197">
        <f>GK35-GL35-GM35-GN35</f>
        <v>0</v>
      </c>
      <c r="GL36" s="199"/>
      <c r="GM36" s="199"/>
      <c r="GN36" s="199"/>
      <c r="GO36" s="197">
        <f>GO35-GP35-GQ35-GR35</f>
        <v>0</v>
      </c>
      <c r="GP36" s="199"/>
      <c r="GQ36" s="199"/>
      <c r="GR36" s="199"/>
      <c r="GS36" s="197">
        <f>GS35-GT35-GU35-GV35</f>
        <v>0</v>
      </c>
      <c r="GT36" s="199"/>
      <c r="GU36" s="199"/>
      <c r="GV36" s="199"/>
      <c r="GW36" s="197">
        <f>GW35-GX35-GY35-GZ35</f>
        <v>0</v>
      </c>
      <c r="GX36" s="199"/>
      <c r="GY36" s="199"/>
      <c r="GZ36" s="199"/>
      <c r="HA36" s="197">
        <f>HA35-HB35-HC35-HD35</f>
        <v>0</v>
      </c>
      <c r="HB36" s="199"/>
      <c r="HC36" s="199"/>
      <c r="HD36" s="199"/>
      <c r="HE36" s="197">
        <f>HE35-HF35-HG35-HH35</f>
        <v>0</v>
      </c>
      <c r="HF36" s="199"/>
      <c r="HG36" s="199"/>
      <c r="HH36" s="199"/>
      <c r="HI36" s="197">
        <f>HI35-HJ35-HK35-HL35</f>
        <v>0</v>
      </c>
      <c r="HJ36" s="199"/>
      <c r="HK36" s="199"/>
      <c r="HL36" s="199"/>
      <c r="HM36" s="197">
        <f>HM35-HN35-HO35-HP35</f>
        <v>0</v>
      </c>
      <c r="HN36" s="199"/>
      <c r="HO36" s="199"/>
      <c r="HP36" s="199"/>
      <c r="HQ36" s="197">
        <f>HQ35-HR35-HS35-HT35</f>
        <v>0</v>
      </c>
      <c r="HR36" s="199"/>
      <c r="HS36" s="199"/>
      <c r="HT36" s="199"/>
      <c r="HU36" s="197">
        <f>HU35-HV35-HW35-HX35</f>
        <v>0</v>
      </c>
      <c r="HV36" s="199"/>
      <c r="HW36" s="199"/>
      <c r="HX36" s="199"/>
      <c r="HY36" s="197">
        <f>HY35-HZ35-IA35-IB35</f>
        <v>0</v>
      </c>
      <c r="HZ36" s="199"/>
      <c r="IA36" s="199"/>
      <c r="IB36" s="199"/>
      <c r="IC36" s="197">
        <f>IC35-ID35-IE35-IF35</f>
        <v>1.8917489796876907E-10</v>
      </c>
      <c r="ID36" s="199"/>
      <c r="IE36" s="199"/>
      <c r="IF36" s="199"/>
      <c r="IG36" s="197">
        <f>IG35-IH35-II35-IJ35</f>
        <v>0</v>
      </c>
      <c r="IH36" s="199"/>
      <c r="II36" s="199"/>
      <c r="IJ36" s="199"/>
      <c r="IK36" s="197">
        <f>IK35-IL35-IM35-IN35</f>
        <v>0</v>
      </c>
      <c r="IL36" s="199"/>
      <c r="IM36" s="199"/>
      <c r="IN36" s="199"/>
      <c r="IO36" s="197">
        <f>IO35-IP35-IQ35-IR35</f>
        <v>0</v>
      </c>
      <c r="IP36" s="199"/>
      <c r="IQ36" s="199"/>
      <c r="IR36" s="199"/>
      <c r="IS36" s="197">
        <f>IS35-IT35-IU35-IV35</f>
        <v>0</v>
      </c>
      <c r="IT36" s="199"/>
      <c r="IU36" s="199"/>
      <c r="IV36" s="199"/>
      <c r="IW36" s="197">
        <f>IW35-IX35-IY35-IZ35</f>
        <v>0</v>
      </c>
      <c r="IX36" s="199"/>
      <c r="IY36" s="199"/>
      <c r="IZ36" s="199"/>
      <c r="JA36" s="197">
        <f>JA35-JB35-JC35-JD35</f>
        <v>0</v>
      </c>
      <c r="JB36" s="199"/>
      <c r="JC36" s="199"/>
      <c r="JD36" s="199"/>
      <c r="JE36" s="197">
        <f>JE35-JF35-JG35-JH35</f>
        <v>0</v>
      </c>
      <c r="JF36" s="199"/>
      <c r="JG36" s="199"/>
      <c r="JH36" s="199"/>
      <c r="JI36" s="197">
        <f>JI35-JJ35-JK35-JL35</f>
        <v>0</v>
      </c>
      <c r="JJ36" s="199"/>
      <c r="JK36" s="199"/>
      <c r="JL36" s="199"/>
      <c r="JM36" s="197">
        <f>JM35-JN35-JO35-JP35</f>
        <v>0</v>
      </c>
      <c r="JN36" s="199"/>
      <c r="JO36" s="199"/>
      <c r="JP36" s="199"/>
      <c r="JQ36" s="197">
        <f>JQ35-JR35-JS35-JT35</f>
        <v>0</v>
      </c>
      <c r="JR36" s="199"/>
      <c r="JS36" s="199"/>
      <c r="JT36" s="199"/>
      <c r="JU36" s="197">
        <f>JU35-JV35-JW35-JX35</f>
        <v>0</v>
      </c>
      <c r="JV36" s="199"/>
      <c r="JW36" s="199"/>
      <c r="JX36" s="199"/>
      <c r="JY36" s="197">
        <f>JY35-JZ35-KA35-KB35</f>
        <v>0</v>
      </c>
      <c r="JZ36" s="199"/>
      <c r="KA36" s="199"/>
      <c r="KB36" s="199"/>
      <c r="KC36" s="197">
        <f>KC35-KD35-KE35-KF35</f>
        <v>0</v>
      </c>
      <c r="KD36" s="199"/>
      <c r="KE36" s="199"/>
      <c r="KF36" s="199"/>
      <c r="KG36" s="197">
        <f>KG35-KH35-KI35-KJ35</f>
        <v>0</v>
      </c>
      <c r="KH36" s="199"/>
      <c r="KI36" s="199"/>
      <c r="KJ36" s="199"/>
      <c r="KK36" s="197">
        <f>KK35-KL35-KM35-KN35</f>
        <v>0</v>
      </c>
      <c r="KL36" s="199"/>
      <c r="KM36" s="199"/>
      <c r="KN36" s="199"/>
      <c r="KO36" s="197">
        <f>KO35-KP35-KQ35-KR35</f>
        <v>0</v>
      </c>
      <c r="KP36" s="199"/>
      <c r="KQ36" s="199"/>
      <c r="KR36" s="199"/>
      <c r="KS36" s="197">
        <f>KS35-KT35-KU35-KV35</f>
        <v>0</v>
      </c>
      <c r="KT36" s="199"/>
      <c r="KU36" s="199"/>
      <c r="KV36" s="199"/>
      <c r="KW36" s="197">
        <f>KW35-KX35-KY35-KZ35</f>
        <v>0</v>
      </c>
      <c r="KX36" s="199"/>
      <c r="KY36" s="199"/>
      <c r="KZ36" s="199"/>
      <c r="LA36" s="197">
        <f>LA35-LB35-LC35-LD35</f>
        <v>0</v>
      </c>
      <c r="LB36" s="199"/>
      <c r="LC36" s="199"/>
      <c r="LD36" s="199"/>
      <c r="LE36" s="197">
        <f>LE35-LF35-LG35-LH35</f>
        <v>0</v>
      </c>
      <c r="LF36" s="199"/>
      <c r="LG36" s="199"/>
      <c r="LH36" s="199"/>
      <c r="LI36" s="197">
        <f>LI35-LJ35-LK35-LL35</f>
        <v>0</v>
      </c>
      <c r="LJ36" s="199"/>
      <c r="LK36" s="199"/>
      <c r="LL36" s="199"/>
      <c r="LM36" s="197">
        <f>LM35-LN35-LO35-LP35</f>
        <v>0</v>
      </c>
      <c r="LN36" s="199"/>
      <c r="LO36" s="199"/>
      <c r="LP36" s="199"/>
      <c r="LQ36" s="197">
        <f>LQ35-LR35-LS35-LT35</f>
        <v>0</v>
      </c>
      <c r="LR36" s="199"/>
      <c r="LS36" s="199"/>
      <c r="LT36" s="199"/>
    </row>
    <row r="37" spans="1:332" s="205" customFormat="1" ht="36" customHeight="1" x14ac:dyDescent="0.25">
      <c r="A37" s="201"/>
      <c r="B37" s="202">
        <f>B35-'Федеральные  средства  по  МО'!L36</f>
        <v>0</v>
      </c>
      <c r="C37" s="201"/>
      <c r="D37" s="201"/>
      <c r="E37" s="201"/>
      <c r="F37" s="202">
        <f>F35-'Федеральные  средства  по  МО'!M36</f>
        <v>0</v>
      </c>
      <c r="G37" s="201"/>
      <c r="H37" s="201"/>
      <c r="I37" s="201"/>
      <c r="J37" s="201"/>
      <c r="K37" s="201"/>
      <c r="L37" s="201"/>
      <c r="M37" s="203">
        <f>M35-'Федеральные  средства  по  МО'!L36-'Федеральные  средства  по  МО'!D36</f>
        <v>0</v>
      </c>
      <c r="N37" s="204"/>
      <c r="O37" s="204"/>
      <c r="P37" s="204"/>
      <c r="Q37" s="203">
        <f>Q35-'Федеральные  средства  по  МО'!M36-'Федеральные  средства  по  МО'!E36</f>
        <v>0</v>
      </c>
      <c r="R37" s="204"/>
      <c r="S37" s="204"/>
      <c r="T37" s="204"/>
      <c r="U37" s="1858" t="str">
        <f>'Федеральные  средства  по  МО'!F43</f>
        <v>Целевая  статья  06 2 01 09506</v>
      </c>
      <c r="V37" s="1859"/>
      <c r="W37" s="1859"/>
      <c r="X37" s="1859"/>
      <c r="Y37" s="1859"/>
      <c r="Z37" s="1859"/>
      <c r="AA37" s="1859"/>
      <c r="AB37" s="1860"/>
      <c r="AC37" s="1858" t="str">
        <f>'Федеральные  средства  по  МО'!H43</f>
        <v>Целевая  статья  06 2 01 09507</v>
      </c>
      <c r="AD37" s="1859"/>
      <c r="AE37" s="1859"/>
      <c r="AF37" s="1859"/>
      <c r="AG37" s="1859"/>
      <c r="AH37" s="1859"/>
      <c r="AI37" s="1859"/>
      <c r="AJ37" s="1860"/>
      <c r="AK37" s="1869" t="str">
        <f>'Федеральные  средства  по  МО'!N43</f>
        <v>Целевая  статья  09 1 И2 50212</v>
      </c>
      <c r="AL37" s="1870"/>
      <c r="AM37" s="1870"/>
      <c r="AN37" s="1870"/>
      <c r="AO37" s="1870"/>
      <c r="AP37" s="1870"/>
      <c r="AQ37" s="1870"/>
      <c r="AR37" s="1871"/>
      <c r="AS37" s="1869" t="str">
        <f>'Федеральные  средства  по  МО'!P43</f>
        <v>Целевая  статья  09 1 И2 50213</v>
      </c>
      <c r="AT37" s="1870"/>
      <c r="AU37" s="1870"/>
      <c r="AV37" s="1870"/>
      <c r="AW37" s="1870"/>
      <c r="AX37" s="1870"/>
      <c r="AY37" s="1870"/>
      <c r="AZ37" s="1871"/>
      <c r="BA37" s="1869" t="str">
        <f>'Федеральные  средства  по  МО'!R43</f>
        <v>Целевая  статья  09 1 И2 50214</v>
      </c>
      <c r="BB37" s="1870"/>
      <c r="BC37" s="1870"/>
      <c r="BD37" s="1870"/>
      <c r="BE37" s="1870"/>
      <c r="BF37" s="1870"/>
      <c r="BG37" s="1870"/>
      <c r="BH37" s="1871"/>
      <c r="BI37" s="1869" t="str">
        <f>'Федеральные  средства  по  МО'!T43</f>
        <v xml:space="preserve">Целевая  статья  04 1 Е2 50980  </v>
      </c>
      <c r="BJ37" s="1870"/>
      <c r="BK37" s="1870"/>
      <c r="BL37" s="1870"/>
      <c r="BM37" s="1870"/>
      <c r="BN37" s="1870"/>
      <c r="BO37" s="1870"/>
      <c r="BP37" s="1871"/>
      <c r="BQ37" s="1869" t="str">
        <f>'Федеральные  средства  по  МО'!V43</f>
        <v>Целевая  статья  03 2 01 R1440</v>
      </c>
      <c r="BR37" s="1870"/>
      <c r="BS37" s="1870"/>
      <c r="BT37" s="1870"/>
      <c r="BU37" s="1870"/>
      <c r="BV37" s="1870"/>
      <c r="BW37" s="1870"/>
      <c r="BX37" s="1871"/>
      <c r="BY37" s="1869" t="str">
        <f>'Федеральные  средства  по  МО'!X43</f>
        <v>Целевая  статья  06 1 И3 51540</v>
      </c>
      <c r="BZ37" s="1870"/>
      <c r="CA37" s="1870"/>
      <c r="CB37" s="1870"/>
      <c r="CC37" s="1870"/>
      <c r="CD37" s="1870"/>
      <c r="CE37" s="1870"/>
      <c r="CF37" s="1871"/>
      <c r="CG37" s="1869" t="str">
        <f>'Федеральные  средства  по  МО'!Z43</f>
        <v>Целевая  статья  03 2 01 R2280</v>
      </c>
      <c r="CH37" s="1870"/>
      <c r="CI37" s="1870"/>
      <c r="CJ37" s="1870"/>
      <c r="CK37" s="1870"/>
      <c r="CL37" s="1870"/>
      <c r="CM37" s="1870"/>
      <c r="CN37" s="1871"/>
      <c r="CO37" s="1869" t="str">
        <f>'Федеральные  средства  по  МО'!AB43</f>
        <v>Целевая  статья  04 2 03 R2390</v>
      </c>
      <c r="CP37" s="1870"/>
      <c r="CQ37" s="1870"/>
      <c r="CR37" s="1870"/>
      <c r="CS37" s="1870"/>
      <c r="CT37" s="1870"/>
      <c r="CU37" s="1870"/>
      <c r="CV37" s="1871"/>
      <c r="CW37" s="1869" t="str">
        <f>'Федеральные  средства  по  МО'!AD43</f>
        <v>Целевая  статья  20 4 02 R2991</v>
      </c>
      <c r="CX37" s="1870"/>
      <c r="CY37" s="1870"/>
      <c r="CZ37" s="1870"/>
      <c r="DA37" s="1870"/>
      <c r="DB37" s="1870"/>
      <c r="DC37" s="1870"/>
      <c r="DD37" s="1871"/>
      <c r="DE37" s="1869" t="str">
        <f>'Федеральные  средства  по  МО'!AF43</f>
        <v>Целевая  статья   01 1 Я1 53150</v>
      </c>
      <c r="DF37" s="1870"/>
      <c r="DG37" s="1870"/>
      <c r="DH37" s="1870"/>
      <c r="DI37" s="1870"/>
      <c r="DJ37" s="1870"/>
      <c r="DK37" s="1870"/>
      <c r="DL37" s="1871"/>
      <c r="DM37" s="1869" t="str">
        <f>'Федеральные  средства  по  МО'!AH43</f>
        <v>Целевая  статья  05 1 Я5 53480</v>
      </c>
      <c r="DN37" s="1870"/>
      <c r="DO37" s="1870"/>
      <c r="DP37" s="1870"/>
      <c r="DQ37" s="1870"/>
      <c r="DR37" s="1870"/>
      <c r="DS37" s="1870"/>
      <c r="DT37" s="1871"/>
      <c r="DU37" s="1869" t="str">
        <f>'Федеральные  средства  по  МО'!AJ43</f>
        <v>Целевая  статья  05 4 02 R3530</v>
      </c>
      <c r="DV37" s="1870"/>
      <c r="DW37" s="1870"/>
      <c r="DX37" s="1870"/>
      <c r="DY37" s="1870"/>
      <c r="DZ37" s="1870"/>
      <c r="EA37" s="1870"/>
      <c r="EB37" s="1871"/>
      <c r="EC37" s="1869" t="str">
        <f>'Федеральные  средства  по  МО'!AL43</f>
        <v>Целевая  статья  07 2 03 R3722</v>
      </c>
      <c r="ED37" s="1870"/>
      <c r="EE37" s="1870"/>
      <c r="EF37" s="1870"/>
      <c r="EG37" s="1870"/>
      <c r="EH37" s="1870"/>
      <c r="EI37" s="1870"/>
      <c r="EJ37" s="1871"/>
      <c r="EK37" s="1869" t="str">
        <f>'Федеральные  средства  по  МО'!AN43</f>
        <v>Целевая  статья  08 1 И6 54010</v>
      </c>
      <c r="EL37" s="1870"/>
      <c r="EM37" s="1870"/>
      <c r="EN37" s="1870"/>
      <c r="EO37" s="1870"/>
      <c r="EP37" s="1870"/>
      <c r="EQ37" s="1870"/>
      <c r="ER37" s="1871"/>
      <c r="ES37" s="1869" t="str">
        <f>'Федеральные  средства  по  МО'!AP43</f>
        <v>Целевая  статья  06 1 И4 54240</v>
      </c>
      <c r="ET37" s="1870"/>
      <c r="EU37" s="1870"/>
      <c r="EV37" s="1870"/>
      <c r="EW37" s="1870"/>
      <c r="EX37" s="1870"/>
      <c r="EY37" s="1870"/>
      <c r="EZ37" s="1871"/>
      <c r="FA37" s="1869" t="str">
        <f>'Федеральные  средства  по  МО'!AR43</f>
        <v>Целевая  статья  08 1 И8 54470</v>
      </c>
      <c r="FB37" s="1870"/>
      <c r="FC37" s="1870"/>
      <c r="FD37" s="1870"/>
      <c r="FE37" s="1870"/>
      <c r="FF37" s="1870"/>
      <c r="FG37" s="1870"/>
      <c r="FH37" s="1871"/>
      <c r="FI37" s="1869" t="str">
        <f>'Федеральные  средства  по  МО'!AT43</f>
        <v>Целевая  статья  05 1 A3 54530</v>
      </c>
      <c r="FJ37" s="1870"/>
      <c r="FK37" s="1870"/>
      <c r="FL37" s="1870"/>
      <c r="FM37" s="1870"/>
      <c r="FN37" s="1870"/>
      <c r="FO37" s="1870"/>
      <c r="FP37" s="1871"/>
      <c r="FQ37" s="1869" t="str">
        <f>'Федеральные  средства  по  МО'!AV43</f>
        <v>Целевая  статья  05 1 Я5 54540</v>
      </c>
      <c r="FR37" s="1870"/>
      <c r="FS37" s="1870"/>
      <c r="FT37" s="1870"/>
      <c r="FU37" s="1870"/>
      <c r="FV37" s="1870"/>
      <c r="FW37" s="1870"/>
      <c r="FX37" s="1871"/>
      <c r="FY37" s="1869" t="str">
        <f>'Федеральные  средства  по  МО'!AX43</f>
        <v xml:space="preserve">Целевая  статья  05 4 02 R4660  </v>
      </c>
      <c r="FZ37" s="1870"/>
      <c r="GA37" s="1870"/>
      <c r="GB37" s="1870"/>
      <c r="GC37" s="1870"/>
      <c r="GD37" s="1870"/>
      <c r="GE37" s="1870"/>
      <c r="GF37" s="1871"/>
      <c r="GG37" s="1869" t="str">
        <f>'Федеральные  средства  по  МО'!AZ43</f>
        <v xml:space="preserve">Целевая  статья  05 4 02 R4670  </v>
      </c>
      <c r="GH37" s="1870"/>
      <c r="GI37" s="1870"/>
      <c r="GJ37" s="1870"/>
      <c r="GK37" s="1870"/>
      <c r="GL37" s="1870"/>
      <c r="GM37" s="1870"/>
      <c r="GN37" s="1871"/>
      <c r="GO37" s="1869" t="str">
        <f>'Федеральные  средства  по  МО'!BB43</f>
        <v>Целевая  статья  04 2 03 R4940</v>
      </c>
      <c r="GP37" s="1870"/>
      <c r="GQ37" s="1870"/>
      <c r="GR37" s="1870"/>
      <c r="GS37" s="1870"/>
      <c r="GT37" s="1870"/>
      <c r="GU37" s="1870"/>
      <c r="GV37" s="1871"/>
      <c r="GW37" s="1869" t="str">
        <f>'Федеральные  средства  по  МО'!BD43</f>
        <v xml:space="preserve">Целевая  статья  19 4 01 R5110 </v>
      </c>
      <c r="GX37" s="1870"/>
      <c r="GY37" s="1870"/>
      <c r="GZ37" s="1870"/>
      <c r="HA37" s="1870"/>
      <c r="HB37" s="1870"/>
      <c r="HC37" s="1870"/>
      <c r="HD37" s="1871"/>
      <c r="HE37" s="1869" t="str">
        <f>'Федеральные  средства  по  МО'!BF43</f>
        <v>Целевая  статья  05 1 Я5 55130</v>
      </c>
      <c r="HF37" s="1870"/>
      <c r="HG37" s="1870"/>
      <c r="HH37" s="1870"/>
      <c r="HI37" s="1870"/>
      <c r="HJ37" s="1870"/>
      <c r="HK37" s="1870"/>
      <c r="HL37" s="1871"/>
      <c r="HM37" s="1869" t="str">
        <f>'Федеральные  средства  по  МО'!BH43</f>
        <v>Целевая  статья 05 1 Я5 5519Б</v>
      </c>
      <c r="HN37" s="1870"/>
      <c r="HO37" s="1870"/>
      <c r="HP37" s="1870"/>
      <c r="HQ37" s="1870"/>
      <c r="HR37" s="1870"/>
      <c r="HS37" s="1870"/>
      <c r="HT37" s="1871"/>
      <c r="HU37" s="1869" t="str">
        <f>'Федеральные  средства  по  МО'!BJ43</f>
        <v>Целевая  статья  05 1 Я5 55195</v>
      </c>
      <c r="HV37" s="1870"/>
      <c r="HW37" s="1870"/>
      <c r="HX37" s="1870"/>
      <c r="HY37" s="1870"/>
      <c r="HZ37" s="1870"/>
      <c r="IA37" s="1870"/>
      <c r="IB37" s="1871"/>
      <c r="IC37" s="1869" t="str">
        <f>'Федеральные  средства  по  МО'!BL43</f>
        <v xml:space="preserve">Целевая  статья  05 4 02 R5191 </v>
      </c>
      <c r="ID37" s="1870"/>
      <c r="IE37" s="1870"/>
      <c r="IF37" s="1870"/>
      <c r="IG37" s="1870"/>
      <c r="IH37" s="1870"/>
      <c r="II37" s="1870"/>
      <c r="IJ37" s="1871"/>
      <c r="IK37" s="1869" t="str">
        <f>'Федеральные  средства  по  МО'!BN43</f>
        <v>Целевая  статья  06 1 И4 55550</v>
      </c>
      <c r="IL37" s="1870"/>
      <c r="IM37" s="1870"/>
      <c r="IN37" s="1870"/>
      <c r="IO37" s="1870"/>
      <c r="IP37" s="1870"/>
      <c r="IQ37" s="1870"/>
      <c r="IR37" s="1871"/>
      <c r="IS37" s="1869" t="str">
        <f>'Федеральные  средства  по  МО'!BP43</f>
        <v>Целевая  статья  07 2 02 R5763</v>
      </c>
      <c r="IT37" s="1870"/>
      <c r="IU37" s="1870"/>
      <c r="IV37" s="1870"/>
      <c r="IW37" s="1870"/>
      <c r="IX37" s="1870"/>
      <c r="IY37" s="1870"/>
      <c r="IZ37" s="1871"/>
      <c r="JA37" s="1869" t="str">
        <f>'Федеральные  средства  по  МО'!BT43</f>
        <v>Целевая  статья  05 1 Я5 55840</v>
      </c>
      <c r="JB37" s="1870"/>
      <c r="JC37" s="1870"/>
      <c r="JD37" s="1870"/>
      <c r="JE37" s="1870"/>
      <c r="JF37" s="1870"/>
      <c r="JG37" s="1870"/>
      <c r="JH37" s="1871"/>
      <c r="JI37" s="1869" t="str">
        <f>'Федеральные  средства  по  МО'!BV43</f>
        <v>Целевая  статья  05 1 Я5 55900</v>
      </c>
      <c r="JJ37" s="1870"/>
      <c r="JK37" s="1870"/>
      <c r="JL37" s="1870"/>
      <c r="JM37" s="1870"/>
      <c r="JN37" s="1870"/>
      <c r="JO37" s="1870"/>
      <c r="JP37" s="1871"/>
      <c r="JQ37" s="1869" t="str">
        <f>'Федеральные  средства  по  МО'!BX43</f>
        <v>Целевая  статья  17 2 05 R5991</v>
      </c>
      <c r="JR37" s="1870"/>
      <c r="JS37" s="1870"/>
      <c r="JT37" s="1870"/>
      <c r="JU37" s="1870"/>
      <c r="JV37" s="1870"/>
      <c r="JW37" s="1870"/>
      <c r="JX37" s="1870"/>
      <c r="JY37" s="1886" t="str">
        <f>'Федеральные  средства  по  МО'!BZ43</f>
        <v>Целевая  статья  17 2 05 R5992</v>
      </c>
      <c r="JZ37" s="1886"/>
      <c r="KA37" s="1886"/>
      <c r="KB37" s="1886"/>
      <c r="KC37" s="1886"/>
      <c r="KD37" s="1886"/>
      <c r="KE37" s="1886"/>
      <c r="KF37" s="1886"/>
      <c r="KG37" s="1870" t="str">
        <f>'Федеральные  средства  по  МО'!CB43</f>
        <v>Целевая  статья  04 1 Ю4 57500</v>
      </c>
      <c r="KH37" s="1870"/>
      <c r="KI37" s="1870"/>
      <c r="KJ37" s="1870"/>
      <c r="KK37" s="1870"/>
      <c r="KL37" s="1870"/>
      <c r="KM37" s="1870"/>
      <c r="KN37" s="1871"/>
      <c r="KO37" s="1869" t="str">
        <f>'Федеральные  средства  по  МО'!CD43</f>
        <v>Целевая  статья  03 2 01 R7530</v>
      </c>
      <c r="KP37" s="1870"/>
      <c r="KQ37" s="1870"/>
      <c r="KR37" s="1870"/>
      <c r="KS37" s="1870"/>
      <c r="KT37" s="1870"/>
      <c r="KU37" s="1870"/>
      <c r="KV37" s="1871"/>
      <c r="KW37" s="1869" t="str">
        <f>'Федеральные  средства  по  МО'!CF43</f>
        <v>Целевая  статья  07 2 01 R5762</v>
      </c>
      <c r="KX37" s="1870"/>
      <c r="KY37" s="1870"/>
      <c r="KZ37" s="1870"/>
      <c r="LA37" s="1870"/>
      <c r="LB37" s="1870"/>
      <c r="LC37" s="1870"/>
      <c r="LD37" s="1871"/>
      <c r="LE37" s="1869" t="str">
        <f>'Федеральные  средства  по  МО'!CH43</f>
        <v>Целевая  статья  07 2 01 R5764</v>
      </c>
      <c r="LF37" s="1870"/>
      <c r="LG37" s="1870"/>
      <c r="LH37" s="1870"/>
      <c r="LI37" s="1870"/>
      <c r="LJ37" s="1870"/>
      <c r="LK37" s="1870"/>
      <c r="LL37" s="1871"/>
      <c r="LM37" s="1869" t="str">
        <f>'Федеральные  средства  по  МО'!CJ43</f>
        <v>Целевая  статья  07 2 04 R5766</v>
      </c>
      <c r="LN37" s="1870"/>
      <c r="LO37" s="1870"/>
      <c r="LP37" s="1870"/>
      <c r="LQ37" s="1870"/>
      <c r="LR37" s="1870"/>
      <c r="LS37" s="1870"/>
      <c r="LT37" s="1871"/>
    </row>
    <row r="38" spans="1:332" s="206" customFormat="1" ht="31.5" x14ac:dyDescent="0.2">
      <c r="B38" s="207" t="s">
        <v>290</v>
      </c>
      <c r="C38" s="207" t="s">
        <v>291</v>
      </c>
      <c r="D38" s="208" t="s">
        <v>292</v>
      </c>
      <c r="E38" s="208" t="s">
        <v>293</v>
      </c>
      <c r="F38" s="208" t="s">
        <v>294</v>
      </c>
      <c r="G38" s="208" t="s">
        <v>295</v>
      </c>
      <c r="H38" s="208" t="s">
        <v>296</v>
      </c>
      <c r="I38" s="208" t="s">
        <v>297</v>
      </c>
      <c r="J38" s="208" t="s">
        <v>298</v>
      </c>
      <c r="K38" s="208" t="s">
        <v>299</v>
      </c>
      <c r="L38" s="208" t="s">
        <v>300</v>
      </c>
      <c r="M38" s="208" t="s">
        <v>301</v>
      </c>
      <c r="U38" s="1"/>
      <c r="V38" s="1"/>
      <c r="W38" s="1"/>
      <c r="X38" s="1"/>
      <c r="Y38" s="1"/>
      <c r="Z38" s="1"/>
      <c r="AA38" s="1"/>
      <c r="AB38" s="1"/>
      <c r="AC38" s="1"/>
      <c r="AD38" s="1"/>
      <c r="AE38" s="1"/>
      <c r="AF38" s="1"/>
      <c r="AG38" s="1"/>
      <c r="AH38" s="1"/>
      <c r="AI38" s="1"/>
      <c r="AJ38" s="1"/>
    </row>
    <row r="39" spans="1:332" ht="15.75" x14ac:dyDescent="0.25">
      <c r="B39" s="209">
        <f>D39+F39+H39+J39+L39</f>
        <v>4153456.6252599997</v>
      </c>
      <c r="C39" s="209">
        <f>E39+G39+I39+K39+M39</f>
        <v>418515.65562999994</v>
      </c>
      <c r="D39" s="210">
        <f>C32/1000</f>
        <v>1645386.98465</v>
      </c>
      <c r="E39" s="210">
        <f>G32/1000</f>
        <v>303102.20929999999</v>
      </c>
      <c r="F39" s="210">
        <f>C28/1000-L39</f>
        <v>749578.52229999972</v>
      </c>
      <c r="G39" s="210">
        <f>G28/1000-M39</f>
        <v>109066.63030999998</v>
      </c>
      <c r="H39" s="210">
        <f>E28/1000</f>
        <v>709053.29295000003</v>
      </c>
      <c r="I39" s="210">
        <f>I28/1000</f>
        <v>1369.1028000000001</v>
      </c>
      <c r="J39" s="210">
        <f>D28/1000</f>
        <v>144981.62656999999</v>
      </c>
      <c r="K39" s="210">
        <f>H28/1000</f>
        <v>0</v>
      </c>
      <c r="L39" s="210">
        <f>(C10+C14+C18+C23+C22)/1000</f>
        <v>904456.19878999994</v>
      </c>
      <c r="M39" s="210">
        <f>(G10+G14+G18+G23+G22)/1000</f>
        <v>4977.7132199999996</v>
      </c>
    </row>
    <row r="40" spans="1:332" ht="30.95" customHeight="1" x14ac:dyDescent="0.2">
      <c r="B40" s="207" t="s">
        <v>302</v>
      </c>
      <c r="C40" s="207" t="s">
        <v>303</v>
      </c>
      <c r="D40" s="208" t="s">
        <v>292</v>
      </c>
      <c r="E40" s="208" t="s">
        <v>293</v>
      </c>
      <c r="F40" s="208" t="s">
        <v>294</v>
      </c>
      <c r="G40" s="208" t="s">
        <v>295</v>
      </c>
      <c r="H40" s="208" t="s">
        <v>296</v>
      </c>
      <c r="I40" s="208" t="s">
        <v>297</v>
      </c>
      <c r="J40" s="208" t="s">
        <v>298</v>
      </c>
      <c r="K40" s="208" t="s">
        <v>299</v>
      </c>
      <c r="L40" s="208" t="s">
        <v>300</v>
      </c>
      <c r="M40" s="208" t="s">
        <v>301</v>
      </c>
    </row>
    <row r="41" spans="1:332" ht="15.75" x14ac:dyDescent="0.25">
      <c r="B41" s="209">
        <f>D41+F41+H41+J41+L41</f>
        <v>0</v>
      </c>
      <c r="C41" s="209">
        <f>E41+G41+I41+K41+M41</f>
        <v>0</v>
      </c>
      <c r="D41" s="210">
        <f>(AD32+V32)/1000</f>
        <v>0</v>
      </c>
      <c r="E41" s="210">
        <f>(AH32+Z32)/1000</f>
        <v>0</v>
      </c>
      <c r="F41" s="210">
        <f>(AD28+V28)/1000-L41</f>
        <v>0</v>
      </c>
      <c r="G41" s="210">
        <f>(AH28+Z28)/1000-M41</f>
        <v>0</v>
      </c>
      <c r="H41" s="210">
        <f>(AF28+X28)/1000</f>
        <v>0</v>
      </c>
      <c r="I41" s="210">
        <f>(AJ28+AB28)/1000</f>
        <v>0</v>
      </c>
      <c r="J41" s="210">
        <f>(AE28+W28)/1000</f>
        <v>0</v>
      </c>
      <c r="K41" s="210">
        <f>(AI28+AA28)/1000</f>
        <v>0</v>
      </c>
      <c r="L41" s="210">
        <f>(AD10+AD14+AD18+AD23+AD22+V10+V14+V18+V22+V23)/1000</f>
        <v>0</v>
      </c>
      <c r="M41" s="210">
        <f>(AH10+AH14+AH18+AH23+AH22+Z10+Z14+Z18+Z22+Z23)/1000</f>
        <v>0</v>
      </c>
    </row>
    <row r="43" spans="1:332" ht="18" x14ac:dyDescent="0.25">
      <c r="B43" s="211">
        <f>B39+B41-M35/1000</f>
        <v>0</v>
      </c>
      <c r="C43" s="211">
        <f>C39+C41-Q35/1000</f>
        <v>0</v>
      </c>
    </row>
  </sheetData>
  <mergeCells count="104">
    <mergeCell ref="LM37:LT37"/>
    <mergeCell ref="IC37:IJ37"/>
    <mergeCell ref="DE37:DL37"/>
    <mergeCell ref="IK37:IR37"/>
    <mergeCell ref="IS37:IZ37"/>
    <mergeCell ref="JA37:JH37"/>
    <mergeCell ref="JI37:JP37"/>
    <mergeCell ref="DM37:DT37"/>
    <mergeCell ref="KG37:KN37"/>
    <mergeCell ref="KO37:KV37"/>
    <mergeCell ref="KW37:LD37"/>
    <mergeCell ref="LE37:LL37"/>
    <mergeCell ref="JQ37:JX37"/>
    <mergeCell ref="GW37:HD37"/>
    <mergeCell ref="HE37:HL37"/>
    <mergeCell ref="HM37:HT37"/>
    <mergeCell ref="HU37:IB37"/>
    <mergeCell ref="GO37:GV37"/>
    <mergeCell ref="JY37:KF37"/>
    <mergeCell ref="KW7:LT7"/>
    <mergeCell ref="AK8:AR8"/>
    <mergeCell ref="AS8:AZ8"/>
    <mergeCell ref="BA8:BH8"/>
    <mergeCell ref="IK7:IR7"/>
    <mergeCell ref="IS7:IZ7"/>
    <mergeCell ref="JA7:JH8"/>
    <mergeCell ref="JI7:JP8"/>
    <mergeCell ref="DM7:DT8"/>
    <mergeCell ref="KG7:KN8"/>
    <mergeCell ref="IK8:IR8"/>
    <mergeCell ref="KW8:LD8"/>
    <mergeCell ref="LE8:LL8"/>
    <mergeCell ref="LM8:LT8"/>
    <mergeCell ref="AK7:BH7"/>
    <mergeCell ref="EC7:EJ8"/>
    <mergeCell ref="KO7:KV8"/>
    <mergeCell ref="JQ7:KF7"/>
    <mergeCell ref="JQ8:JX8"/>
    <mergeCell ref="JY8:KF8"/>
    <mergeCell ref="FI7:FP8"/>
    <mergeCell ref="FQ7:FX8"/>
    <mergeCell ref="HU8:IB8"/>
    <mergeCell ref="FY7:GF8"/>
    <mergeCell ref="BY37:CF37"/>
    <mergeCell ref="CW37:DD37"/>
    <mergeCell ref="DU37:EB37"/>
    <mergeCell ref="EC37:EJ37"/>
    <mergeCell ref="AC37:AJ37"/>
    <mergeCell ref="AK37:AR37"/>
    <mergeCell ref="AS37:AZ37"/>
    <mergeCell ref="BA37:BH37"/>
    <mergeCell ref="BI37:BP37"/>
    <mergeCell ref="A6:A8"/>
    <mergeCell ref="B6:I6"/>
    <mergeCell ref="M6:T6"/>
    <mergeCell ref="B7:B9"/>
    <mergeCell ref="C7:C9"/>
    <mergeCell ref="D7:D9"/>
    <mergeCell ref="E7:E9"/>
    <mergeCell ref="F7:F9"/>
    <mergeCell ref="G7:G9"/>
    <mergeCell ref="H7:H9"/>
    <mergeCell ref="R7:R9"/>
    <mergeCell ref="S7:S9"/>
    <mergeCell ref="N7:N9"/>
    <mergeCell ref="O7:O9"/>
    <mergeCell ref="T7:T9"/>
    <mergeCell ref="Q7:Q9"/>
    <mergeCell ref="I7:I9"/>
    <mergeCell ref="M7:M9"/>
    <mergeCell ref="P7:P9"/>
    <mergeCell ref="U37:AB37"/>
    <mergeCell ref="U7:AJ7"/>
    <mergeCell ref="AC8:AJ8"/>
    <mergeCell ref="U8:AB8"/>
    <mergeCell ref="CO37:CV37"/>
    <mergeCell ref="GG37:GN37"/>
    <mergeCell ref="FA37:FH37"/>
    <mergeCell ref="EK37:ER37"/>
    <mergeCell ref="ES37:EZ37"/>
    <mergeCell ref="FI37:FP37"/>
    <mergeCell ref="FQ37:FX37"/>
    <mergeCell ref="FY37:GF37"/>
    <mergeCell ref="DE7:DL8"/>
    <mergeCell ref="CW7:DD8"/>
    <mergeCell ref="BY7:CF8"/>
    <mergeCell ref="DU7:EB8"/>
    <mergeCell ref="BI7:BP8"/>
    <mergeCell ref="CO7:CV8"/>
    <mergeCell ref="BQ7:BX8"/>
    <mergeCell ref="BQ37:BX37"/>
    <mergeCell ref="CG7:CN8"/>
    <mergeCell ref="CG37:CN37"/>
    <mergeCell ref="EK7:ER8"/>
    <mergeCell ref="ES7:EZ8"/>
    <mergeCell ref="FA7:FH8"/>
    <mergeCell ref="IS8:IZ8"/>
    <mergeCell ref="GW7:HD8"/>
    <mergeCell ref="GG7:GN8"/>
    <mergeCell ref="HM7:IJ7"/>
    <mergeCell ref="HM8:HT8"/>
    <mergeCell ref="HE7:HL8"/>
    <mergeCell ref="GO7:GV8"/>
    <mergeCell ref="IC8:IJ8"/>
  </mergeCells>
  <pageMargins left="0.78740157480314965" right="0.39370078740157483" top="0.59055118110236227" bottom="0.59055118110236227" header="0.51181102362204722" footer="0.51181102362204722"/>
  <pageSetup paperSize="9" scale="45" fitToWidth="50" orientation="landscape" horizontalDpi="300" verticalDpi="300" r:id="rId1"/>
  <headerFooter alignWithMargins="0">
    <oddFooter>&amp;L&amp;P&amp;R&amp;Z&amp;F&amp;A</oddFooter>
  </headerFooter>
  <colBreaks count="5" manualBreakCount="5">
    <brk id="12" max="1048575" man="1"/>
    <brk id="36" max="1048575" man="1"/>
    <brk id="60" max="1048575" man="1"/>
    <brk id="184" max="1048575" man="1"/>
    <brk id="24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Лист18">
    <tabColor rgb="FF92D050"/>
    <pageSetUpPr fitToPage="1"/>
  </sheetPr>
  <dimension ref="A2:E230"/>
  <sheetViews>
    <sheetView zoomScale="80" zoomScaleNormal="80" workbookViewId="0">
      <pane xSplit="2" ySplit="5" topLeftCell="C6" activePane="bottomRight" state="frozen"/>
      <selection pane="topRight" activeCell="C1" sqref="C1"/>
      <selection pane="bottomLeft" activeCell="A6" sqref="A6"/>
      <selection pane="bottomRight" activeCell="D5" sqref="D5:D207"/>
    </sheetView>
  </sheetViews>
  <sheetFormatPr defaultColWidth="8.85546875" defaultRowHeight="15.75" x14ac:dyDescent="0.2"/>
  <cols>
    <col min="1" max="1" width="34.140625" style="22" customWidth="1"/>
    <col min="2" max="2" width="40.5703125" style="22" customWidth="1"/>
    <col min="3" max="3" width="16.5703125" style="1" customWidth="1"/>
    <col min="4" max="4" width="16" style="1" customWidth="1"/>
    <col min="5" max="5" width="18.85546875" style="7" bestFit="1" customWidth="1"/>
    <col min="6" max="16384" width="8.85546875" style="1"/>
  </cols>
  <sheetData>
    <row r="2" spans="1:5" ht="15.6" customHeight="1" x14ac:dyDescent="0.25">
      <c r="A2" s="1887" t="s">
        <v>25</v>
      </c>
      <c r="B2" s="1887"/>
      <c r="C2" s="1887"/>
      <c r="D2" s="1887"/>
      <c r="E2" s="1887"/>
    </row>
    <row r="4" spans="1:5" ht="47.25" x14ac:dyDescent="0.2">
      <c r="A4" s="4" t="s">
        <v>1</v>
      </c>
      <c r="B4" s="5" t="s">
        <v>26</v>
      </c>
      <c r="C4" s="6" t="s">
        <v>6</v>
      </c>
      <c r="D4" s="6" t="s">
        <v>7</v>
      </c>
    </row>
    <row r="5" spans="1:5" x14ac:dyDescent="0.2">
      <c r="A5" s="8"/>
      <c r="B5" s="9"/>
      <c r="C5" s="10">
        <v>47558100</v>
      </c>
      <c r="D5" s="10">
        <v>8252725.6600000001</v>
      </c>
      <c r="E5" s="7">
        <f>SUM(E6:E207)-D5</f>
        <v>0</v>
      </c>
    </row>
    <row r="6" spans="1:5" ht="25.5" x14ac:dyDescent="0.2">
      <c r="A6" s="863" t="s">
        <v>27</v>
      </c>
      <c r="B6" s="12" t="s">
        <v>28</v>
      </c>
      <c r="C6" s="13">
        <v>1005500</v>
      </c>
      <c r="D6" s="13">
        <v>173809.69</v>
      </c>
      <c r="E6" s="14">
        <f>D6</f>
        <v>173809.69</v>
      </c>
    </row>
    <row r="7" spans="1:5" ht="25.5" x14ac:dyDescent="0.2">
      <c r="A7" s="863" t="s">
        <v>75</v>
      </c>
      <c r="B7" s="12" t="s">
        <v>76</v>
      </c>
      <c r="C7" s="13">
        <v>1126200</v>
      </c>
      <c r="D7" s="13">
        <v>207358.41</v>
      </c>
      <c r="E7" s="14">
        <f>D7</f>
        <v>207358.41</v>
      </c>
    </row>
    <row r="8" spans="1:5" ht="25.5" x14ac:dyDescent="0.2">
      <c r="A8" s="863" t="s">
        <v>1001</v>
      </c>
      <c r="B8" s="12" t="s">
        <v>122</v>
      </c>
      <c r="C8" s="13">
        <v>750800</v>
      </c>
      <c r="D8" s="13">
        <v>95806.26</v>
      </c>
      <c r="E8" s="14">
        <f>D8</f>
        <v>95806.26</v>
      </c>
    </row>
    <row r="9" spans="1:5" ht="38.25" x14ac:dyDescent="0.2">
      <c r="A9" s="863" t="s">
        <v>1009</v>
      </c>
      <c r="B9" s="12" t="s">
        <v>1266</v>
      </c>
      <c r="C9" s="13">
        <v>4589300</v>
      </c>
      <c r="D9" s="13">
        <v>576573.21</v>
      </c>
      <c r="E9" s="14">
        <f>SUM(D9:D9)</f>
        <v>576573.21</v>
      </c>
    </row>
    <row r="10" spans="1:5" ht="25.5" x14ac:dyDescent="0.2">
      <c r="A10" s="863" t="s">
        <v>156</v>
      </c>
      <c r="B10" s="12" t="s">
        <v>157</v>
      </c>
      <c r="C10" s="13">
        <v>1021700</v>
      </c>
      <c r="D10" s="13">
        <v>120864.48</v>
      </c>
      <c r="E10" s="14">
        <f>D10</f>
        <v>120864.48</v>
      </c>
    </row>
    <row r="11" spans="1:5" ht="38.25" x14ac:dyDescent="0.2">
      <c r="A11" s="15" t="s">
        <v>11</v>
      </c>
      <c r="B11" s="12" t="s">
        <v>29</v>
      </c>
      <c r="C11" s="13">
        <v>388400</v>
      </c>
      <c r="D11" s="13">
        <v>80020.240000000005</v>
      </c>
      <c r="E11" s="14">
        <f>SUM(D11:D26)</f>
        <v>652174.8899999999</v>
      </c>
    </row>
    <row r="12" spans="1:5" ht="38.25" x14ac:dyDescent="0.2">
      <c r="A12" s="16" t="s">
        <v>11</v>
      </c>
      <c r="B12" s="12" t="s">
        <v>30</v>
      </c>
      <c r="C12" s="13">
        <v>169600</v>
      </c>
      <c r="D12" s="13">
        <v>23373.5</v>
      </c>
    </row>
    <row r="13" spans="1:5" ht="38.25" x14ac:dyDescent="0.2">
      <c r="A13" s="16" t="s">
        <v>11</v>
      </c>
      <c r="B13" s="12" t="s">
        <v>31</v>
      </c>
      <c r="C13" s="13">
        <v>168300</v>
      </c>
      <c r="D13" s="13">
        <v>35060.25</v>
      </c>
    </row>
    <row r="14" spans="1:5" ht="38.25" x14ac:dyDescent="0.2">
      <c r="A14" s="16" t="s">
        <v>11</v>
      </c>
      <c r="B14" s="12" t="s">
        <v>32</v>
      </c>
      <c r="C14" s="13">
        <v>167000</v>
      </c>
      <c r="D14" s="13">
        <v>35347.75</v>
      </c>
    </row>
    <row r="15" spans="1:5" ht="38.25" x14ac:dyDescent="0.2">
      <c r="A15" s="16" t="s">
        <v>11</v>
      </c>
      <c r="B15" s="12" t="s">
        <v>33</v>
      </c>
      <c r="C15" s="13">
        <v>168400</v>
      </c>
      <c r="D15" s="13">
        <v>38098.239999999998</v>
      </c>
    </row>
    <row r="16" spans="1:5" ht="38.25" x14ac:dyDescent="0.2">
      <c r="A16" s="16" t="s">
        <v>11</v>
      </c>
      <c r="B16" s="12" t="s">
        <v>34</v>
      </c>
      <c r="C16" s="13">
        <v>387800</v>
      </c>
      <c r="D16" s="13">
        <v>51636.32</v>
      </c>
    </row>
    <row r="17" spans="1:5" ht="38.25" x14ac:dyDescent="0.2">
      <c r="A17" s="16" t="s">
        <v>11</v>
      </c>
      <c r="B17" s="12" t="s">
        <v>35</v>
      </c>
      <c r="C17" s="13">
        <v>167300</v>
      </c>
      <c r="D17" s="13">
        <v>35060.25</v>
      </c>
    </row>
    <row r="18" spans="1:5" ht="38.25" x14ac:dyDescent="0.2">
      <c r="A18" s="16" t="s">
        <v>11</v>
      </c>
      <c r="B18" s="12" t="s">
        <v>36</v>
      </c>
      <c r="C18" s="13">
        <v>168300</v>
      </c>
      <c r="D18" s="13">
        <v>35060.25</v>
      </c>
    </row>
    <row r="19" spans="1:5" ht="38.25" x14ac:dyDescent="0.2">
      <c r="A19" s="16" t="s">
        <v>11</v>
      </c>
      <c r="B19" s="12" t="s">
        <v>37</v>
      </c>
      <c r="C19" s="13">
        <v>168800</v>
      </c>
      <c r="D19" s="13">
        <v>30248.06</v>
      </c>
    </row>
    <row r="20" spans="1:5" ht="38.25" x14ac:dyDescent="0.2">
      <c r="A20" s="16" t="s">
        <v>11</v>
      </c>
      <c r="B20" s="12" t="s">
        <v>38</v>
      </c>
      <c r="C20" s="13">
        <v>168700</v>
      </c>
      <c r="D20" s="13">
        <v>23373.5</v>
      </c>
    </row>
    <row r="21" spans="1:5" ht="38.25" x14ac:dyDescent="0.2">
      <c r="A21" s="16" t="s">
        <v>11</v>
      </c>
      <c r="B21" s="12" t="s">
        <v>39</v>
      </c>
      <c r="C21" s="13">
        <v>388200</v>
      </c>
      <c r="D21" s="13">
        <v>87650.64</v>
      </c>
    </row>
    <row r="22" spans="1:5" ht="38.25" x14ac:dyDescent="0.2">
      <c r="A22" s="16" t="s">
        <v>11</v>
      </c>
      <c r="B22" s="12" t="s">
        <v>40</v>
      </c>
      <c r="C22" s="13">
        <v>388800</v>
      </c>
      <c r="D22" s="13">
        <v>93012.61</v>
      </c>
    </row>
    <row r="23" spans="1:5" ht="38.25" x14ac:dyDescent="0.2">
      <c r="A23" s="16" t="s">
        <v>11</v>
      </c>
      <c r="B23" s="12" t="s">
        <v>41</v>
      </c>
      <c r="C23" s="13">
        <v>170400</v>
      </c>
      <c r="D23" s="13">
        <v>36229.730000000003</v>
      </c>
    </row>
    <row r="24" spans="1:5" ht="38.25" x14ac:dyDescent="0.2">
      <c r="A24" s="16" t="s">
        <v>11</v>
      </c>
      <c r="B24" s="12" t="s">
        <v>42</v>
      </c>
      <c r="C24" s="13">
        <v>167400</v>
      </c>
      <c r="D24" s="13">
        <v>20305.98</v>
      </c>
    </row>
    <row r="25" spans="1:5" ht="38.25" x14ac:dyDescent="0.2">
      <c r="A25" s="16" t="s">
        <v>11</v>
      </c>
      <c r="B25" s="12" t="s">
        <v>43</v>
      </c>
      <c r="C25" s="13">
        <v>388700</v>
      </c>
      <c r="D25" s="13">
        <v>0</v>
      </c>
    </row>
    <row r="26" spans="1:5" ht="38.25" x14ac:dyDescent="0.2">
      <c r="A26" s="16" t="s">
        <v>11</v>
      </c>
      <c r="B26" s="12" t="s">
        <v>44</v>
      </c>
      <c r="C26" s="13">
        <v>167500</v>
      </c>
      <c r="D26" s="13">
        <v>27697.57</v>
      </c>
    </row>
    <row r="27" spans="1:5" ht="38.25" x14ac:dyDescent="0.2">
      <c r="A27" s="15" t="s">
        <v>13</v>
      </c>
      <c r="B27" s="12" t="s">
        <v>45</v>
      </c>
      <c r="C27" s="13">
        <v>168800</v>
      </c>
      <c r="D27" s="13">
        <v>23373.5</v>
      </c>
      <c r="E27" s="14">
        <f>SUM(D27:D40)</f>
        <v>348520.81</v>
      </c>
    </row>
    <row r="28" spans="1:5" ht="38.25" x14ac:dyDescent="0.2">
      <c r="A28" s="16" t="s">
        <v>13</v>
      </c>
      <c r="B28" s="12" t="s">
        <v>46</v>
      </c>
      <c r="C28" s="13">
        <v>168800</v>
      </c>
      <c r="D28" s="13">
        <v>23373.5</v>
      </c>
    </row>
    <row r="29" spans="1:5" ht="38.25" x14ac:dyDescent="0.2">
      <c r="A29" s="16" t="s">
        <v>13</v>
      </c>
      <c r="B29" s="12" t="s">
        <v>47</v>
      </c>
      <c r="C29" s="13">
        <v>166800</v>
      </c>
      <c r="D29" s="13">
        <v>31047.18</v>
      </c>
    </row>
    <row r="30" spans="1:5" ht="38.25" x14ac:dyDescent="0.2">
      <c r="A30" s="16" t="s">
        <v>13</v>
      </c>
      <c r="B30" s="12" t="s">
        <v>48</v>
      </c>
      <c r="C30" s="13">
        <v>168700</v>
      </c>
      <c r="D30" s="13">
        <v>23373.5</v>
      </c>
    </row>
    <row r="31" spans="1:5" ht="38.25" x14ac:dyDescent="0.2">
      <c r="A31" s="16" t="s">
        <v>13</v>
      </c>
      <c r="B31" s="12" t="s">
        <v>49</v>
      </c>
      <c r="C31" s="13">
        <v>167500</v>
      </c>
      <c r="D31" s="13">
        <v>23373.5</v>
      </c>
    </row>
    <row r="32" spans="1:5" ht="38.25" x14ac:dyDescent="0.2">
      <c r="A32" s="16" t="s">
        <v>13</v>
      </c>
      <c r="B32" s="12" t="s">
        <v>50</v>
      </c>
      <c r="C32" s="13">
        <v>167300</v>
      </c>
      <c r="D32" s="13">
        <v>32109.82</v>
      </c>
    </row>
    <row r="33" spans="1:5" ht="38.25" x14ac:dyDescent="0.2">
      <c r="A33" s="16" t="s">
        <v>13</v>
      </c>
      <c r="B33" s="12" t="s">
        <v>51</v>
      </c>
      <c r="C33" s="13">
        <v>166300</v>
      </c>
      <c r="D33" s="13">
        <v>23373.5</v>
      </c>
    </row>
    <row r="34" spans="1:5" ht="38.25" x14ac:dyDescent="0.2">
      <c r="A34" s="16" t="s">
        <v>13</v>
      </c>
      <c r="B34" s="12" t="s">
        <v>52</v>
      </c>
      <c r="C34" s="13">
        <v>169800</v>
      </c>
      <c r="D34" s="13">
        <v>23373.49</v>
      </c>
    </row>
    <row r="35" spans="1:5" ht="38.25" x14ac:dyDescent="0.2">
      <c r="A35" s="16" t="s">
        <v>13</v>
      </c>
      <c r="B35" s="12" t="s">
        <v>53</v>
      </c>
      <c r="C35" s="13">
        <v>165700</v>
      </c>
      <c r="D35" s="13">
        <v>28255.32</v>
      </c>
    </row>
    <row r="36" spans="1:5" ht="38.25" x14ac:dyDescent="0.2">
      <c r="A36" s="16" t="s">
        <v>13</v>
      </c>
      <c r="B36" s="12" t="s">
        <v>54</v>
      </c>
      <c r="C36" s="13">
        <v>169400</v>
      </c>
      <c r="D36" s="13">
        <v>23373.5</v>
      </c>
    </row>
    <row r="37" spans="1:5" ht="38.25" x14ac:dyDescent="0.2">
      <c r="A37" s="16" t="s">
        <v>13</v>
      </c>
      <c r="B37" s="12" t="s">
        <v>55</v>
      </c>
      <c r="C37" s="13">
        <v>168800</v>
      </c>
      <c r="D37" s="13">
        <v>23373.5</v>
      </c>
    </row>
    <row r="38" spans="1:5" ht="38.25" x14ac:dyDescent="0.2">
      <c r="A38" s="16" t="s">
        <v>13</v>
      </c>
      <c r="B38" s="12" t="s">
        <v>56</v>
      </c>
      <c r="C38" s="13">
        <v>167300</v>
      </c>
      <c r="D38" s="13">
        <v>23373.5</v>
      </c>
    </row>
    <row r="39" spans="1:5" ht="38.25" x14ac:dyDescent="0.2">
      <c r="A39" s="16" t="s">
        <v>13</v>
      </c>
      <c r="B39" s="12" t="s">
        <v>57</v>
      </c>
      <c r="C39" s="13">
        <v>168800</v>
      </c>
      <c r="D39" s="13">
        <v>23373.5</v>
      </c>
    </row>
    <row r="40" spans="1:5" ht="38.25" x14ac:dyDescent="0.2">
      <c r="A40" s="16" t="s">
        <v>13</v>
      </c>
      <c r="B40" s="12" t="s">
        <v>58</v>
      </c>
      <c r="C40" s="13">
        <v>166800</v>
      </c>
      <c r="D40" s="13">
        <v>23373.5</v>
      </c>
    </row>
    <row r="41" spans="1:5" ht="38.25" x14ac:dyDescent="0.2">
      <c r="A41" s="15" t="s">
        <v>14</v>
      </c>
      <c r="B41" s="12" t="s">
        <v>59</v>
      </c>
      <c r="C41" s="13">
        <v>167000</v>
      </c>
      <c r="D41" s="13">
        <v>23373.5</v>
      </c>
      <c r="E41" s="14">
        <f>SUM(D41:D56)</f>
        <v>492234.15000000008</v>
      </c>
    </row>
    <row r="42" spans="1:5" ht="38.25" x14ac:dyDescent="0.2">
      <c r="A42" s="16" t="s">
        <v>14</v>
      </c>
      <c r="B42" s="12" t="s">
        <v>60</v>
      </c>
      <c r="C42" s="13">
        <v>387300</v>
      </c>
      <c r="D42" s="13">
        <v>53751.97</v>
      </c>
    </row>
    <row r="43" spans="1:5" ht="38.25" x14ac:dyDescent="0.2">
      <c r="A43" s="16" t="s">
        <v>14</v>
      </c>
      <c r="B43" s="12" t="s">
        <v>61</v>
      </c>
      <c r="C43" s="13">
        <v>167000</v>
      </c>
      <c r="D43" s="13">
        <v>23373.5</v>
      </c>
    </row>
    <row r="44" spans="1:5" ht="38.25" x14ac:dyDescent="0.2">
      <c r="A44" s="16" t="s">
        <v>14</v>
      </c>
      <c r="B44" s="12" t="s">
        <v>62</v>
      </c>
      <c r="C44" s="13">
        <v>166300</v>
      </c>
      <c r="D44" s="13">
        <v>23373.5</v>
      </c>
    </row>
    <row r="45" spans="1:5" ht="38.25" x14ac:dyDescent="0.2">
      <c r="A45" s="16" t="s">
        <v>14</v>
      </c>
      <c r="B45" s="12" t="s">
        <v>63</v>
      </c>
      <c r="C45" s="13">
        <v>171000</v>
      </c>
      <c r="D45" s="13">
        <v>23373.5</v>
      </c>
    </row>
    <row r="46" spans="1:5" ht="38.25" x14ac:dyDescent="0.2">
      <c r="A46" s="16" t="s">
        <v>14</v>
      </c>
      <c r="B46" s="12" t="s">
        <v>64</v>
      </c>
      <c r="C46" s="13">
        <v>169000</v>
      </c>
      <c r="D46" s="13">
        <v>27137.43</v>
      </c>
    </row>
    <row r="47" spans="1:5" ht="38.25" x14ac:dyDescent="0.2">
      <c r="A47" s="16" t="s">
        <v>14</v>
      </c>
      <c r="B47" s="12" t="s">
        <v>65</v>
      </c>
      <c r="C47" s="13">
        <v>169000</v>
      </c>
      <c r="D47" s="13">
        <v>0</v>
      </c>
    </row>
    <row r="48" spans="1:5" ht="38.25" x14ac:dyDescent="0.2">
      <c r="A48" s="16" t="s">
        <v>14</v>
      </c>
      <c r="B48" s="12" t="s">
        <v>66</v>
      </c>
      <c r="C48" s="13">
        <v>166500</v>
      </c>
      <c r="D48" s="13">
        <v>18699</v>
      </c>
    </row>
    <row r="49" spans="1:5" ht="38.25" x14ac:dyDescent="0.2">
      <c r="A49" s="16" t="s">
        <v>14</v>
      </c>
      <c r="B49" s="12" t="s">
        <v>67</v>
      </c>
      <c r="C49" s="13">
        <v>171000</v>
      </c>
      <c r="D49" s="13">
        <v>23374</v>
      </c>
    </row>
    <row r="50" spans="1:5" ht="38.25" x14ac:dyDescent="0.2">
      <c r="A50" s="16" t="s">
        <v>14</v>
      </c>
      <c r="B50" s="12" t="s">
        <v>68</v>
      </c>
      <c r="C50" s="13">
        <v>387400</v>
      </c>
      <c r="D50" s="13">
        <v>70539.25</v>
      </c>
    </row>
    <row r="51" spans="1:5" ht="38.25" x14ac:dyDescent="0.2">
      <c r="A51" s="16" t="s">
        <v>14</v>
      </c>
      <c r="B51" s="12" t="s">
        <v>69</v>
      </c>
      <c r="C51" s="13">
        <v>387100</v>
      </c>
      <c r="D51" s="13">
        <v>58433.760000000002</v>
      </c>
    </row>
    <row r="52" spans="1:5" ht="38.25" x14ac:dyDescent="0.2">
      <c r="A52" s="16" t="s">
        <v>14</v>
      </c>
      <c r="B52" s="12" t="s">
        <v>70</v>
      </c>
      <c r="C52" s="13">
        <v>167700</v>
      </c>
      <c r="D52" s="13">
        <v>22370.21</v>
      </c>
    </row>
    <row r="53" spans="1:5" ht="38.25" x14ac:dyDescent="0.2">
      <c r="A53" s="16" t="s">
        <v>14</v>
      </c>
      <c r="B53" s="12" t="s">
        <v>71</v>
      </c>
      <c r="C53" s="13">
        <v>167700</v>
      </c>
      <c r="D53" s="13">
        <v>19248.77</v>
      </c>
    </row>
    <row r="54" spans="1:5" ht="38.25" x14ac:dyDescent="0.2">
      <c r="A54" s="16" t="s">
        <v>14</v>
      </c>
      <c r="B54" s="12" t="s">
        <v>72</v>
      </c>
      <c r="C54" s="13">
        <v>387200</v>
      </c>
      <c r="D54" s="13">
        <v>58433.760000000002</v>
      </c>
    </row>
    <row r="55" spans="1:5" ht="38.25" x14ac:dyDescent="0.2">
      <c r="A55" s="16" t="s">
        <v>14</v>
      </c>
      <c r="B55" s="12" t="s">
        <v>73</v>
      </c>
      <c r="C55" s="13">
        <v>166600</v>
      </c>
      <c r="D55" s="13">
        <v>23380</v>
      </c>
    </row>
    <row r="56" spans="1:5" ht="38.25" x14ac:dyDescent="0.2">
      <c r="A56" s="16" t="s">
        <v>14</v>
      </c>
      <c r="B56" s="12" t="s">
        <v>74</v>
      </c>
      <c r="C56" s="13">
        <v>168500</v>
      </c>
      <c r="D56" s="13">
        <v>23372</v>
      </c>
    </row>
    <row r="57" spans="1:5" ht="25.5" x14ac:dyDescent="0.2">
      <c r="A57" s="15" t="s">
        <v>15</v>
      </c>
      <c r="B57" s="12" t="s">
        <v>77</v>
      </c>
      <c r="C57" s="13">
        <v>166700</v>
      </c>
      <c r="D57" s="13">
        <v>35771.160000000003</v>
      </c>
      <c r="E57" s="14">
        <f>SUM(D57:D69)</f>
        <v>401744.50000000012</v>
      </c>
    </row>
    <row r="58" spans="1:5" ht="25.5" x14ac:dyDescent="0.2">
      <c r="A58" s="16" t="s">
        <v>15</v>
      </c>
      <c r="B58" s="12" t="s">
        <v>78</v>
      </c>
      <c r="C58" s="13">
        <v>168300</v>
      </c>
      <c r="D58" s="13">
        <v>23847.439999999999</v>
      </c>
    </row>
    <row r="59" spans="1:5" ht="25.5" x14ac:dyDescent="0.2">
      <c r="A59" s="16" t="s">
        <v>15</v>
      </c>
      <c r="B59" s="12" t="s">
        <v>79</v>
      </c>
      <c r="C59" s="13">
        <v>168400</v>
      </c>
      <c r="D59" s="13">
        <v>35357.1</v>
      </c>
    </row>
    <row r="60" spans="1:5" ht="38.25" x14ac:dyDescent="0.2">
      <c r="A60" s="16" t="s">
        <v>15</v>
      </c>
      <c r="B60" s="12" t="s">
        <v>80</v>
      </c>
      <c r="C60" s="13">
        <v>169600</v>
      </c>
      <c r="D60" s="13">
        <v>23847.439999999999</v>
      </c>
    </row>
    <row r="61" spans="1:5" ht="25.5" x14ac:dyDescent="0.2">
      <c r="A61" s="16" t="s">
        <v>15</v>
      </c>
      <c r="B61" s="12" t="s">
        <v>81</v>
      </c>
      <c r="C61" s="13">
        <v>167600</v>
      </c>
      <c r="D61" s="13">
        <v>39835.129999999997</v>
      </c>
    </row>
    <row r="62" spans="1:5" ht="25.5" x14ac:dyDescent="0.2">
      <c r="A62" s="16" t="s">
        <v>15</v>
      </c>
      <c r="B62" s="12" t="s">
        <v>82</v>
      </c>
      <c r="C62" s="13">
        <v>168100</v>
      </c>
      <c r="D62" s="13">
        <v>35357.1</v>
      </c>
    </row>
    <row r="63" spans="1:5" ht="25.5" x14ac:dyDescent="0.2">
      <c r="A63" s="16" t="s">
        <v>15</v>
      </c>
      <c r="B63" s="12" t="s">
        <v>83</v>
      </c>
      <c r="C63" s="13">
        <v>168400</v>
      </c>
      <c r="D63" s="13">
        <v>23571.4</v>
      </c>
    </row>
    <row r="64" spans="1:5" ht="25.5" x14ac:dyDescent="0.2">
      <c r="A64" s="16" t="s">
        <v>15</v>
      </c>
      <c r="B64" s="12" t="s">
        <v>84</v>
      </c>
      <c r="C64" s="13">
        <v>166800</v>
      </c>
      <c r="D64" s="13">
        <v>35357.129999999997</v>
      </c>
    </row>
    <row r="65" spans="1:5" ht="25.5" x14ac:dyDescent="0.2">
      <c r="A65" s="16" t="s">
        <v>15</v>
      </c>
      <c r="B65" s="12" t="s">
        <v>85</v>
      </c>
      <c r="C65" s="13">
        <v>166300</v>
      </c>
      <c r="D65" s="13">
        <v>20866.509999999998</v>
      </c>
    </row>
    <row r="66" spans="1:5" ht="25.5" x14ac:dyDescent="0.2">
      <c r="A66" s="16" t="s">
        <v>15</v>
      </c>
      <c r="B66" s="12" t="s">
        <v>86</v>
      </c>
      <c r="C66" s="13">
        <v>165900</v>
      </c>
      <c r="D66" s="13">
        <v>35771.160000000003</v>
      </c>
    </row>
    <row r="67" spans="1:5" ht="25.5" x14ac:dyDescent="0.2">
      <c r="A67" s="16" t="s">
        <v>15</v>
      </c>
      <c r="B67" s="12" t="s">
        <v>87</v>
      </c>
      <c r="C67" s="13">
        <v>167700</v>
      </c>
      <c r="D67" s="13">
        <v>21034.639999999999</v>
      </c>
    </row>
    <row r="68" spans="1:5" ht="25.5" x14ac:dyDescent="0.2">
      <c r="A68" s="16" t="s">
        <v>15</v>
      </c>
      <c r="B68" s="12" t="s">
        <v>88</v>
      </c>
      <c r="C68" s="13">
        <v>168700</v>
      </c>
      <c r="D68" s="13">
        <v>35357.129999999997</v>
      </c>
    </row>
    <row r="69" spans="1:5" ht="25.5" x14ac:dyDescent="0.2">
      <c r="A69" s="16" t="s">
        <v>15</v>
      </c>
      <c r="B69" s="12" t="s">
        <v>89</v>
      </c>
      <c r="C69" s="13">
        <v>166300</v>
      </c>
      <c r="D69" s="13">
        <v>35771.160000000003</v>
      </c>
    </row>
    <row r="70" spans="1:5" ht="38.25" x14ac:dyDescent="0.2">
      <c r="A70" s="11" t="s">
        <v>16</v>
      </c>
      <c r="B70" s="12" t="s">
        <v>90</v>
      </c>
      <c r="C70" s="13">
        <v>386700</v>
      </c>
      <c r="D70" s="13">
        <v>81034.36</v>
      </c>
      <c r="E70" s="17">
        <f>SUM(D70:D84)</f>
        <v>674583.16</v>
      </c>
    </row>
    <row r="71" spans="1:5" ht="38.25" x14ac:dyDescent="0.2">
      <c r="A71" s="18" t="s">
        <v>16</v>
      </c>
      <c r="B71" s="12" t="s">
        <v>91</v>
      </c>
      <c r="C71" s="13">
        <v>165700</v>
      </c>
      <c r="D71" s="13">
        <v>24504.7</v>
      </c>
    </row>
    <row r="72" spans="1:5" ht="38.25" x14ac:dyDescent="0.2">
      <c r="A72" s="18" t="s">
        <v>16</v>
      </c>
      <c r="B72" s="12" t="s">
        <v>92</v>
      </c>
      <c r="C72" s="13">
        <v>164900</v>
      </c>
      <c r="D72" s="13">
        <v>33973.51</v>
      </c>
    </row>
    <row r="73" spans="1:5" ht="38.25" x14ac:dyDescent="0.2">
      <c r="A73" s="18" t="s">
        <v>16</v>
      </c>
      <c r="B73" s="12" t="s">
        <v>93</v>
      </c>
      <c r="C73" s="13">
        <v>166600</v>
      </c>
      <c r="D73" s="13">
        <v>41650</v>
      </c>
    </row>
    <row r="74" spans="1:5" ht="38.25" x14ac:dyDescent="0.2">
      <c r="A74" s="18" t="s">
        <v>16</v>
      </c>
      <c r="B74" s="12" t="s">
        <v>94</v>
      </c>
      <c r="C74" s="13">
        <v>168700</v>
      </c>
      <c r="D74" s="13">
        <v>20275.330000000002</v>
      </c>
    </row>
    <row r="75" spans="1:5" ht="38.25" x14ac:dyDescent="0.2">
      <c r="A75" s="18" t="s">
        <v>16</v>
      </c>
      <c r="B75" s="12" t="s">
        <v>95</v>
      </c>
      <c r="C75" s="13">
        <v>166300</v>
      </c>
      <c r="D75" s="13">
        <v>33973.5</v>
      </c>
    </row>
    <row r="76" spans="1:5" ht="38.25" x14ac:dyDescent="0.2">
      <c r="A76" s="18" t="s">
        <v>16</v>
      </c>
      <c r="B76" s="12" t="s">
        <v>96</v>
      </c>
      <c r="C76" s="13">
        <v>386200</v>
      </c>
      <c r="D76" s="13">
        <v>69119.47</v>
      </c>
    </row>
    <row r="77" spans="1:5" ht="38.25" x14ac:dyDescent="0.2">
      <c r="A77" s="18" t="s">
        <v>16</v>
      </c>
      <c r="B77" s="12" t="s">
        <v>97</v>
      </c>
      <c r="C77" s="13">
        <v>165800</v>
      </c>
      <c r="D77" s="13">
        <v>27648.79</v>
      </c>
    </row>
    <row r="78" spans="1:5" ht="38.25" x14ac:dyDescent="0.2">
      <c r="A78" s="18" t="s">
        <v>16</v>
      </c>
      <c r="B78" s="12" t="s">
        <v>98</v>
      </c>
      <c r="C78" s="13">
        <v>386000</v>
      </c>
      <c r="D78" s="13">
        <v>96500</v>
      </c>
    </row>
    <row r="79" spans="1:5" ht="38.25" x14ac:dyDescent="0.2">
      <c r="A79" s="18" t="s">
        <v>16</v>
      </c>
      <c r="B79" s="12" t="s">
        <v>99</v>
      </c>
      <c r="C79" s="13">
        <v>167800</v>
      </c>
      <c r="D79" s="13">
        <v>41950</v>
      </c>
    </row>
    <row r="80" spans="1:5" ht="38.25" x14ac:dyDescent="0.2">
      <c r="A80" s="18" t="s">
        <v>16</v>
      </c>
      <c r="B80" s="12" t="s">
        <v>100</v>
      </c>
      <c r="C80" s="13">
        <v>385300</v>
      </c>
      <c r="D80" s="13">
        <v>96325</v>
      </c>
    </row>
    <row r="81" spans="1:5" ht="38.25" x14ac:dyDescent="0.2">
      <c r="A81" s="18" t="s">
        <v>16</v>
      </c>
      <c r="B81" s="12" t="s">
        <v>101</v>
      </c>
      <c r="C81" s="13">
        <v>165300</v>
      </c>
      <c r="D81" s="13">
        <v>24692.1</v>
      </c>
    </row>
    <row r="82" spans="1:5" ht="38.25" x14ac:dyDescent="0.2">
      <c r="A82" s="18" t="s">
        <v>16</v>
      </c>
      <c r="B82" s="12" t="s">
        <v>102</v>
      </c>
      <c r="C82" s="13">
        <v>166700</v>
      </c>
      <c r="D82" s="13">
        <v>27647.79</v>
      </c>
    </row>
    <row r="83" spans="1:5" ht="38.25" x14ac:dyDescent="0.2">
      <c r="A83" s="18" t="s">
        <v>16</v>
      </c>
      <c r="B83" s="12" t="s">
        <v>103</v>
      </c>
      <c r="C83" s="13">
        <v>166900</v>
      </c>
      <c r="D83" s="13">
        <v>27647.81</v>
      </c>
    </row>
    <row r="84" spans="1:5" ht="38.25" x14ac:dyDescent="0.2">
      <c r="A84" s="18" t="s">
        <v>16</v>
      </c>
      <c r="B84" s="12" t="s">
        <v>104</v>
      </c>
      <c r="C84" s="13">
        <v>168100</v>
      </c>
      <c r="D84" s="13">
        <v>27640.799999999999</v>
      </c>
    </row>
    <row r="85" spans="1:5" ht="38.25" x14ac:dyDescent="0.2">
      <c r="A85" s="19" t="s">
        <v>17</v>
      </c>
      <c r="B85" s="12" t="s">
        <v>105</v>
      </c>
      <c r="C85" s="13">
        <v>166300</v>
      </c>
      <c r="D85" s="13">
        <v>32853.589999999997</v>
      </c>
      <c r="E85" s="14">
        <f>SUM(D85:D101)</f>
        <v>618162.07999999996</v>
      </c>
    </row>
    <row r="86" spans="1:5" ht="38.25" x14ac:dyDescent="0.2">
      <c r="A86" s="20" t="s">
        <v>17</v>
      </c>
      <c r="B86" s="12" t="s">
        <v>106</v>
      </c>
      <c r="C86" s="13">
        <v>167600</v>
      </c>
      <c r="D86" s="13">
        <v>35060.25</v>
      </c>
    </row>
    <row r="87" spans="1:5" ht="38.25" x14ac:dyDescent="0.2">
      <c r="A87" s="20" t="s">
        <v>17</v>
      </c>
      <c r="B87" s="12" t="s">
        <v>107</v>
      </c>
      <c r="C87" s="13">
        <v>386700</v>
      </c>
      <c r="D87" s="13">
        <v>0</v>
      </c>
    </row>
    <row r="88" spans="1:5" ht="38.25" x14ac:dyDescent="0.2">
      <c r="A88" s="20" t="s">
        <v>17</v>
      </c>
      <c r="B88" s="12" t="s">
        <v>108</v>
      </c>
      <c r="C88" s="13">
        <v>168800</v>
      </c>
      <c r="D88" s="13">
        <v>35080.22</v>
      </c>
    </row>
    <row r="89" spans="1:5" ht="38.25" x14ac:dyDescent="0.2">
      <c r="A89" s="20" t="s">
        <v>17</v>
      </c>
      <c r="B89" s="12" t="s">
        <v>109</v>
      </c>
      <c r="C89" s="13">
        <v>167300</v>
      </c>
      <c r="D89" s="13">
        <v>34747.78</v>
      </c>
    </row>
    <row r="90" spans="1:5" ht="38.25" x14ac:dyDescent="0.2">
      <c r="A90" s="20" t="s">
        <v>17</v>
      </c>
      <c r="B90" s="12" t="s">
        <v>110</v>
      </c>
      <c r="C90" s="13">
        <v>390200</v>
      </c>
      <c r="D90" s="13">
        <v>94040.7</v>
      </c>
    </row>
    <row r="91" spans="1:5" ht="38.25" x14ac:dyDescent="0.2">
      <c r="A91" s="20" t="s">
        <v>17</v>
      </c>
      <c r="B91" s="12" t="s">
        <v>111</v>
      </c>
      <c r="C91" s="13">
        <v>168500</v>
      </c>
      <c r="D91" s="13">
        <v>35060.25</v>
      </c>
    </row>
    <row r="92" spans="1:5" ht="38.25" x14ac:dyDescent="0.2">
      <c r="A92" s="20" t="s">
        <v>17</v>
      </c>
      <c r="B92" s="12" t="s">
        <v>112</v>
      </c>
      <c r="C92" s="13">
        <v>167300</v>
      </c>
      <c r="D92" s="13">
        <v>35774.699999999997</v>
      </c>
    </row>
    <row r="93" spans="1:5" ht="38.25" x14ac:dyDescent="0.2">
      <c r="A93" s="20" t="s">
        <v>17</v>
      </c>
      <c r="B93" s="12" t="s">
        <v>113</v>
      </c>
      <c r="C93" s="13">
        <v>168300</v>
      </c>
      <c r="D93" s="13">
        <v>35060.25</v>
      </c>
    </row>
    <row r="94" spans="1:5" ht="38.25" x14ac:dyDescent="0.2">
      <c r="A94" s="20" t="s">
        <v>17</v>
      </c>
      <c r="B94" s="12" t="s">
        <v>114</v>
      </c>
      <c r="C94" s="13">
        <v>165800</v>
      </c>
      <c r="D94" s="13">
        <v>35060.25</v>
      </c>
    </row>
    <row r="95" spans="1:5" ht="38.25" x14ac:dyDescent="0.2">
      <c r="A95" s="20" t="s">
        <v>17</v>
      </c>
      <c r="B95" s="12" t="s">
        <v>115</v>
      </c>
      <c r="C95" s="13">
        <v>168500</v>
      </c>
      <c r="D95" s="13">
        <v>35062.589999999997</v>
      </c>
    </row>
    <row r="96" spans="1:5" ht="38.25" x14ac:dyDescent="0.2">
      <c r="A96" s="20" t="s">
        <v>17</v>
      </c>
      <c r="B96" s="12" t="s">
        <v>116</v>
      </c>
      <c r="C96" s="13">
        <v>167600</v>
      </c>
      <c r="D96" s="13">
        <v>35060.25</v>
      </c>
    </row>
    <row r="97" spans="1:5" ht="38.25" x14ac:dyDescent="0.2">
      <c r="A97" s="20" t="s">
        <v>17</v>
      </c>
      <c r="B97" s="12" t="s">
        <v>117</v>
      </c>
      <c r="C97" s="13">
        <v>170600</v>
      </c>
      <c r="D97" s="13">
        <v>35060.25</v>
      </c>
    </row>
    <row r="98" spans="1:5" ht="38.25" x14ac:dyDescent="0.2">
      <c r="A98" s="20" t="s">
        <v>17</v>
      </c>
      <c r="B98" s="12" t="s">
        <v>118</v>
      </c>
      <c r="C98" s="13">
        <v>169800</v>
      </c>
      <c r="D98" s="13">
        <v>35060.25</v>
      </c>
    </row>
    <row r="99" spans="1:5" ht="38.25" x14ac:dyDescent="0.2">
      <c r="A99" s="20" t="s">
        <v>17</v>
      </c>
      <c r="B99" s="12" t="s">
        <v>119</v>
      </c>
      <c r="C99" s="13">
        <v>167700</v>
      </c>
      <c r="D99" s="13">
        <v>35060.25</v>
      </c>
    </row>
    <row r="100" spans="1:5" ht="38.25" x14ac:dyDescent="0.2">
      <c r="A100" s="20" t="s">
        <v>17</v>
      </c>
      <c r="B100" s="12" t="s">
        <v>120</v>
      </c>
      <c r="C100" s="13">
        <v>171300</v>
      </c>
      <c r="D100" s="13">
        <v>35060.25</v>
      </c>
    </row>
    <row r="101" spans="1:5" ht="38.25" x14ac:dyDescent="0.2">
      <c r="A101" s="20" t="s">
        <v>17</v>
      </c>
      <c r="B101" s="12" t="s">
        <v>121</v>
      </c>
      <c r="C101" s="13">
        <v>167500</v>
      </c>
      <c r="D101" s="13">
        <v>35060.25</v>
      </c>
    </row>
    <row r="102" spans="1:5" ht="38.25" x14ac:dyDescent="0.2">
      <c r="A102" s="11" t="s">
        <v>18</v>
      </c>
      <c r="B102" s="12" t="s">
        <v>123</v>
      </c>
      <c r="C102" s="13">
        <v>385200</v>
      </c>
      <c r="D102" s="13">
        <v>89008.45</v>
      </c>
      <c r="E102" s="14">
        <f>SUM(D102:D108)</f>
        <v>304794.77</v>
      </c>
    </row>
    <row r="103" spans="1:5" ht="38.25" x14ac:dyDescent="0.2">
      <c r="A103" s="18" t="s">
        <v>18</v>
      </c>
      <c r="B103" s="12" t="s">
        <v>124</v>
      </c>
      <c r="C103" s="13">
        <v>167100</v>
      </c>
      <c r="D103" s="13">
        <v>35650.31</v>
      </c>
    </row>
    <row r="104" spans="1:5" ht="38.25" x14ac:dyDescent="0.2">
      <c r="A104" s="18" t="s">
        <v>18</v>
      </c>
      <c r="B104" s="12" t="s">
        <v>125</v>
      </c>
      <c r="C104" s="13">
        <v>167000</v>
      </c>
      <c r="D104" s="13">
        <v>35060.25</v>
      </c>
    </row>
    <row r="105" spans="1:5" ht="38.25" x14ac:dyDescent="0.2">
      <c r="A105" s="18" t="s">
        <v>18</v>
      </c>
      <c r="B105" s="12" t="s">
        <v>126</v>
      </c>
      <c r="C105" s="13">
        <v>166800</v>
      </c>
      <c r="D105" s="13">
        <v>35060.26</v>
      </c>
    </row>
    <row r="106" spans="1:5" ht="38.25" x14ac:dyDescent="0.2">
      <c r="A106" s="18" t="s">
        <v>18</v>
      </c>
      <c r="B106" s="12" t="s">
        <v>127</v>
      </c>
      <c r="C106" s="13">
        <v>167300</v>
      </c>
      <c r="D106" s="13">
        <v>36370.25</v>
      </c>
    </row>
    <row r="107" spans="1:5" ht="38.25" x14ac:dyDescent="0.2">
      <c r="A107" s="18" t="s">
        <v>18</v>
      </c>
      <c r="B107" s="12" t="s">
        <v>128</v>
      </c>
      <c r="C107" s="13">
        <v>166900</v>
      </c>
      <c r="D107" s="13">
        <v>37275</v>
      </c>
    </row>
    <row r="108" spans="1:5" ht="38.25" x14ac:dyDescent="0.2">
      <c r="A108" s="18" t="s">
        <v>18</v>
      </c>
      <c r="B108" s="12" t="s">
        <v>129</v>
      </c>
      <c r="C108" s="13">
        <v>167100</v>
      </c>
      <c r="D108" s="13">
        <v>36370.25</v>
      </c>
    </row>
    <row r="109" spans="1:5" ht="38.25" x14ac:dyDescent="0.2">
      <c r="A109" s="11" t="s">
        <v>19</v>
      </c>
      <c r="B109" s="12" t="s">
        <v>130</v>
      </c>
      <c r="C109" s="13">
        <v>387300</v>
      </c>
      <c r="D109" s="13">
        <v>66007.45</v>
      </c>
      <c r="E109" s="14">
        <f>SUM(D109:D123)</f>
        <v>463687.9</v>
      </c>
    </row>
    <row r="110" spans="1:5" ht="38.25" x14ac:dyDescent="0.2">
      <c r="A110" s="18" t="s">
        <v>19</v>
      </c>
      <c r="B110" s="12" t="s">
        <v>131</v>
      </c>
      <c r="C110" s="13">
        <v>167700</v>
      </c>
      <c r="D110" s="13">
        <v>23373.5</v>
      </c>
    </row>
    <row r="111" spans="1:5" ht="38.25" x14ac:dyDescent="0.2">
      <c r="A111" s="18" t="s">
        <v>19</v>
      </c>
      <c r="B111" s="12" t="s">
        <v>132</v>
      </c>
      <c r="C111" s="13">
        <v>388700</v>
      </c>
      <c r="D111" s="13">
        <v>49344.06</v>
      </c>
    </row>
    <row r="112" spans="1:5" ht="38.25" x14ac:dyDescent="0.2">
      <c r="A112" s="18" t="s">
        <v>19</v>
      </c>
      <c r="B112" s="12" t="s">
        <v>133</v>
      </c>
      <c r="C112" s="13">
        <v>167700</v>
      </c>
      <c r="D112" s="13">
        <v>20777.32</v>
      </c>
    </row>
    <row r="113" spans="1:5" ht="38.25" x14ac:dyDescent="0.2">
      <c r="A113" s="18" t="s">
        <v>19</v>
      </c>
      <c r="B113" s="12" t="s">
        <v>134</v>
      </c>
      <c r="C113" s="13">
        <v>166100</v>
      </c>
      <c r="D113" s="13">
        <v>23373.5</v>
      </c>
    </row>
    <row r="114" spans="1:5" ht="38.25" x14ac:dyDescent="0.2">
      <c r="A114" s="18" t="s">
        <v>19</v>
      </c>
      <c r="B114" s="12" t="s">
        <v>135</v>
      </c>
      <c r="C114" s="13">
        <v>172800</v>
      </c>
      <c r="D114" s="13">
        <v>25271</v>
      </c>
    </row>
    <row r="115" spans="1:5" ht="38.25" x14ac:dyDescent="0.2">
      <c r="A115" s="18" t="s">
        <v>19</v>
      </c>
      <c r="B115" s="12" t="s">
        <v>136</v>
      </c>
      <c r="C115" s="13">
        <v>165600</v>
      </c>
      <c r="D115" s="13">
        <v>16360.94</v>
      </c>
    </row>
    <row r="116" spans="1:5" ht="38.25" x14ac:dyDescent="0.2">
      <c r="A116" s="18" t="s">
        <v>19</v>
      </c>
      <c r="B116" s="12" t="s">
        <v>137</v>
      </c>
      <c r="C116" s="13">
        <v>168400</v>
      </c>
      <c r="D116" s="13">
        <v>11686.75</v>
      </c>
    </row>
    <row r="117" spans="1:5" ht="38.25" x14ac:dyDescent="0.2">
      <c r="A117" s="18" t="s">
        <v>19</v>
      </c>
      <c r="B117" s="12" t="s">
        <v>138</v>
      </c>
      <c r="C117" s="13">
        <v>171000</v>
      </c>
      <c r="D117" s="13">
        <v>13477</v>
      </c>
    </row>
    <row r="118" spans="1:5" ht="38.25" x14ac:dyDescent="0.2">
      <c r="A118" s="18" t="s">
        <v>19</v>
      </c>
      <c r="B118" s="12" t="s">
        <v>139</v>
      </c>
      <c r="C118" s="13">
        <v>166300</v>
      </c>
      <c r="D118" s="13">
        <v>23373.5</v>
      </c>
    </row>
    <row r="119" spans="1:5" ht="38.25" x14ac:dyDescent="0.2">
      <c r="A119" s="18" t="s">
        <v>19</v>
      </c>
      <c r="B119" s="12" t="s">
        <v>140</v>
      </c>
      <c r="C119" s="13">
        <v>386000</v>
      </c>
      <c r="D119" s="13">
        <v>58926.49</v>
      </c>
    </row>
    <row r="120" spans="1:5" ht="38.25" x14ac:dyDescent="0.2">
      <c r="A120" s="18" t="s">
        <v>19</v>
      </c>
      <c r="B120" s="12" t="s">
        <v>141</v>
      </c>
      <c r="C120" s="13">
        <v>169100</v>
      </c>
      <c r="D120" s="13">
        <v>22176.81</v>
      </c>
    </row>
    <row r="121" spans="1:5" ht="38.25" x14ac:dyDescent="0.2">
      <c r="A121" s="18" t="s">
        <v>19</v>
      </c>
      <c r="B121" s="12" t="s">
        <v>142</v>
      </c>
      <c r="C121" s="13">
        <v>388300</v>
      </c>
      <c r="D121" s="13">
        <v>58433.760000000002</v>
      </c>
    </row>
    <row r="122" spans="1:5" ht="38.25" x14ac:dyDescent="0.2">
      <c r="A122" s="18" t="s">
        <v>19</v>
      </c>
      <c r="B122" s="12" t="s">
        <v>143</v>
      </c>
      <c r="C122" s="13">
        <v>167300</v>
      </c>
      <c r="D122" s="13">
        <v>29604.880000000001</v>
      </c>
    </row>
    <row r="123" spans="1:5" ht="38.25" x14ac:dyDescent="0.2">
      <c r="A123" s="18" t="s">
        <v>19</v>
      </c>
      <c r="B123" s="12" t="s">
        <v>144</v>
      </c>
      <c r="C123" s="13">
        <v>171700</v>
      </c>
      <c r="D123" s="13">
        <v>21500.94</v>
      </c>
    </row>
    <row r="124" spans="1:5" ht="38.25" x14ac:dyDescent="0.2">
      <c r="A124" s="11" t="s">
        <v>145</v>
      </c>
      <c r="B124" s="12" t="s">
        <v>146</v>
      </c>
      <c r="C124" s="13">
        <v>173800</v>
      </c>
      <c r="D124" s="13">
        <v>23373.5</v>
      </c>
      <c r="E124" s="14">
        <f>SUM(D124:D133)</f>
        <v>288161.18</v>
      </c>
    </row>
    <row r="125" spans="1:5" ht="38.25" x14ac:dyDescent="0.2">
      <c r="A125" s="18" t="s">
        <v>145</v>
      </c>
      <c r="B125" s="12" t="s">
        <v>147</v>
      </c>
      <c r="C125" s="13">
        <v>172400</v>
      </c>
      <c r="D125" s="13">
        <v>19653.689999999999</v>
      </c>
    </row>
    <row r="126" spans="1:5" ht="38.25" x14ac:dyDescent="0.2">
      <c r="A126" s="18" t="s">
        <v>145</v>
      </c>
      <c r="B126" s="12" t="s">
        <v>148</v>
      </c>
      <c r="C126" s="13">
        <v>171000</v>
      </c>
      <c r="D126" s="13">
        <v>34393.64</v>
      </c>
    </row>
    <row r="127" spans="1:5" ht="25.5" x14ac:dyDescent="0.2">
      <c r="A127" s="18" t="s">
        <v>145</v>
      </c>
      <c r="B127" s="12" t="s">
        <v>149</v>
      </c>
      <c r="C127" s="13">
        <v>389700</v>
      </c>
      <c r="D127" s="13">
        <v>69119.47</v>
      </c>
    </row>
    <row r="128" spans="1:5" ht="38.25" x14ac:dyDescent="0.2">
      <c r="A128" s="18" t="s">
        <v>145</v>
      </c>
      <c r="B128" s="12" t="s">
        <v>150</v>
      </c>
      <c r="C128" s="13">
        <v>173100</v>
      </c>
      <c r="D128" s="13">
        <v>23883.88</v>
      </c>
    </row>
    <row r="129" spans="1:5" ht="51" x14ac:dyDescent="0.2">
      <c r="A129" s="18" t="s">
        <v>145</v>
      </c>
      <c r="B129" s="12" t="s">
        <v>151</v>
      </c>
      <c r="C129" s="13">
        <v>170100</v>
      </c>
      <c r="D129" s="13">
        <v>23846</v>
      </c>
    </row>
    <row r="130" spans="1:5" ht="25.5" x14ac:dyDescent="0.2">
      <c r="A130" s="18" t="s">
        <v>145</v>
      </c>
      <c r="B130" s="12" t="s">
        <v>152</v>
      </c>
      <c r="C130" s="13">
        <v>170300</v>
      </c>
      <c r="D130" s="13">
        <v>23373.5</v>
      </c>
    </row>
    <row r="131" spans="1:5" ht="38.25" x14ac:dyDescent="0.2">
      <c r="A131" s="18" t="s">
        <v>145</v>
      </c>
      <c r="B131" s="12" t="s">
        <v>153</v>
      </c>
      <c r="C131" s="13">
        <v>173100</v>
      </c>
      <c r="D131" s="13">
        <v>23572</v>
      </c>
    </row>
    <row r="132" spans="1:5" ht="38.25" x14ac:dyDescent="0.2">
      <c r="A132" s="18" t="s">
        <v>145</v>
      </c>
      <c r="B132" s="12" t="s">
        <v>154</v>
      </c>
      <c r="C132" s="13">
        <v>173600</v>
      </c>
      <c r="D132" s="13">
        <v>23373.5</v>
      </c>
    </row>
    <row r="133" spans="1:5" ht="25.5" x14ac:dyDescent="0.2">
      <c r="A133" s="18" t="s">
        <v>145</v>
      </c>
      <c r="B133" s="12" t="s">
        <v>155</v>
      </c>
      <c r="C133" s="13">
        <v>171900</v>
      </c>
      <c r="D133" s="13">
        <v>23572</v>
      </c>
    </row>
    <row r="134" spans="1:5" ht="38.25" x14ac:dyDescent="0.2">
      <c r="A134" s="11" t="s">
        <v>20</v>
      </c>
      <c r="B134" s="12" t="s">
        <v>158</v>
      </c>
      <c r="C134" s="13">
        <v>168400</v>
      </c>
      <c r="D134" s="13">
        <v>24544.48</v>
      </c>
      <c r="E134" s="14">
        <f>SUM(D134:D147)</f>
        <v>548072.18999999994</v>
      </c>
    </row>
    <row r="135" spans="1:5" ht="38.25" x14ac:dyDescent="0.2">
      <c r="A135" s="18" t="s">
        <v>20</v>
      </c>
      <c r="B135" s="12" t="s">
        <v>159</v>
      </c>
      <c r="C135" s="13">
        <v>171000</v>
      </c>
      <c r="D135" s="13">
        <v>35867.9</v>
      </c>
    </row>
    <row r="136" spans="1:5" ht="38.25" x14ac:dyDescent="0.2">
      <c r="A136" s="18" t="s">
        <v>20</v>
      </c>
      <c r="B136" s="12" t="s">
        <v>160</v>
      </c>
      <c r="C136" s="13">
        <v>168000</v>
      </c>
      <c r="D136" s="13">
        <v>35772.99</v>
      </c>
    </row>
    <row r="137" spans="1:5" ht="38.25" x14ac:dyDescent="0.2">
      <c r="A137" s="18" t="s">
        <v>20</v>
      </c>
      <c r="B137" s="12" t="s">
        <v>161</v>
      </c>
      <c r="C137" s="13">
        <v>170600</v>
      </c>
      <c r="D137" s="13">
        <v>35772</v>
      </c>
    </row>
    <row r="138" spans="1:5" ht="38.25" x14ac:dyDescent="0.2">
      <c r="A138" s="18" t="s">
        <v>20</v>
      </c>
      <c r="B138" s="12" t="s">
        <v>162</v>
      </c>
      <c r="C138" s="13">
        <v>388700</v>
      </c>
      <c r="D138" s="13">
        <v>89414.78</v>
      </c>
    </row>
    <row r="139" spans="1:5" ht="38.25" x14ac:dyDescent="0.2">
      <c r="A139" s="18" t="s">
        <v>20</v>
      </c>
      <c r="B139" s="12" t="s">
        <v>163</v>
      </c>
      <c r="C139" s="13">
        <v>169700</v>
      </c>
      <c r="D139" s="13">
        <v>35769</v>
      </c>
    </row>
    <row r="140" spans="1:5" ht="38.25" x14ac:dyDescent="0.2">
      <c r="A140" s="18" t="s">
        <v>20</v>
      </c>
      <c r="B140" s="12" t="s">
        <v>164</v>
      </c>
      <c r="C140" s="13">
        <v>167800</v>
      </c>
      <c r="D140" s="13">
        <v>35772.449999999997</v>
      </c>
    </row>
    <row r="141" spans="1:5" ht="38.25" x14ac:dyDescent="0.2">
      <c r="A141" s="18" t="s">
        <v>20</v>
      </c>
      <c r="B141" s="12" t="s">
        <v>165</v>
      </c>
      <c r="C141" s="13">
        <v>166700</v>
      </c>
      <c r="D141" s="13">
        <v>35772.449999999997</v>
      </c>
    </row>
    <row r="142" spans="1:5" ht="38.25" x14ac:dyDescent="0.2">
      <c r="A142" s="18" t="s">
        <v>20</v>
      </c>
      <c r="B142" s="12" t="s">
        <v>166</v>
      </c>
      <c r="C142" s="13">
        <v>171700</v>
      </c>
      <c r="D142" s="13">
        <v>35775.06</v>
      </c>
    </row>
    <row r="143" spans="1:5" ht="38.25" x14ac:dyDescent="0.2">
      <c r="A143" s="18" t="s">
        <v>20</v>
      </c>
      <c r="B143" s="12" t="s">
        <v>167</v>
      </c>
      <c r="C143" s="13">
        <v>173400</v>
      </c>
      <c r="D143" s="13">
        <v>35771.160000000003</v>
      </c>
    </row>
    <row r="144" spans="1:5" ht="38.25" x14ac:dyDescent="0.2">
      <c r="A144" s="18" t="s">
        <v>20</v>
      </c>
      <c r="B144" s="12" t="s">
        <v>168</v>
      </c>
      <c r="C144" s="13">
        <v>171000</v>
      </c>
      <c r="D144" s="13">
        <v>35772.99</v>
      </c>
    </row>
    <row r="145" spans="1:5" ht="38.25" x14ac:dyDescent="0.2">
      <c r="A145" s="18" t="s">
        <v>20</v>
      </c>
      <c r="B145" s="12" t="s">
        <v>169</v>
      </c>
      <c r="C145" s="13">
        <v>166500</v>
      </c>
      <c r="D145" s="13">
        <v>35772.480000000003</v>
      </c>
    </row>
    <row r="146" spans="1:5" ht="38.25" x14ac:dyDescent="0.2">
      <c r="A146" s="18" t="s">
        <v>20</v>
      </c>
      <c r="B146" s="12" t="s">
        <v>170</v>
      </c>
      <c r="C146" s="13">
        <v>167400</v>
      </c>
      <c r="D146" s="13">
        <v>35772.449999999997</v>
      </c>
    </row>
    <row r="147" spans="1:5" ht="38.25" x14ac:dyDescent="0.2">
      <c r="A147" s="18" t="s">
        <v>20</v>
      </c>
      <c r="B147" s="12" t="s">
        <v>171</v>
      </c>
      <c r="C147" s="13">
        <v>168400</v>
      </c>
      <c r="D147" s="13">
        <v>40522</v>
      </c>
    </row>
    <row r="148" spans="1:5" ht="38.25" x14ac:dyDescent="0.2">
      <c r="A148" s="11" t="s">
        <v>21</v>
      </c>
      <c r="B148" s="12" t="s">
        <v>172</v>
      </c>
      <c r="C148" s="13">
        <v>169100</v>
      </c>
      <c r="D148" s="13">
        <v>42275</v>
      </c>
      <c r="E148" s="14">
        <f>SUM(D148:D171)</f>
        <v>1230750</v>
      </c>
    </row>
    <row r="149" spans="1:5" ht="38.25" x14ac:dyDescent="0.2">
      <c r="A149" s="18" t="s">
        <v>21</v>
      </c>
      <c r="B149" s="12" t="s">
        <v>173</v>
      </c>
      <c r="C149" s="13">
        <v>168800</v>
      </c>
      <c r="D149" s="13">
        <v>42200</v>
      </c>
    </row>
    <row r="150" spans="1:5" ht="38.25" x14ac:dyDescent="0.2">
      <c r="A150" s="18" t="s">
        <v>21</v>
      </c>
      <c r="B150" s="12" t="s">
        <v>174</v>
      </c>
      <c r="C150" s="13">
        <v>169000</v>
      </c>
      <c r="D150" s="13">
        <v>42250</v>
      </c>
    </row>
    <row r="151" spans="1:5" ht="38.25" x14ac:dyDescent="0.2">
      <c r="A151" s="18" t="s">
        <v>21</v>
      </c>
      <c r="B151" s="12" t="s">
        <v>175</v>
      </c>
      <c r="C151" s="13">
        <v>169300</v>
      </c>
      <c r="D151" s="13">
        <v>42325</v>
      </c>
    </row>
    <row r="152" spans="1:5" ht="38.25" x14ac:dyDescent="0.2">
      <c r="A152" s="18" t="s">
        <v>21</v>
      </c>
      <c r="B152" s="12" t="s">
        <v>176</v>
      </c>
      <c r="C152" s="13">
        <v>168100</v>
      </c>
      <c r="D152" s="13">
        <v>42025</v>
      </c>
    </row>
    <row r="153" spans="1:5" ht="38.25" x14ac:dyDescent="0.2">
      <c r="A153" s="18" t="s">
        <v>21</v>
      </c>
      <c r="B153" s="12" t="s">
        <v>177</v>
      </c>
      <c r="C153" s="13">
        <v>386800</v>
      </c>
      <c r="D153" s="13">
        <v>96700</v>
      </c>
    </row>
    <row r="154" spans="1:5" ht="38.25" x14ac:dyDescent="0.2">
      <c r="A154" s="18" t="s">
        <v>21</v>
      </c>
      <c r="B154" s="12" t="s">
        <v>178</v>
      </c>
      <c r="C154" s="13">
        <v>170400</v>
      </c>
      <c r="D154" s="13">
        <v>42600</v>
      </c>
    </row>
    <row r="155" spans="1:5" ht="38.25" x14ac:dyDescent="0.2">
      <c r="A155" s="18" t="s">
        <v>21</v>
      </c>
      <c r="B155" s="12" t="s">
        <v>179</v>
      </c>
      <c r="C155" s="13">
        <v>169600</v>
      </c>
      <c r="D155" s="13">
        <v>42400</v>
      </c>
    </row>
    <row r="156" spans="1:5" ht="38.25" x14ac:dyDescent="0.2">
      <c r="A156" s="18" t="s">
        <v>21</v>
      </c>
      <c r="B156" s="12" t="s">
        <v>180</v>
      </c>
      <c r="C156" s="13">
        <v>166700</v>
      </c>
      <c r="D156" s="13">
        <v>41675</v>
      </c>
    </row>
    <row r="157" spans="1:5" ht="38.25" x14ac:dyDescent="0.2">
      <c r="A157" s="18" t="s">
        <v>21</v>
      </c>
      <c r="B157" s="12" t="s">
        <v>181</v>
      </c>
      <c r="C157" s="13">
        <v>170100</v>
      </c>
      <c r="D157" s="13">
        <v>42525</v>
      </c>
    </row>
    <row r="158" spans="1:5" ht="38.25" x14ac:dyDescent="0.2">
      <c r="A158" s="18" t="s">
        <v>21</v>
      </c>
      <c r="B158" s="12" t="s">
        <v>182</v>
      </c>
      <c r="C158" s="13">
        <v>170100</v>
      </c>
      <c r="D158" s="13">
        <v>42525</v>
      </c>
    </row>
    <row r="159" spans="1:5" ht="38.25" x14ac:dyDescent="0.2">
      <c r="A159" s="18" t="s">
        <v>21</v>
      </c>
      <c r="B159" s="12" t="s">
        <v>183</v>
      </c>
      <c r="C159" s="13">
        <v>167900</v>
      </c>
      <c r="D159" s="13">
        <v>41975</v>
      </c>
    </row>
    <row r="160" spans="1:5" ht="38.25" x14ac:dyDescent="0.2">
      <c r="A160" s="18" t="s">
        <v>21</v>
      </c>
      <c r="B160" s="12" t="s">
        <v>184</v>
      </c>
      <c r="C160" s="13">
        <v>169800</v>
      </c>
      <c r="D160" s="13">
        <v>42450</v>
      </c>
    </row>
    <row r="161" spans="1:5" ht="38.25" x14ac:dyDescent="0.2">
      <c r="A161" s="18" t="s">
        <v>21</v>
      </c>
      <c r="B161" s="12" t="s">
        <v>185</v>
      </c>
      <c r="C161" s="13">
        <v>167000</v>
      </c>
      <c r="D161" s="13">
        <v>41750</v>
      </c>
    </row>
    <row r="162" spans="1:5" ht="38.25" x14ac:dyDescent="0.2">
      <c r="A162" s="18" t="s">
        <v>21</v>
      </c>
      <c r="B162" s="12" t="s">
        <v>186</v>
      </c>
      <c r="C162" s="13">
        <v>389800</v>
      </c>
      <c r="D162" s="13">
        <v>97450</v>
      </c>
    </row>
    <row r="163" spans="1:5" ht="38.25" x14ac:dyDescent="0.2">
      <c r="A163" s="18" t="s">
        <v>21</v>
      </c>
      <c r="B163" s="12" t="s">
        <v>187</v>
      </c>
      <c r="C163" s="13">
        <v>168500</v>
      </c>
      <c r="D163" s="13">
        <v>42125</v>
      </c>
    </row>
    <row r="164" spans="1:5" ht="38.25" x14ac:dyDescent="0.2">
      <c r="A164" s="18" t="s">
        <v>21</v>
      </c>
      <c r="B164" s="12" t="s">
        <v>188</v>
      </c>
      <c r="C164" s="13">
        <v>171900</v>
      </c>
      <c r="D164" s="13">
        <v>42975</v>
      </c>
    </row>
    <row r="165" spans="1:5" ht="38.25" x14ac:dyDescent="0.2">
      <c r="A165" s="18" t="s">
        <v>21</v>
      </c>
      <c r="B165" s="12" t="s">
        <v>189</v>
      </c>
      <c r="C165" s="13">
        <v>167400</v>
      </c>
      <c r="D165" s="13">
        <v>41850</v>
      </c>
    </row>
    <row r="166" spans="1:5" ht="38.25" x14ac:dyDescent="0.2">
      <c r="A166" s="18" t="s">
        <v>21</v>
      </c>
      <c r="B166" s="12" t="s">
        <v>190</v>
      </c>
      <c r="C166" s="13">
        <v>385900</v>
      </c>
      <c r="D166" s="13">
        <v>96475</v>
      </c>
    </row>
    <row r="167" spans="1:5" ht="38.25" x14ac:dyDescent="0.2">
      <c r="A167" s="18" t="s">
        <v>21</v>
      </c>
      <c r="B167" s="12" t="s">
        <v>191</v>
      </c>
      <c r="C167" s="13">
        <v>167400</v>
      </c>
      <c r="D167" s="13">
        <v>41850</v>
      </c>
    </row>
    <row r="168" spans="1:5" ht="38.25" x14ac:dyDescent="0.2">
      <c r="A168" s="18" t="s">
        <v>21</v>
      </c>
      <c r="B168" s="12" t="s">
        <v>192</v>
      </c>
      <c r="C168" s="13">
        <v>168100</v>
      </c>
      <c r="D168" s="13">
        <v>42025</v>
      </c>
    </row>
    <row r="169" spans="1:5" ht="38.25" x14ac:dyDescent="0.2">
      <c r="A169" s="18" t="s">
        <v>21</v>
      </c>
      <c r="B169" s="12" t="s">
        <v>193</v>
      </c>
      <c r="C169" s="13">
        <v>386500</v>
      </c>
      <c r="D169" s="13">
        <v>96625</v>
      </c>
    </row>
    <row r="170" spans="1:5" ht="38.25" x14ac:dyDescent="0.2">
      <c r="A170" s="18" t="s">
        <v>21</v>
      </c>
      <c r="B170" s="12" t="s">
        <v>194</v>
      </c>
      <c r="C170" s="13">
        <v>167500</v>
      </c>
      <c r="D170" s="13">
        <v>41875</v>
      </c>
    </row>
    <row r="171" spans="1:5" ht="38.25" x14ac:dyDescent="0.2">
      <c r="A171" s="18" t="s">
        <v>21</v>
      </c>
      <c r="B171" s="12" t="s">
        <v>195</v>
      </c>
      <c r="C171" s="13">
        <v>167300</v>
      </c>
      <c r="D171" s="13">
        <v>41825</v>
      </c>
    </row>
    <row r="172" spans="1:5" ht="38.25" x14ac:dyDescent="0.2">
      <c r="A172" s="11" t="s">
        <v>22</v>
      </c>
      <c r="B172" s="12" t="s">
        <v>196</v>
      </c>
      <c r="C172" s="13">
        <v>166700</v>
      </c>
      <c r="D172" s="13">
        <v>23337</v>
      </c>
      <c r="E172" s="14">
        <f>SUM(D172:D185)</f>
        <v>420082.23</v>
      </c>
    </row>
    <row r="173" spans="1:5" ht="38.25" x14ac:dyDescent="0.2">
      <c r="A173" s="18" t="s">
        <v>22</v>
      </c>
      <c r="B173" s="12" t="s">
        <v>197</v>
      </c>
      <c r="C173" s="13">
        <v>167600</v>
      </c>
      <c r="D173" s="13">
        <v>35060.25</v>
      </c>
    </row>
    <row r="174" spans="1:5" ht="38.25" x14ac:dyDescent="0.2">
      <c r="A174" s="18" t="s">
        <v>22</v>
      </c>
      <c r="B174" s="12" t="s">
        <v>198</v>
      </c>
      <c r="C174" s="13">
        <v>165700</v>
      </c>
      <c r="D174" s="13">
        <v>23373.5</v>
      </c>
    </row>
    <row r="175" spans="1:5" ht="38.25" x14ac:dyDescent="0.2">
      <c r="A175" s="18" t="s">
        <v>22</v>
      </c>
      <c r="B175" s="12" t="s">
        <v>199</v>
      </c>
      <c r="C175" s="13">
        <v>166700</v>
      </c>
      <c r="D175" s="13">
        <v>31797.119999999999</v>
      </c>
    </row>
    <row r="176" spans="1:5" ht="38.25" x14ac:dyDescent="0.2">
      <c r="A176" s="18" t="s">
        <v>22</v>
      </c>
      <c r="B176" s="12" t="s">
        <v>200</v>
      </c>
      <c r="C176" s="13">
        <v>165600</v>
      </c>
      <c r="D176" s="13">
        <v>35060.25</v>
      </c>
    </row>
    <row r="177" spans="1:5" ht="38.25" x14ac:dyDescent="0.2">
      <c r="A177" s="18" t="s">
        <v>22</v>
      </c>
      <c r="B177" s="12" t="s">
        <v>201</v>
      </c>
      <c r="C177" s="13">
        <v>165800</v>
      </c>
      <c r="D177" s="13">
        <v>30065.47</v>
      </c>
    </row>
    <row r="178" spans="1:5" ht="38.25" x14ac:dyDescent="0.2">
      <c r="A178" s="18" t="s">
        <v>22</v>
      </c>
      <c r="B178" s="12" t="s">
        <v>202</v>
      </c>
      <c r="C178" s="13">
        <v>166500</v>
      </c>
      <c r="D178" s="13">
        <v>35060.25</v>
      </c>
    </row>
    <row r="179" spans="1:5" ht="38.25" x14ac:dyDescent="0.2">
      <c r="A179" s="18" t="s">
        <v>22</v>
      </c>
      <c r="B179" s="12" t="s">
        <v>203</v>
      </c>
      <c r="C179" s="13">
        <v>165900</v>
      </c>
      <c r="D179" s="13">
        <v>32690.75</v>
      </c>
    </row>
    <row r="180" spans="1:5" ht="38.25" x14ac:dyDescent="0.2">
      <c r="A180" s="18" t="s">
        <v>22</v>
      </c>
      <c r="B180" s="12" t="s">
        <v>204</v>
      </c>
      <c r="C180" s="13">
        <v>169400</v>
      </c>
      <c r="D180" s="13">
        <v>35060.25</v>
      </c>
    </row>
    <row r="181" spans="1:5" ht="38.25" x14ac:dyDescent="0.2">
      <c r="A181" s="18" t="s">
        <v>22</v>
      </c>
      <c r="B181" s="12" t="s">
        <v>205</v>
      </c>
      <c r="C181" s="13">
        <v>166300</v>
      </c>
      <c r="D181" s="13">
        <v>19684.98</v>
      </c>
    </row>
    <row r="182" spans="1:5" ht="38.25" x14ac:dyDescent="0.2">
      <c r="A182" s="18" t="s">
        <v>22</v>
      </c>
      <c r="B182" s="12" t="s">
        <v>206</v>
      </c>
      <c r="C182" s="13">
        <v>168500</v>
      </c>
      <c r="D182" s="13">
        <v>31979.32</v>
      </c>
    </row>
    <row r="183" spans="1:5" ht="38.25" x14ac:dyDescent="0.2">
      <c r="A183" s="18" t="s">
        <v>22</v>
      </c>
      <c r="B183" s="12" t="s">
        <v>207</v>
      </c>
      <c r="C183" s="13">
        <v>168000</v>
      </c>
      <c r="D183" s="13">
        <v>31863.39</v>
      </c>
    </row>
    <row r="184" spans="1:5" ht="38.25" x14ac:dyDescent="0.2">
      <c r="A184" s="18" t="s">
        <v>22</v>
      </c>
      <c r="B184" s="12" t="s">
        <v>208</v>
      </c>
      <c r="C184" s="13">
        <v>168500</v>
      </c>
      <c r="D184" s="13">
        <v>27704.48</v>
      </c>
    </row>
    <row r="185" spans="1:5" ht="38.25" x14ac:dyDescent="0.2">
      <c r="A185" s="18" t="s">
        <v>22</v>
      </c>
      <c r="B185" s="12" t="s">
        <v>209</v>
      </c>
      <c r="C185" s="13">
        <v>168300</v>
      </c>
      <c r="D185" s="13">
        <v>27345.22</v>
      </c>
    </row>
    <row r="186" spans="1:5" ht="38.25" x14ac:dyDescent="0.2">
      <c r="A186" s="11" t="s">
        <v>23</v>
      </c>
      <c r="B186" s="12" t="s">
        <v>210</v>
      </c>
      <c r="C186" s="13">
        <v>167500</v>
      </c>
      <c r="D186" s="13">
        <v>33007.99</v>
      </c>
      <c r="E186" s="14">
        <f>SUM(D186:D207)</f>
        <v>635345.75000000012</v>
      </c>
    </row>
    <row r="187" spans="1:5" ht="38.25" x14ac:dyDescent="0.2">
      <c r="A187" s="18" t="s">
        <v>23</v>
      </c>
      <c r="B187" s="12" t="s">
        <v>211</v>
      </c>
      <c r="C187" s="13">
        <v>168400</v>
      </c>
      <c r="D187" s="13">
        <v>23849.98</v>
      </c>
    </row>
    <row r="188" spans="1:5" ht="38.25" x14ac:dyDescent="0.2">
      <c r="A188" s="18" t="s">
        <v>23</v>
      </c>
      <c r="B188" s="12" t="s">
        <v>212</v>
      </c>
      <c r="C188" s="13">
        <v>171400</v>
      </c>
      <c r="D188" s="13">
        <v>35339.9</v>
      </c>
    </row>
    <row r="189" spans="1:5" ht="38.25" x14ac:dyDescent="0.2">
      <c r="A189" s="18" t="s">
        <v>23</v>
      </c>
      <c r="B189" s="12" t="s">
        <v>213</v>
      </c>
      <c r="C189" s="13">
        <v>168500</v>
      </c>
      <c r="D189" s="13">
        <v>23850.04</v>
      </c>
    </row>
    <row r="190" spans="1:5" ht="38.25" x14ac:dyDescent="0.2">
      <c r="A190" s="18" t="s">
        <v>23</v>
      </c>
      <c r="B190" s="12" t="s">
        <v>214</v>
      </c>
      <c r="C190" s="13">
        <v>167700</v>
      </c>
      <c r="D190" s="13">
        <v>23850.04</v>
      </c>
    </row>
    <row r="191" spans="1:5" ht="38.25" x14ac:dyDescent="0.2">
      <c r="A191" s="18" t="s">
        <v>23</v>
      </c>
      <c r="B191" s="12" t="s">
        <v>215</v>
      </c>
      <c r="C191" s="13">
        <v>166200</v>
      </c>
      <c r="D191" s="13">
        <v>30640.17</v>
      </c>
    </row>
    <row r="192" spans="1:5" ht="38.25" x14ac:dyDescent="0.2">
      <c r="A192" s="18" t="s">
        <v>23</v>
      </c>
      <c r="B192" s="12" t="s">
        <v>216</v>
      </c>
      <c r="C192" s="13">
        <v>169000</v>
      </c>
      <c r="D192" s="13">
        <v>23850.04</v>
      </c>
    </row>
    <row r="193" spans="1:4" ht="38.25" x14ac:dyDescent="0.2">
      <c r="A193" s="18" t="s">
        <v>23</v>
      </c>
      <c r="B193" s="12" t="s">
        <v>217</v>
      </c>
      <c r="C193" s="13">
        <v>167000</v>
      </c>
      <c r="D193" s="13">
        <v>28429.73</v>
      </c>
    </row>
    <row r="194" spans="1:4" ht="38.25" x14ac:dyDescent="0.2">
      <c r="A194" s="18" t="s">
        <v>23</v>
      </c>
      <c r="B194" s="12" t="s">
        <v>218</v>
      </c>
      <c r="C194" s="13">
        <v>167700</v>
      </c>
      <c r="D194" s="13">
        <v>30000.04</v>
      </c>
    </row>
    <row r="195" spans="1:4" ht="38.25" x14ac:dyDescent="0.2">
      <c r="A195" s="18" t="s">
        <v>23</v>
      </c>
      <c r="B195" s="12" t="s">
        <v>219</v>
      </c>
      <c r="C195" s="13">
        <v>170200</v>
      </c>
      <c r="D195" s="13">
        <v>23850</v>
      </c>
    </row>
    <row r="196" spans="1:4" ht="38.25" x14ac:dyDescent="0.2">
      <c r="A196" s="18" t="s">
        <v>23</v>
      </c>
      <c r="B196" s="12" t="s">
        <v>220</v>
      </c>
      <c r="C196" s="13">
        <v>386000</v>
      </c>
      <c r="D196" s="13">
        <v>67589.440000000002</v>
      </c>
    </row>
    <row r="197" spans="1:4" ht="38.25" x14ac:dyDescent="0.2">
      <c r="A197" s="18" t="s">
        <v>23</v>
      </c>
      <c r="B197" s="12" t="s">
        <v>221</v>
      </c>
      <c r="C197" s="13">
        <v>167500</v>
      </c>
      <c r="D197" s="13">
        <v>29259.98</v>
      </c>
    </row>
    <row r="198" spans="1:4" ht="38.25" x14ac:dyDescent="0.2">
      <c r="A198" s="18" t="s">
        <v>23</v>
      </c>
      <c r="B198" s="12" t="s">
        <v>222</v>
      </c>
      <c r="C198" s="13">
        <v>165800</v>
      </c>
      <c r="D198" s="13">
        <v>27807</v>
      </c>
    </row>
    <row r="199" spans="1:4" ht="38.25" x14ac:dyDescent="0.2">
      <c r="A199" s="18" t="s">
        <v>23</v>
      </c>
      <c r="B199" s="12" t="s">
        <v>223</v>
      </c>
      <c r="C199" s="13">
        <v>168100</v>
      </c>
      <c r="D199" s="13">
        <v>23850</v>
      </c>
    </row>
    <row r="200" spans="1:4" ht="38.25" x14ac:dyDescent="0.2">
      <c r="A200" s="18" t="s">
        <v>23</v>
      </c>
      <c r="B200" s="12" t="s">
        <v>224</v>
      </c>
      <c r="C200" s="13">
        <v>166800</v>
      </c>
      <c r="D200" s="13">
        <v>28353.11</v>
      </c>
    </row>
    <row r="201" spans="1:4" ht="38.25" x14ac:dyDescent="0.2">
      <c r="A201" s="18" t="s">
        <v>23</v>
      </c>
      <c r="B201" s="12" t="s">
        <v>225</v>
      </c>
      <c r="C201" s="13">
        <v>171700</v>
      </c>
      <c r="D201" s="13">
        <v>23849.78</v>
      </c>
    </row>
    <row r="202" spans="1:4" ht="38.25" x14ac:dyDescent="0.2">
      <c r="A202" s="18" t="s">
        <v>23</v>
      </c>
      <c r="B202" s="12" t="s">
        <v>226</v>
      </c>
      <c r="C202" s="13">
        <v>166300</v>
      </c>
      <c r="D202" s="13">
        <v>22058.880000000001</v>
      </c>
    </row>
    <row r="203" spans="1:4" ht="38.25" x14ac:dyDescent="0.2">
      <c r="A203" s="18" t="s">
        <v>23</v>
      </c>
      <c r="B203" s="12" t="s">
        <v>227</v>
      </c>
      <c r="C203" s="13">
        <v>167700</v>
      </c>
      <c r="D203" s="13">
        <v>28430.04</v>
      </c>
    </row>
    <row r="204" spans="1:4" ht="38.25" x14ac:dyDescent="0.2">
      <c r="A204" s="18" t="s">
        <v>23</v>
      </c>
      <c r="B204" s="12" t="s">
        <v>228</v>
      </c>
      <c r="C204" s="13">
        <v>169500</v>
      </c>
      <c r="D204" s="13">
        <v>35776</v>
      </c>
    </row>
    <row r="205" spans="1:4" ht="38.25" x14ac:dyDescent="0.2">
      <c r="A205" s="18" t="s">
        <v>23</v>
      </c>
      <c r="B205" s="12" t="s">
        <v>229</v>
      </c>
      <c r="C205" s="13">
        <v>171700</v>
      </c>
      <c r="D205" s="13">
        <v>24005.25</v>
      </c>
    </row>
    <row r="206" spans="1:4" ht="38.25" x14ac:dyDescent="0.2">
      <c r="A206" s="18" t="s">
        <v>23</v>
      </c>
      <c r="B206" s="12" t="s">
        <v>230</v>
      </c>
      <c r="C206" s="13">
        <v>165500</v>
      </c>
      <c r="D206" s="13">
        <v>23848.3</v>
      </c>
    </row>
    <row r="207" spans="1:4" ht="38.25" x14ac:dyDescent="0.2">
      <c r="A207" s="18" t="s">
        <v>23</v>
      </c>
      <c r="B207" s="12" t="s">
        <v>231</v>
      </c>
      <c r="C207" s="13">
        <v>165900</v>
      </c>
      <c r="D207" s="13">
        <v>23850.04</v>
      </c>
    </row>
    <row r="208" spans="1:4" x14ac:dyDescent="0.2">
      <c r="A208" s="21"/>
      <c r="C208" s="22"/>
      <c r="D208" s="22"/>
    </row>
    <row r="209" spans="1:4" x14ac:dyDescent="0.2">
      <c r="A209" s="23"/>
      <c r="C209" s="22"/>
      <c r="D209" s="22"/>
    </row>
    <row r="210" spans="1:4" x14ac:dyDescent="0.2">
      <c r="A210" s="23"/>
      <c r="C210" s="22"/>
      <c r="D210" s="22"/>
    </row>
    <row r="211" spans="1:4" x14ac:dyDescent="0.2">
      <c r="A211" s="23"/>
      <c r="C211" s="22"/>
      <c r="D211" s="22"/>
    </row>
    <row r="212" spans="1:4" x14ac:dyDescent="0.2">
      <c r="A212" s="23"/>
      <c r="C212" s="22"/>
      <c r="D212" s="22"/>
    </row>
    <row r="213" spans="1:4" x14ac:dyDescent="0.2">
      <c r="C213" s="22"/>
      <c r="D213" s="22"/>
    </row>
    <row r="214" spans="1:4" x14ac:dyDescent="0.2">
      <c r="C214" s="22"/>
      <c r="D214" s="22"/>
    </row>
    <row r="215" spans="1:4" x14ac:dyDescent="0.2">
      <c r="C215" s="22"/>
      <c r="D215" s="22"/>
    </row>
    <row r="216" spans="1:4" x14ac:dyDescent="0.2">
      <c r="C216" s="22"/>
      <c r="D216" s="22"/>
    </row>
    <row r="217" spans="1:4" x14ac:dyDescent="0.2">
      <c r="C217" s="22"/>
      <c r="D217" s="22"/>
    </row>
    <row r="218" spans="1:4" x14ac:dyDescent="0.2">
      <c r="C218" s="22"/>
      <c r="D218" s="22"/>
    </row>
    <row r="219" spans="1:4" x14ac:dyDescent="0.2">
      <c r="C219" s="22"/>
      <c r="D219" s="22"/>
    </row>
    <row r="220" spans="1:4" x14ac:dyDescent="0.2">
      <c r="C220" s="22"/>
      <c r="D220" s="22"/>
    </row>
    <row r="221" spans="1:4" x14ac:dyDescent="0.2">
      <c r="C221" s="22"/>
      <c r="D221" s="22"/>
    </row>
    <row r="222" spans="1:4" x14ac:dyDescent="0.2">
      <c r="C222" s="22"/>
      <c r="D222" s="22"/>
    </row>
    <row r="223" spans="1:4" x14ac:dyDescent="0.2">
      <c r="C223" s="22"/>
      <c r="D223" s="22"/>
    </row>
    <row r="224" spans="1:4" x14ac:dyDescent="0.2">
      <c r="C224" s="22"/>
      <c r="D224" s="22"/>
    </row>
    <row r="225" spans="3:4" x14ac:dyDescent="0.2">
      <c r="C225" s="22"/>
      <c r="D225" s="22"/>
    </row>
    <row r="226" spans="3:4" x14ac:dyDescent="0.2">
      <c r="C226" s="22"/>
      <c r="D226" s="22"/>
    </row>
    <row r="227" spans="3:4" x14ac:dyDescent="0.2">
      <c r="C227" s="22"/>
      <c r="D227" s="22"/>
    </row>
    <row r="228" spans="3:4" x14ac:dyDescent="0.2">
      <c r="C228" s="22"/>
      <c r="D228" s="22"/>
    </row>
    <row r="229" spans="3:4" x14ac:dyDescent="0.2">
      <c r="C229" s="22"/>
      <c r="D229" s="22"/>
    </row>
    <row r="230" spans="3:4" x14ac:dyDescent="0.2">
      <c r="C230" s="22"/>
      <c r="D230" s="22"/>
    </row>
  </sheetData>
  <mergeCells count="1">
    <mergeCell ref="A2:E2"/>
  </mergeCells>
  <pageMargins left="0.70866141732283472" right="0.70866141732283472" top="0.74803149606299213" bottom="0.74803149606299213" header="0.31496062992125984" footer="0.31496062992125984"/>
  <pageSetup paperSize="9" scale="70" fitToHeight="50" orientation="portrait" horizontalDpi="300" verticalDpi="300" r:id="rId1"/>
  <headerFooter>
    <oddFooter>&amp;L&amp;P&amp;R&amp;Z&amp;F&amp;A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pageSetUpPr fitToPage="1"/>
  </sheetPr>
  <dimension ref="A1:ABC58"/>
  <sheetViews>
    <sheetView zoomScale="68" zoomScaleNormal="68" zoomScaleSheetLayoutView="39" workbookViewId="0">
      <selection activeCell="AK57" sqref="AK57"/>
    </sheetView>
  </sheetViews>
  <sheetFormatPr defaultRowHeight="15" x14ac:dyDescent="0.25"/>
  <cols>
    <col min="1" max="1" width="35.5703125" customWidth="1"/>
    <col min="2" max="2" width="28.140625" bestFit="1" customWidth="1"/>
    <col min="3" max="3" width="26.140625" customWidth="1"/>
    <col min="4" max="7" width="27.5703125" bestFit="1" customWidth="1"/>
    <col min="8" max="9" width="25" bestFit="1" customWidth="1"/>
    <col min="10" max="10" width="23.85546875" customWidth="1"/>
    <col min="11" max="12" width="24.140625" customWidth="1"/>
    <col min="13" max="13" width="23.5703125" bestFit="1" customWidth="1"/>
    <col min="14" max="16" width="27.5703125" bestFit="1" customWidth="1"/>
    <col min="17" max="17" width="25" bestFit="1" customWidth="1"/>
    <col min="18" max="18" width="23.85546875" customWidth="1"/>
    <col min="19" max="21" width="25" bestFit="1" customWidth="1"/>
    <col min="22" max="22" width="23.5703125" bestFit="1" customWidth="1"/>
    <col min="23" max="23" width="22.140625" hidden="1" customWidth="1"/>
    <col min="24" max="24" width="23.5703125" hidden="1" customWidth="1"/>
    <col min="25" max="25" width="22.140625" hidden="1" customWidth="1"/>
    <col min="26" max="26" width="23.5703125" bestFit="1" customWidth="1"/>
    <col min="27" max="28" width="22.140625" hidden="1" customWidth="1"/>
    <col min="29" max="29" width="19" hidden="1" customWidth="1"/>
    <col min="30" max="30" width="23.5703125" bestFit="1" customWidth="1"/>
    <col min="31" max="32" width="22.140625" hidden="1" customWidth="1"/>
    <col min="33" max="33" width="23.85546875" customWidth="1"/>
    <col min="34" max="35" width="19" hidden="1" customWidth="1"/>
    <col min="36" max="36" width="22.140625" bestFit="1" customWidth="1"/>
    <col min="37" max="37" width="20.42578125" customWidth="1"/>
    <col min="38" max="38" width="22.140625" bestFit="1" customWidth="1"/>
    <col min="39" max="39" width="21.85546875" customWidth="1"/>
    <col min="40" max="40" width="28.85546875" customWidth="1"/>
    <col min="41" max="41" width="27.5703125" bestFit="1" customWidth="1"/>
    <col min="42" max="42" width="24.140625" customWidth="1"/>
    <col min="43" max="43" width="25" hidden="1" customWidth="1"/>
    <col min="44" max="44" width="42.140625" hidden="1" customWidth="1"/>
    <col min="45" max="45" width="25" bestFit="1" customWidth="1"/>
    <col min="46" max="46" width="25" hidden="1" customWidth="1"/>
    <col min="47" max="47" width="42.140625" hidden="1" customWidth="1"/>
    <col min="48" max="48" width="23.85546875" hidden="1" customWidth="1"/>
    <col min="49" max="49" width="42.140625" hidden="1" customWidth="1"/>
    <col min="50" max="50" width="23.85546875" hidden="1" customWidth="1"/>
    <col min="51" max="51" width="42.140625" hidden="1" customWidth="1"/>
    <col min="52" max="52" width="23.85546875" hidden="1" customWidth="1"/>
    <col min="53" max="53" width="42.140625" hidden="1" customWidth="1"/>
    <col min="54" max="54" width="23.85546875" hidden="1" customWidth="1"/>
    <col min="55" max="55" width="42.140625" hidden="1" customWidth="1"/>
    <col min="56" max="56" width="23.85546875" hidden="1" customWidth="1"/>
    <col min="57" max="57" width="42.140625" hidden="1" customWidth="1"/>
    <col min="58" max="58" width="23.85546875" hidden="1" customWidth="1"/>
    <col min="59" max="59" width="42.140625" hidden="1" customWidth="1"/>
    <col min="60" max="60" width="25" hidden="1" customWidth="1"/>
    <col min="61" max="61" width="23.5703125" hidden="1" customWidth="1"/>
    <col min="62" max="62" width="25" hidden="1" customWidth="1"/>
    <col min="63" max="65" width="23.5703125" hidden="1" customWidth="1"/>
    <col min="66" max="66" width="25" hidden="1" customWidth="1"/>
    <col min="67" max="67" width="23.5703125" hidden="1" customWidth="1"/>
    <col min="68" max="69" width="25" hidden="1" customWidth="1"/>
    <col min="70" max="71" width="23.140625" hidden="1" customWidth="1"/>
    <col min="72" max="73" width="27.5703125" hidden="1" customWidth="1"/>
    <col min="74" max="74" width="27.85546875" hidden="1" customWidth="1"/>
    <col min="75" max="75" width="27.5703125" hidden="1" customWidth="1"/>
    <col min="76" max="76" width="27.85546875" hidden="1" customWidth="1"/>
    <col min="77" max="77" width="27.5703125" hidden="1" customWidth="1"/>
    <col min="78" max="78" width="27.85546875" hidden="1" customWidth="1"/>
    <col min="79" max="79" width="25" hidden="1" customWidth="1"/>
    <col min="80" max="80" width="27.5703125" hidden="1" customWidth="1"/>
    <col min="81" max="81" width="27.85546875" hidden="1" customWidth="1"/>
    <col min="82" max="82" width="27.5703125" hidden="1" customWidth="1"/>
    <col min="83" max="83" width="27.85546875" hidden="1" customWidth="1"/>
    <col min="84" max="84" width="27.5703125" hidden="1" customWidth="1"/>
    <col min="85" max="85" width="27.85546875" hidden="1" customWidth="1"/>
    <col min="86" max="86" width="23.5703125" hidden="1" customWidth="1"/>
    <col min="87" max="87" width="27.5703125" hidden="1" customWidth="1"/>
    <col min="88" max="88" width="27.85546875" hidden="1" customWidth="1"/>
    <col min="89" max="89" width="21.42578125" hidden="1" customWidth="1"/>
    <col min="90" max="91" width="26.85546875" hidden="1" customWidth="1"/>
    <col min="92" max="93" width="21.42578125" hidden="1" customWidth="1"/>
    <col min="94" max="94" width="23.5703125" hidden="1" customWidth="1"/>
    <col min="95" max="95" width="21.42578125" hidden="1" customWidth="1"/>
    <col min="96" max="96" width="23.140625" customWidth="1"/>
    <col min="97" max="98" width="21.140625" hidden="1" customWidth="1"/>
    <col min="99" max="99" width="21.5703125" customWidth="1"/>
    <col min="100" max="101" width="21.140625" hidden="1" customWidth="1"/>
    <col min="102" max="102" width="24.42578125" hidden="1" customWidth="1"/>
    <col min="103" max="104" width="26.85546875" hidden="1" customWidth="1"/>
    <col min="105" max="105" width="24" hidden="1" customWidth="1"/>
    <col min="106" max="107" width="27.85546875" hidden="1" customWidth="1"/>
    <col min="108" max="108" width="25" bestFit="1" customWidth="1"/>
    <col min="109" max="109" width="27.5703125" hidden="1" customWidth="1"/>
    <col min="110" max="110" width="27.85546875" hidden="1" customWidth="1"/>
    <col min="111" max="111" width="23.5703125" bestFit="1" customWidth="1"/>
    <col min="112" max="112" width="27.5703125" hidden="1" customWidth="1"/>
    <col min="113" max="113" width="27.85546875" hidden="1" customWidth="1"/>
    <col min="114" max="114" width="25" hidden="1" customWidth="1"/>
    <col min="115" max="115" width="27.5703125" hidden="1" customWidth="1"/>
    <col min="116" max="116" width="27.85546875" hidden="1" customWidth="1"/>
    <col min="117" max="117" width="23.5703125" hidden="1" customWidth="1"/>
    <col min="118" max="118" width="27.5703125" hidden="1" customWidth="1"/>
    <col min="119" max="119" width="27.85546875" hidden="1" customWidth="1"/>
    <col min="120" max="120" width="25" bestFit="1" customWidth="1"/>
    <col min="121" max="121" width="27.5703125" hidden="1" customWidth="1"/>
    <col min="122" max="122" width="27.85546875" hidden="1" customWidth="1"/>
    <col min="123" max="123" width="23.5703125" bestFit="1" customWidth="1"/>
    <col min="124" max="124" width="27.5703125" hidden="1" customWidth="1"/>
    <col min="125" max="125" width="27.85546875" hidden="1" customWidth="1"/>
    <col min="126" max="126" width="27.5703125" bestFit="1" customWidth="1"/>
    <col min="127" max="127" width="27.5703125" hidden="1" customWidth="1"/>
    <col min="128" max="128" width="27.85546875" hidden="1" customWidth="1"/>
    <col min="129" max="129" width="25.42578125" customWidth="1"/>
    <col min="130" max="130" width="27.5703125" hidden="1" customWidth="1"/>
    <col min="131" max="131" width="27.85546875" hidden="1" customWidth="1"/>
    <col min="132" max="132" width="22.85546875" hidden="1" customWidth="1"/>
    <col min="133" max="133" width="27.85546875" hidden="1" customWidth="1"/>
    <col min="134" max="134" width="28.140625" hidden="1" customWidth="1"/>
    <col min="135" max="135" width="22" hidden="1" customWidth="1"/>
    <col min="136" max="136" width="27.85546875" hidden="1" customWidth="1"/>
    <col min="137" max="137" width="28.140625" hidden="1" customWidth="1"/>
    <col min="138" max="138" width="21.85546875" hidden="1" customWidth="1"/>
    <col min="139" max="139" width="27.85546875" hidden="1" customWidth="1"/>
    <col min="140" max="140" width="28.140625" hidden="1" customWidth="1"/>
    <col min="141" max="141" width="23.85546875" hidden="1" customWidth="1"/>
    <col min="142" max="142" width="27.85546875" hidden="1" customWidth="1"/>
    <col min="143" max="143" width="28.140625" hidden="1" customWidth="1"/>
    <col min="144" max="144" width="21.140625" hidden="1" customWidth="1"/>
    <col min="145" max="145" width="27.85546875" hidden="1" customWidth="1"/>
    <col min="146" max="146" width="28.140625" hidden="1" customWidth="1"/>
    <col min="147" max="147" width="23.85546875" hidden="1" customWidth="1"/>
    <col min="148" max="148" width="27.85546875" hidden="1" customWidth="1"/>
    <col min="149" max="149" width="28.140625" hidden="1" customWidth="1"/>
    <col min="150" max="150" width="23.85546875" hidden="1" customWidth="1"/>
    <col min="151" max="151" width="27.85546875" hidden="1" customWidth="1"/>
    <col min="152" max="152" width="28.140625" hidden="1" customWidth="1"/>
    <col min="153" max="153" width="23.85546875" hidden="1" customWidth="1"/>
    <col min="154" max="154" width="27.85546875" hidden="1" customWidth="1"/>
    <col min="155" max="155" width="26.85546875" hidden="1" customWidth="1"/>
    <col min="156" max="156" width="24.42578125" bestFit="1" customWidth="1"/>
    <col min="157" max="158" width="23" hidden="1" customWidth="1"/>
    <col min="159" max="159" width="27.85546875" hidden="1" customWidth="1"/>
    <col min="160" max="160" width="23" customWidth="1"/>
    <col min="161" max="162" width="23" hidden="1" customWidth="1"/>
    <col min="163" max="163" width="27.85546875" hidden="1" customWidth="1"/>
    <col min="164" max="164" width="22.85546875" bestFit="1" customWidth="1"/>
    <col min="165" max="165" width="27.140625" hidden="1" customWidth="1"/>
    <col min="166" max="166" width="27.5703125" hidden="1" customWidth="1"/>
    <col min="167" max="167" width="24.42578125" customWidth="1"/>
    <col min="168" max="168" width="27.140625" hidden="1" customWidth="1"/>
    <col min="169" max="169" width="27.5703125" hidden="1" customWidth="1"/>
    <col min="170" max="170" width="23.85546875" customWidth="1"/>
    <col min="171" max="171" width="23.85546875" hidden="1" customWidth="1"/>
    <col min="172" max="172" width="28.140625" hidden="1" customWidth="1"/>
    <col min="173" max="173" width="23.85546875" customWidth="1"/>
    <col min="174" max="174" width="23.85546875" hidden="1" customWidth="1"/>
    <col min="175" max="175" width="28.140625" hidden="1" customWidth="1"/>
    <col min="176" max="176" width="23.85546875" customWidth="1"/>
    <col min="177" max="177" width="23.85546875" hidden="1" customWidth="1"/>
    <col min="178" max="178" width="28.140625" hidden="1" customWidth="1"/>
    <col min="179" max="179" width="23.85546875" customWidth="1"/>
    <col min="180" max="180" width="23.85546875" hidden="1" customWidth="1"/>
    <col min="181" max="181" width="28.140625" hidden="1" customWidth="1"/>
    <col min="182" max="182" width="23.85546875" customWidth="1"/>
    <col min="183" max="183" width="23.85546875" hidden="1" customWidth="1"/>
    <col min="184" max="184" width="28.140625" hidden="1" customWidth="1"/>
    <col min="185" max="185" width="23.85546875" customWidth="1"/>
    <col min="186" max="186" width="23.85546875" hidden="1" customWidth="1"/>
    <col min="187" max="187" width="28.140625" hidden="1" customWidth="1"/>
    <col min="188" max="191" width="23.85546875" customWidth="1"/>
    <col min="192" max="192" width="38.5703125" customWidth="1"/>
    <col min="193" max="193" width="27.85546875" hidden="1" customWidth="1"/>
    <col min="194" max="194" width="28.140625" hidden="1" customWidth="1"/>
    <col min="195" max="195" width="32.85546875" customWidth="1"/>
    <col min="196" max="196" width="27.85546875" hidden="1" customWidth="1"/>
    <col min="197" max="197" width="28.140625" hidden="1" customWidth="1"/>
    <col min="198" max="198" width="25.5703125" customWidth="1"/>
    <col min="199" max="199" width="27.5703125" hidden="1" customWidth="1"/>
    <col min="200" max="200" width="27.85546875" hidden="1" customWidth="1"/>
    <col min="201" max="201" width="25.5703125" customWidth="1"/>
    <col min="202" max="202" width="27.5703125" hidden="1" customWidth="1"/>
    <col min="203" max="203" width="27.85546875" hidden="1" customWidth="1"/>
    <col min="204" max="204" width="25" bestFit="1" customWidth="1"/>
    <col min="205" max="205" width="27.5703125" hidden="1" customWidth="1"/>
    <col min="206" max="206" width="27.85546875" hidden="1" customWidth="1"/>
    <col min="207" max="207" width="24.140625" customWidth="1"/>
    <col min="208" max="208" width="27.5703125" hidden="1" customWidth="1"/>
    <col min="209" max="209" width="27.85546875" hidden="1" customWidth="1"/>
    <col min="210" max="210" width="24.140625" customWidth="1"/>
    <col min="211" max="211" width="27.5703125" hidden="1" customWidth="1"/>
    <col min="212" max="212" width="27.85546875" hidden="1" customWidth="1"/>
    <col min="213" max="213" width="24.140625" customWidth="1"/>
    <col min="214" max="214" width="27.5703125" hidden="1" customWidth="1"/>
    <col min="215" max="215" width="27.85546875" hidden="1" customWidth="1"/>
    <col min="216" max="216" width="24.140625" customWidth="1"/>
    <col min="217" max="217" width="27.5703125" hidden="1" customWidth="1"/>
    <col min="218" max="218" width="27.85546875" hidden="1" customWidth="1"/>
    <col min="219" max="219" width="26.42578125" customWidth="1"/>
    <col min="220" max="221" width="26.42578125" hidden="1" customWidth="1"/>
    <col min="222" max="222" width="27.5703125" bestFit="1" customWidth="1"/>
    <col min="223" max="223" width="27.85546875" hidden="1" customWidth="1"/>
    <col min="224" max="224" width="28.140625" hidden="1" customWidth="1"/>
    <col min="225" max="225" width="27.5703125" hidden="1" customWidth="1"/>
    <col min="226" max="226" width="25" bestFit="1" customWidth="1"/>
    <col min="227" max="227" width="27.85546875" hidden="1" customWidth="1"/>
    <col min="228" max="228" width="28.140625" hidden="1" customWidth="1"/>
    <col min="229" max="229" width="25" hidden="1" customWidth="1"/>
    <col min="230" max="230" width="25" bestFit="1" customWidth="1"/>
    <col min="231" max="231" width="25" hidden="1" customWidth="1"/>
    <col min="232" max="232" width="23.5703125" bestFit="1" customWidth="1"/>
    <col min="233" max="233" width="23.5703125" hidden="1" customWidth="1"/>
    <col min="234" max="235" width="22.85546875" customWidth="1"/>
    <col min="236" max="236" width="25" bestFit="1" customWidth="1"/>
    <col min="237" max="237" width="22.85546875" customWidth="1"/>
    <col min="238" max="253" width="26.42578125" hidden="1" customWidth="1"/>
    <col min="254" max="254" width="24.5703125" customWidth="1"/>
    <col min="255" max="255" width="27.140625" hidden="1" customWidth="1"/>
    <col min="256" max="256" width="27.5703125" hidden="1" customWidth="1"/>
    <col min="257" max="257" width="24.5703125" customWidth="1"/>
    <col min="258" max="258" width="27.140625" hidden="1" customWidth="1"/>
    <col min="259" max="259" width="27.5703125" hidden="1" customWidth="1"/>
    <col min="260" max="260" width="22.5703125" customWidth="1"/>
    <col min="261" max="261" width="27.85546875" hidden="1" customWidth="1"/>
    <col min="262" max="262" width="28.140625" hidden="1" customWidth="1"/>
    <col min="263" max="263" width="24.5703125" customWidth="1"/>
    <col min="264" max="264" width="27.85546875" hidden="1" customWidth="1"/>
    <col min="265" max="265" width="28.140625" hidden="1" customWidth="1"/>
    <col min="266" max="266" width="25.5703125" hidden="1" customWidth="1"/>
    <col min="267" max="267" width="27.85546875" hidden="1" customWidth="1"/>
    <col min="268" max="268" width="28.140625" hidden="1" customWidth="1"/>
    <col min="269" max="269" width="25.5703125" hidden="1" customWidth="1"/>
    <col min="270" max="270" width="27.85546875" hidden="1" customWidth="1"/>
    <col min="271" max="271" width="28.140625" hidden="1" customWidth="1"/>
    <col min="272" max="272" width="25.5703125" hidden="1" customWidth="1"/>
    <col min="273" max="273" width="27.85546875" hidden="1" customWidth="1"/>
    <col min="274" max="274" width="28.140625" hidden="1" customWidth="1"/>
    <col min="275" max="275" width="25.5703125" hidden="1" customWidth="1"/>
    <col min="276" max="276" width="27.85546875" hidden="1" customWidth="1"/>
    <col min="277" max="277" width="28.140625" hidden="1" customWidth="1"/>
    <col min="278" max="278" width="25.5703125" hidden="1" customWidth="1"/>
    <col min="279" max="279" width="27.85546875" hidden="1" customWidth="1"/>
    <col min="280" max="280" width="28.140625" hidden="1" customWidth="1"/>
    <col min="281" max="281" width="25.5703125" hidden="1" customWidth="1"/>
    <col min="282" max="282" width="27.85546875" hidden="1" customWidth="1"/>
    <col min="283" max="283" width="28.140625" hidden="1" customWidth="1"/>
    <col min="284" max="284" width="25.5703125" hidden="1" customWidth="1"/>
    <col min="285" max="285" width="27.85546875" hidden="1" customWidth="1"/>
    <col min="286" max="286" width="28.140625" hidden="1" customWidth="1"/>
    <col min="287" max="287" width="25.5703125" hidden="1" customWidth="1"/>
    <col min="288" max="288" width="27.85546875" hidden="1" customWidth="1"/>
    <col min="289" max="289" width="28.140625" hidden="1" customWidth="1"/>
    <col min="290" max="290" width="40.5703125" customWidth="1"/>
    <col min="291" max="291" width="27.85546875" hidden="1" customWidth="1"/>
    <col min="292" max="292" width="27.140625" hidden="1" customWidth="1"/>
    <col min="293" max="293" width="27.85546875" hidden="1" customWidth="1"/>
    <col min="294" max="294" width="32.85546875" customWidth="1"/>
    <col min="295" max="295" width="27.85546875" hidden="1" customWidth="1"/>
    <col min="296" max="296" width="27.140625" hidden="1" customWidth="1"/>
    <col min="297" max="313" width="27.85546875" hidden="1" customWidth="1"/>
    <col min="314" max="314" width="22.85546875" bestFit="1" customWidth="1"/>
    <col min="315" max="315" width="27.140625" hidden="1" customWidth="1"/>
    <col min="316" max="316" width="27.5703125" hidden="1" customWidth="1"/>
    <col min="317" max="317" width="24.42578125" customWidth="1"/>
    <col min="318" max="318" width="27.140625" hidden="1" customWidth="1"/>
    <col min="319" max="319" width="27.5703125" hidden="1" customWidth="1"/>
    <col min="320" max="320" width="23.42578125" customWidth="1"/>
    <col min="321" max="322" width="26.140625" hidden="1" customWidth="1"/>
    <col min="323" max="323" width="26.140625" customWidth="1"/>
    <col min="324" max="325" width="26.140625" hidden="1" customWidth="1"/>
    <col min="326" max="326" width="23.5703125" customWidth="1"/>
    <col min="327" max="327" width="26.140625" hidden="1" customWidth="1"/>
    <col min="328" max="328" width="27.5703125" hidden="1" customWidth="1"/>
    <col min="329" max="329" width="23.5703125" bestFit="1" customWidth="1"/>
    <col min="330" max="330" width="26.140625" hidden="1" customWidth="1"/>
    <col min="331" max="331" width="27.5703125" hidden="1" customWidth="1"/>
    <col min="332" max="332" width="22.85546875" customWidth="1"/>
    <col min="333" max="334" width="26.140625" hidden="1" customWidth="1"/>
    <col min="335" max="335" width="21.85546875" customWidth="1"/>
    <col min="336" max="337" width="26.140625" hidden="1" customWidth="1"/>
    <col min="338" max="338" width="23.5703125" bestFit="1" customWidth="1"/>
    <col min="339" max="339" width="27.140625" hidden="1" customWidth="1"/>
    <col min="340" max="341" width="27.5703125" hidden="1" customWidth="1"/>
    <col min="342" max="342" width="27.85546875" hidden="1" customWidth="1"/>
    <col min="343" max="343" width="25.42578125" hidden="1" customWidth="1"/>
    <col min="344" max="344" width="27.85546875" hidden="1" customWidth="1"/>
    <col min="345" max="345" width="28.140625" hidden="1" customWidth="1"/>
    <col min="346" max="346" width="21.85546875" customWidth="1"/>
    <col min="347" max="347" width="27.140625" hidden="1" customWidth="1"/>
    <col min="348" max="349" width="27.5703125" hidden="1" customWidth="1"/>
    <col min="350" max="350" width="27.85546875" hidden="1" customWidth="1"/>
    <col min="351" max="351" width="23.140625" hidden="1" customWidth="1"/>
    <col min="352" max="352" width="27.85546875" hidden="1" customWidth="1"/>
    <col min="353" max="353" width="28.140625" hidden="1" customWidth="1"/>
    <col min="354" max="354" width="21.85546875" customWidth="1"/>
    <col min="355" max="355" width="27.85546875" hidden="1" customWidth="1"/>
    <col min="356" max="356" width="28.140625" hidden="1" customWidth="1"/>
    <col min="357" max="357" width="21.140625" customWidth="1"/>
    <col min="358" max="358" width="27.85546875" hidden="1" customWidth="1"/>
    <col min="359" max="359" width="28.140625" hidden="1" customWidth="1"/>
    <col min="360" max="360" width="22.42578125" customWidth="1"/>
    <col min="361" max="361" width="27.85546875" hidden="1" customWidth="1"/>
    <col min="362" max="362" width="28.140625" hidden="1" customWidth="1"/>
    <col min="363" max="363" width="23.5703125" customWidth="1"/>
    <col min="364" max="364" width="27.85546875" hidden="1" customWidth="1"/>
    <col min="365" max="365" width="28.140625" hidden="1" customWidth="1"/>
    <col min="366" max="366" width="21.85546875" customWidth="1"/>
    <col min="367" max="367" width="27.85546875" hidden="1" customWidth="1"/>
    <col min="368" max="368" width="28.140625" hidden="1" customWidth="1"/>
    <col min="369" max="369" width="21.42578125" customWidth="1"/>
    <col min="370" max="370" width="27.85546875" hidden="1" customWidth="1"/>
    <col min="371" max="371" width="28.140625" hidden="1" customWidth="1"/>
    <col min="372" max="372" width="25" bestFit="1" customWidth="1"/>
    <col min="373" max="373" width="27.5703125" hidden="1" customWidth="1"/>
    <col min="374" max="374" width="27.85546875" hidden="1" customWidth="1"/>
    <col min="375" max="375" width="25" hidden="1" customWidth="1"/>
    <col min="376" max="376" width="23" customWidth="1"/>
    <col min="377" max="377" width="27.5703125" hidden="1" customWidth="1"/>
    <col min="378" max="378" width="27.85546875" hidden="1" customWidth="1"/>
    <col min="379" max="379" width="23.5703125" hidden="1" customWidth="1"/>
    <col min="380" max="380" width="25" bestFit="1" customWidth="1"/>
    <col min="381" max="381" width="27.5703125" hidden="1" customWidth="1"/>
    <col min="382" max="382" width="27.85546875" hidden="1" customWidth="1"/>
    <col min="383" max="383" width="25" hidden="1" customWidth="1"/>
    <col min="384" max="384" width="24.42578125" customWidth="1"/>
    <col min="385" max="385" width="27.5703125" hidden="1" customWidth="1"/>
    <col min="386" max="386" width="27.85546875" hidden="1" customWidth="1"/>
    <col min="387" max="387" width="23.5703125" hidden="1" customWidth="1"/>
    <col min="388" max="388" width="25" bestFit="1" customWidth="1"/>
    <col min="389" max="389" width="27.5703125" hidden="1" customWidth="1"/>
    <col min="390" max="390" width="27.85546875" hidden="1" customWidth="1"/>
    <col min="391" max="391" width="25" hidden="1" customWidth="1"/>
    <col min="392" max="392" width="24.42578125" customWidth="1"/>
    <col min="393" max="393" width="27.5703125" hidden="1" customWidth="1"/>
    <col min="394" max="394" width="27.85546875" hidden="1" customWidth="1"/>
    <col min="395" max="395" width="23.5703125" hidden="1" customWidth="1"/>
    <col min="396" max="396" width="25" bestFit="1" customWidth="1"/>
    <col min="397" max="397" width="27.5703125" hidden="1" customWidth="1"/>
    <col min="398" max="398" width="27.85546875" hidden="1" customWidth="1"/>
    <col min="399" max="399" width="23.5703125" hidden="1" customWidth="1"/>
    <col min="400" max="400" width="24.42578125" customWidth="1"/>
    <col min="401" max="401" width="27.5703125" hidden="1" customWidth="1"/>
    <col min="402" max="402" width="27.85546875" hidden="1" customWidth="1"/>
    <col min="403" max="403" width="19.140625" hidden="1" customWidth="1"/>
    <col min="404" max="404" width="25" bestFit="1" customWidth="1"/>
    <col min="405" max="405" width="22.140625" hidden="1" customWidth="1"/>
    <col min="406" max="406" width="28.140625" hidden="1" customWidth="1"/>
    <col min="407" max="407" width="22.5703125" hidden="1" customWidth="1"/>
    <col min="408" max="408" width="28.140625" hidden="1" customWidth="1"/>
    <col min="409" max="409" width="23.5703125" bestFit="1" customWidth="1"/>
    <col min="410" max="410" width="21.85546875" hidden="1" customWidth="1"/>
    <col min="411" max="411" width="28.140625" hidden="1" customWidth="1"/>
    <col min="412" max="412" width="26" hidden="1" customWidth="1"/>
    <col min="413" max="413" width="28.140625" hidden="1" customWidth="1"/>
    <col min="414" max="414" width="24" customWidth="1"/>
    <col min="415" max="415" width="21.140625" hidden="1" customWidth="1"/>
    <col min="416" max="416" width="28.140625" hidden="1" customWidth="1"/>
    <col min="417" max="418" width="24.85546875" hidden="1" customWidth="1"/>
    <col min="419" max="419" width="22.140625" customWidth="1"/>
    <col min="420" max="420" width="19.5703125" hidden="1" customWidth="1"/>
    <col min="421" max="423" width="28.140625" hidden="1" customWidth="1"/>
    <col min="424" max="424" width="22.140625" customWidth="1"/>
    <col min="425" max="425" width="20.85546875" hidden="1" customWidth="1"/>
    <col min="426" max="428" width="28.140625" hidden="1" customWidth="1"/>
    <col min="429" max="429" width="22.140625" customWidth="1"/>
    <col min="430" max="430" width="22.140625" hidden="1" customWidth="1"/>
    <col min="431" max="433" width="27.140625" hidden="1" customWidth="1"/>
    <col min="434" max="434" width="24.28515625" customWidth="1"/>
    <col min="435" max="435" width="22.140625" hidden="1" customWidth="1"/>
    <col min="436" max="438" width="28.140625" hidden="1" customWidth="1"/>
    <col min="439" max="439" width="22.140625" customWidth="1"/>
    <col min="440" max="440" width="22.140625" hidden="1" customWidth="1"/>
    <col min="441" max="443" width="26.85546875" hidden="1" customWidth="1"/>
    <col min="444" max="444" width="22.140625" customWidth="1"/>
    <col min="445" max="445" width="26.85546875" hidden="1" customWidth="1"/>
    <col min="446" max="446" width="28.42578125" hidden="1" customWidth="1"/>
    <col min="447" max="447" width="22.140625" customWidth="1"/>
    <col min="448" max="448" width="28.140625" hidden="1" customWidth="1"/>
    <col min="449" max="449" width="28.42578125" hidden="1" customWidth="1"/>
    <col min="450" max="450" width="21.5703125" hidden="1" customWidth="1"/>
    <col min="451" max="451" width="28.140625" hidden="1" customWidth="1"/>
    <col min="452" max="452" width="28.42578125" hidden="1" customWidth="1"/>
    <col min="453" max="453" width="24.42578125" hidden="1" customWidth="1"/>
    <col min="454" max="454" width="28.140625" hidden="1" customWidth="1"/>
    <col min="455" max="455" width="28.42578125" hidden="1" customWidth="1"/>
    <col min="456" max="456" width="21.5703125" hidden="1" customWidth="1"/>
    <col min="457" max="457" width="28.140625" hidden="1" customWidth="1"/>
    <col min="458" max="458" width="28.42578125" hidden="1" customWidth="1"/>
    <col min="459" max="459" width="27.5703125" hidden="1" customWidth="1"/>
    <col min="460" max="460" width="28.140625" hidden="1" customWidth="1"/>
    <col min="461" max="461" width="28.42578125" hidden="1" customWidth="1"/>
    <col min="462" max="462" width="21.5703125" hidden="1" customWidth="1"/>
    <col min="463" max="463" width="28.140625" hidden="1" customWidth="1"/>
    <col min="464" max="464" width="28.42578125" hidden="1" customWidth="1"/>
    <col min="465" max="465" width="22.140625" hidden="1" customWidth="1"/>
    <col min="466" max="466" width="28.140625" hidden="1" customWidth="1"/>
    <col min="467" max="467" width="28.42578125" hidden="1" customWidth="1"/>
    <col min="468" max="468" width="21.5703125" hidden="1" customWidth="1"/>
    <col min="469" max="469" width="28.140625" hidden="1" customWidth="1"/>
    <col min="470" max="470" width="28.42578125" hidden="1" customWidth="1"/>
    <col min="471" max="471" width="24.42578125" hidden="1" customWidth="1"/>
    <col min="472" max="472" width="28.140625" hidden="1" customWidth="1"/>
    <col min="473" max="473" width="28.42578125" hidden="1" customWidth="1"/>
    <col min="474" max="474" width="22.85546875" customWidth="1"/>
    <col min="475" max="475" width="27.85546875" hidden="1" customWidth="1"/>
    <col min="476" max="478" width="27.140625" hidden="1" customWidth="1"/>
    <col min="479" max="479" width="22.85546875" customWidth="1"/>
    <col min="480" max="480" width="27.85546875" hidden="1" customWidth="1"/>
    <col min="481" max="483" width="27.140625" hidden="1" customWidth="1"/>
    <col min="484" max="484" width="25.5703125" customWidth="1"/>
    <col min="485" max="485" width="27.85546875" hidden="1" customWidth="1"/>
    <col min="486" max="488" width="27.140625" hidden="1" customWidth="1"/>
    <col min="489" max="489" width="24.42578125" customWidth="1"/>
    <col min="490" max="490" width="27.85546875" hidden="1" customWidth="1"/>
    <col min="491" max="493" width="27.140625" hidden="1" customWidth="1"/>
    <col min="494" max="497" width="24.42578125" customWidth="1"/>
    <col min="498" max="498" width="26.85546875" bestFit="1" customWidth="1"/>
    <col min="499" max="501" width="25.140625" hidden="1" customWidth="1"/>
    <col min="502" max="502" width="27.85546875" hidden="1" customWidth="1"/>
    <col min="503" max="503" width="28.140625" hidden="1" customWidth="1"/>
    <col min="504" max="504" width="25.140625" customWidth="1"/>
    <col min="505" max="507" width="25.140625" hidden="1" customWidth="1"/>
    <col min="508" max="508" width="27.85546875" hidden="1" customWidth="1"/>
    <col min="509" max="509" width="28.140625" hidden="1" customWidth="1"/>
    <col min="510" max="510" width="22.85546875" bestFit="1" customWidth="1"/>
    <col min="511" max="511" width="27.85546875" hidden="1" customWidth="1"/>
    <col min="512" max="512" width="28.140625" hidden="1" customWidth="1"/>
    <col min="513" max="513" width="18.5703125" customWidth="1"/>
    <col min="514" max="514" width="26.5703125" hidden="1" customWidth="1"/>
    <col min="515" max="515" width="28.140625" hidden="1" customWidth="1"/>
    <col min="516" max="516" width="27.5703125" bestFit="1" customWidth="1"/>
    <col min="517" max="517" width="23.42578125" hidden="1" customWidth="1"/>
    <col min="518" max="518" width="28.140625" hidden="1" customWidth="1"/>
    <col min="519" max="519" width="23.42578125" hidden="1" customWidth="1"/>
    <col min="520" max="520" width="28.140625" hidden="1" customWidth="1"/>
    <col min="521" max="521" width="24.42578125" hidden="1" customWidth="1"/>
    <col min="522" max="522" width="28.140625" hidden="1" customWidth="1"/>
    <col min="523" max="523" width="25" bestFit="1" customWidth="1"/>
    <col min="524" max="524" width="23.42578125" hidden="1" customWidth="1"/>
    <col min="525" max="525" width="28.140625" hidden="1" customWidth="1"/>
    <col min="526" max="526" width="23.42578125" hidden="1" customWidth="1"/>
    <col min="527" max="527" width="28.140625" hidden="1" customWidth="1"/>
    <col min="528" max="528" width="23.42578125" hidden="1" customWidth="1"/>
    <col min="529" max="529" width="28.140625" hidden="1" customWidth="1"/>
    <col min="530" max="530" width="23.42578125" customWidth="1"/>
    <col min="531" max="531" width="23.42578125" hidden="1" customWidth="1"/>
    <col min="532" max="532" width="28.140625" hidden="1" customWidth="1"/>
    <col min="533" max="533" width="23.42578125" hidden="1" customWidth="1"/>
    <col min="534" max="534" width="28.140625" hidden="1" customWidth="1"/>
    <col min="535" max="535" width="23.42578125" hidden="1" customWidth="1"/>
    <col min="536" max="536" width="28.140625" hidden="1" customWidth="1"/>
    <col min="537" max="537" width="23.42578125" customWidth="1"/>
    <col min="538" max="538" width="23.42578125" hidden="1" customWidth="1"/>
    <col min="539" max="539" width="28.140625" hidden="1" customWidth="1"/>
    <col min="540" max="540" width="23.42578125" hidden="1" customWidth="1"/>
    <col min="541" max="541" width="28.140625" hidden="1" customWidth="1"/>
    <col min="542" max="542" width="23.42578125" hidden="1" customWidth="1"/>
    <col min="543" max="543" width="28.140625" hidden="1" customWidth="1"/>
    <col min="544" max="544" width="23.5703125" bestFit="1" customWidth="1"/>
    <col min="545" max="545" width="23.85546875" hidden="1" customWidth="1"/>
    <col min="546" max="546" width="28.140625" hidden="1" customWidth="1"/>
    <col min="547" max="547" width="23.85546875" hidden="1" customWidth="1"/>
    <col min="548" max="548" width="28.140625" hidden="1" customWidth="1"/>
    <col min="549" max="549" width="23.85546875" hidden="1" customWidth="1"/>
    <col min="550" max="550" width="28.140625" hidden="1" customWidth="1"/>
    <col min="551" max="551" width="23.5703125" bestFit="1" customWidth="1"/>
    <col min="552" max="552" width="25.5703125" hidden="1" customWidth="1"/>
    <col min="553" max="553" width="28.140625" hidden="1" customWidth="1"/>
    <col min="554" max="554" width="25.5703125" hidden="1" customWidth="1"/>
    <col min="555" max="555" width="28.140625" hidden="1" customWidth="1"/>
    <col min="556" max="557" width="25.5703125" hidden="1" customWidth="1"/>
    <col min="558" max="558" width="23.5703125" bestFit="1" customWidth="1"/>
    <col min="559" max="559" width="21.5703125" hidden="1" customWidth="1"/>
    <col min="560" max="560" width="27.85546875" hidden="1" customWidth="1"/>
    <col min="561" max="561" width="22.140625" hidden="1" customWidth="1"/>
    <col min="562" max="562" width="27.85546875" hidden="1" customWidth="1"/>
    <col min="563" max="563" width="22.85546875" hidden="1" customWidth="1"/>
    <col min="564" max="564" width="27.85546875" hidden="1" customWidth="1"/>
    <col min="565" max="565" width="22" customWidth="1"/>
    <col min="566" max="566" width="23.5703125" hidden="1" customWidth="1"/>
    <col min="567" max="567" width="27.42578125" hidden="1" customWidth="1"/>
    <col min="568" max="568" width="22.42578125" hidden="1" customWidth="1"/>
    <col min="569" max="569" width="27.42578125" hidden="1" customWidth="1"/>
    <col min="570" max="570" width="21.85546875" hidden="1" customWidth="1"/>
    <col min="571" max="571" width="27.42578125" hidden="1" customWidth="1"/>
    <col min="572" max="572" width="27.85546875" customWidth="1"/>
    <col min="573" max="573" width="27.42578125" customWidth="1"/>
    <col min="574" max="574" width="24.42578125" bestFit="1" customWidth="1"/>
    <col min="575" max="575" width="21.42578125" customWidth="1"/>
    <col min="576" max="576" width="21.5703125" customWidth="1"/>
    <col min="577" max="577" width="21.140625" customWidth="1"/>
    <col min="578" max="578" width="24.42578125" bestFit="1" customWidth="1"/>
    <col min="579" max="579" width="24.5703125" customWidth="1"/>
    <col min="580" max="580" width="27.42578125" customWidth="1"/>
    <col min="581" max="581" width="28.140625" hidden="1" customWidth="1"/>
    <col min="582" max="582" width="24.42578125" hidden="1" customWidth="1"/>
    <col min="583" max="583" width="25.5703125" customWidth="1"/>
    <col min="584" max="584" width="24.42578125" hidden="1" customWidth="1"/>
    <col min="585" max="585" width="22.42578125" hidden="1" customWidth="1"/>
    <col min="586" max="586" width="28.140625" bestFit="1" customWidth="1"/>
    <col min="587" max="587" width="25.140625" customWidth="1"/>
    <col min="588" max="589" width="25" bestFit="1" customWidth="1"/>
    <col min="590" max="590" width="22.140625" customWidth="1"/>
    <col min="591" max="591" width="20.5703125" customWidth="1"/>
    <col min="592" max="593" width="23.5703125" bestFit="1" customWidth="1"/>
    <col min="594" max="594" width="19.85546875" customWidth="1"/>
    <col min="595" max="595" width="20.85546875" customWidth="1"/>
    <col min="596" max="596" width="28.85546875" customWidth="1"/>
    <col min="597" max="597" width="29.85546875" customWidth="1"/>
    <col min="598" max="598" width="21.140625" customWidth="1"/>
    <col min="599" max="599" width="20.42578125" customWidth="1"/>
    <col min="600" max="600" width="21.140625" customWidth="1"/>
    <col min="601" max="601" width="21.42578125" customWidth="1"/>
    <col min="602" max="602" width="25" bestFit="1" customWidth="1"/>
    <col min="603" max="603" width="25" hidden="1" customWidth="1"/>
    <col min="604" max="604" width="28.140625" hidden="1" customWidth="1"/>
    <col min="605" max="605" width="25" bestFit="1" customWidth="1"/>
    <col min="606" max="606" width="23.5703125" hidden="1" customWidth="1"/>
    <col min="607" max="607" width="28.140625" hidden="1" customWidth="1"/>
    <col min="608" max="608" width="23.5703125" bestFit="1" customWidth="1"/>
    <col min="609" max="610" width="23.5703125" hidden="1" customWidth="1"/>
    <col min="611" max="611" width="23.5703125" bestFit="1" customWidth="1"/>
    <col min="612" max="613" width="22.140625" hidden="1" customWidth="1"/>
    <col min="614" max="615" width="26.140625" customWidth="1"/>
    <col min="616" max="616" width="39.85546875" customWidth="1"/>
    <col min="617" max="617" width="19.42578125" hidden="1" customWidth="1"/>
    <col min="618" max="618" width="22.85546875" hidden="1" customWidth="1"/>
    <col min="619" max="619" width="38.140625" customWidth="1"/>
    <col min="620" max="620" width="19.85546875" hidden="1" customWidth="1"/>
    <col min="621" max="621" width="22.85546875" hidden="1" customWidth="1"/>
    <col min="622" max="622" width="22.5703125" customWidth="1"/>
    <col min="623" max="623" width="22.140625" hidden="1" customWidth="1"/>
    <col min="624" max="624" width="23.5703125" hidden="1" customWidth="1"/>
    <col min="625" max="625" width="21.85546875" customWidth="1"/>
    <col min="626" max="627" width="19.140625" hidden="1" customWidth="1"/>
    <col min="628" max="628" width="25" bestFit="1" customWidth="1"/>
    <col min="629" max="629" width="25" hidden="1" customWidth="1"/>
    <col min="630" max="630" width="23.5703125" hidden="1" customWidth="1"/>
    <col min="631" max="631" width="23.5703125" bestFit="1" customWidth="1"/>
    <col min="632" max="632" width="22.140625" hidden="1" customWidth="1"/>
    <col min="633" max="633" width="23.5703125" hidden="1" customWidth="1"/>
    <col min="634" max="634" width="24.42578125" bestFit="1" customWidth="1"/>
    <col min="635" max="635" width="21.140625" hidden="1" customWidth="1"/>
    <col min="636" max="636" width="24.42578125" hidden="1" customWidth="1"/>
    <col min="637" max="637" width="25" bestFit="1" customWidth="1"/>
    <col min="638" max="638" width="21.5703125" hidden="1" customWidth="1"/>
    <col min="639" max="639" width="24.7109375" hidden="1" customWidth="1"/>
    <col min="640" max="640" width="25" bestFit="1" customWidth="1"/>
    <col min="641" max="641" width="25" hidden="1" customWidth="1"/>
    <col min="642" max="642" width="22.140625" bestFit="1" customWidth="1"/>
    <col min="643" max="643" width="22.140625" hidden="1" customWidth="1"/>
    <col min="644" max="644" width="25" bestFit="1" customWidth="1"/>
    <col min="645" max="645" width="25" hidden="1" customWidth="1"/>
    <col min="646" max="646" width="22.140625" bestFit="1" customWidth="1"/>
    <col min="647" max="647" width="22.140625" hidden="1" customWidth="1"/>
    <col min="648" max="648" width="21.5703125" bestFit="1" customWidth="1"/>
    <col min="649" max="649" width="24.140625" customWidth="1"/>
    <col min="650" max="650" width="25" bestFit="1" customWidth="1"/>
    <col min="651" max="651" width="22.140625" bestFit="1" customWidth="1"/>
    <col min="652" max="652" width="27.5703125" bestFit="1" customWidth="1"/>
    <col min="653" max="656" width="25" hidden="1" customWidth="1"/>
    <col min="657" max="657" width="23.5703125" hidden="1" customWidth="1"/>
    <col min="658" max="658" width="25" hidden="1" customWidth="1"/>
    <col min="659" max="659" width="24.85546875" hidden="1" customWidth="1"/>
    <col min="660" max="660" width="22.140625" hidden="1" customWidth="1"/>
    <col min="661" max="661" width="23.5703125" hidden="1" customWidth="1"/>
    <col min="662" max="662" width="19" hidden="1" customWidth="1"/>
    <col min="663" max="663" width="22" hidden="1" customWidth="1"/>
    <col min="664" max="664" width="25" bestFit="1" customWidth="1"/>
    <col min="665" max="668" width="23.5703125" hidden="1" customWidth="1"/>
    <col min="669" max="669" width="25" hidden="1" customWidth="1"/>
    <col min="670" max="670" width="24.85546875" hidden="1" customWidth="1"/>
    <col min="671" max="671" width="19.5703125" hidden="1" customWidth="1"/>
    <col min="672" max="672" width="23.5703125" hidden="1" customWidth="1"/>
    <col min="673" max="674" width="19" hidden="1" customWidth="1"/>
    <col min="675" max="675" width="23.5703125" hidden="1" customWidth="1"/>
    <col min="676" max="676" width="25" bestFit="1" customWidth="1"/>
    <col min="677" max="677" width="22.140625" hidden="1" customWidth="1"/>
    <col min="678" max="679" width="25" hidden="1" customWidth="1"/>
    <col min="680" max="680" width="20.5703125" hidden="1" customWidth="1"/>
    <col min="681" max="681" width="19" hidden="1" customWidth="1"/>
    <col min="682" max="682" width="25" bestFit="1" customWidth="1"/>
    <col min="683" max="683" width="23.5703125" hidden="1" customWidth="1"/>
    <col min="684" max="684" width="25" hidden="1" customWidth="1"/>
    <col min="685" max="685" width="19" hidden="1" customWidth="1"/>
    <col min="686" max="686" width="23.5703125" hidden="1" customWidth="1"/>
    <col min="687" max="687" width="19" hidden="1" customWidth="1"/>
    <col min="688" max="688" width="25" bestFit="1" customWidth="1"/>
    <col min="689" max="690" width="23.5703125" hidden="1" customWidth="1"/>
    <col min="691" max="691" width="25" hidden="1" customWidth="1"/>
    <col min="692" max="692" width="23.5703125" hidden="1" customWidth="1"/>
    <col min="693" max="693" width="25" hidden="1" customWidth="1"/>
    <col min="694" max="694" width="23.5703125" bestFit="1" customWidth="1"/>
    <col min="695" max="695" width="23.5703125" hidden="1" customWidth="1"/>
    <col min="696" max="697" width="19" hidden="1" customWidth="1"/>
    <col min="698" max="698" width="23.5703125" hidden="1" customWidth="1"/>
    <col min="699" max="699" width="18.5703125" hidden="1" customWidth="1"/>
    <col min="700" max="700" width="25" bestFit="1" customWidth="1"/>
    <col min="701" max="702" width="23.5703125" hidden="1" customWidth="1"/>
    <col min="703" max="703" width="19" hidden="1" customWidth="1"/>
    <col min="704" max="704" width="23.5703125" hidden="1" customWidth="1"/>
    <col min="705" max="705" width="25" hidden="1" customWidth="1"/>
    <col min="706" max="706" width="25" bestFit="1" customWidth="1"/>
    <col min="707" max="707" width="19.5703125" hidden="1" customWidth="1"/>
    <col min="708" max="708" width="25" hidden="1" customWidth="1"/>
    <col min="709" max="711" width="20.85546875" hidden="1" customWidth="1"/>
    <col min="712" max="713" width="25.85546875" customWidth="1"/>
    <col min="714" max="714" width="21.5703125" bestFit="1" customWidth="1"/>
    <col min="715" max="715" width="19.140625" customWidth="1"/>
    <col min="716" max="716" width="21.5703125" bestFit="1" customWidth="1"/>
    <col min="717" max="717" width="19.5703125" customWidth="1"/>
    <col min="718" max="718" width="21.5703125" bestFit="1" customWidth="1"/>
    <col min="719" max="719" width="21.42578125" customWidth="1"/>
    <col min="720" max="720" width="21.5703125" bestFit="1" customWidth="1"/>
    <col min="721" max="721" width="23.85546875" customWidth="1"/>
    <col min="722" max="722" width="26.85546875" bestFit="1" customWidth="1"/>
    <col min="723" max="723" width="23.5703125" customWidth="1"/>
    <col min="724" max="724" width="21.5703125" customWidth="1"/>
    <col min="725" max="725" width="20.28515625" customWidth="1"/>
    <col min="726" max="726" width="21.5703125" bestFit="1" customWidth="1"/>
    <col min="727" max="727" width="19.140625" customWidth="1"/>
    <col min="728" max="728" width="21.5703125" bestFit="1" customWidth="1"/>
    <col min="729" max="729" width="22.42578125" customWidth="1"/>
    <col min="730" max="730" width="29.5703125" bestFit="1" customWidth="1"/>
    <col min="731" max="731" width="25.42578125" bestFit="1" customWidth="1"/>
  </cols>
  <sheetData>
    <row r="1" spans="1:731" ht="16.5" x14ac:dyDescent="0.25">
      <c r="A1" s="530"/>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30"/>
      <c r="CM1" s="530"/>
      <c r="CN1" s="530"/>
      <c r="CO1" s="530"/>
      <c r="CP1" s="530"/>
      <c r="CQ1" s="530"/>
      <c r="CR1" s="530"/>
      <c r="CS1" s="530"/>
      <c r="CT1" s="530"/>
      <c r="CU1" s="530"/>
      <c r="CV1" s="530"/>
      <c r="CW1" s="530"/>
      <c r="CX1" s="530"/>
      <c r="CY1" s="530"/>
      <c r="CZ1" s="530"/>
      <c r="DA1" s="530"/>
      <c r="DB1" s="530"/>
      <c r="DC1" s="530"/>
      <c r="DD1" s="530"/>
      <c r="DE1" s="530"/>
      <c r="DF1" s="530"/>
      <c r="DG1" s="530"/>
      <c r="DH1" s="530"/>
      <c r="DI1" s="530"/>
      <c r="DJ1" s="530"/>
      <c r="DK1" s="530"/>
      <c r="DL1" s="530"/>
      <c r="DM1" s="530"/>
      <c r="DN1" s="530"/>
      <c r="DO1" s="530"/>
      <c r="DP1" s="530"/>
      <c r="DQ1" s="530"/>
      <c r="DR1" s="530"/>
      <c r="DS1" s="530"/>
      <c r="DT1" s="530"/>
      <c r="DU1" s="530"/>
      <c r="DV1" s="530"/>
      <c r="DW1" s="530"/>
      <c r="DX1" s="530"/>
      <c r="DY1" s="530"/>
      <c r="DZ1" s="530"/>
      <c r="EA1" s="530"/>
      <c r="EB1" s="530"/>
      <c r="EC1" s="530"/>
      <c r="ED1" s="530"/>
      <c r="EE1" s="530"/>
      <c r="EF1" s="530"/>
      <c r="EG1" s="530"/>
      <c r="EH1" s="530"/>
      <c r="EI1" s="530"/>
      <c r="EJ1" s="530"/>
      <c r="EK1" s="530"/>
      <c r="EL1" s="530"/>
      <c r="EM1" s="530"/>
      <c r="EN1" s="530"/>
      <c r="EO1" s="530"/>
      <c r="EP1" s="530"/>
      <c r="EQ1" s="530"/>
      <c r="ER1" s="530"/>
      <c r="ES1" s="530"/>
      <c r="ET1" s="530"/>
      <c r="EU1" s="530"/>
      <c r="EV1" s="530"/>
      <c r="EW1" s="530"/>
      <c r="EX1" s="530"/>
      <c r="EY1" s="530"/>
      <c r="EZ1" s="530"/>
      <c r="FA1" s="530"/>
      <c r="FB1" s="530"/>
      <c r="FC1" s="530"/>
      <c r="FD1" s="530"/>
      <c r="FE1" s="530"/>
      <c r="FF1" s="530"/>
      <c r="FH1" s="530"/>
      <c r="FI1" s="530"/>
      <c r="FJ1" s="530"/>
      <c r="FK1" s="530"/>
      <c r="FL1" s="530"/>
      <c r="FM1" s="530"/>
      <c r="FN1" s="530"/>
      <c r="FO1" s="530"/>
      <c r="FP1" s="530"/>
      <c r="FQ1" s="530"/>
      <c r="FR1" s="530"/>
      <c r="FS1" s="530"/>
      <c r="FT1" s="530"/>
      <c r="FU1" s="530"/>
      <c r="FV1" s="530"/>
      <c r="FW1" s="530"/>
      <c r="FX1" s="530"/>
      <c r="FY1" s="530"/>
      <c r="FZ1" s="530"/>
      <c r="GA1" s="530"/>
      <c r="GB1" s="530"/>
      <c r="GC1" s="530"/>
      <c r="GD1" s="530"/>
      <c r="GE1" s="530"/>
      <c r="GF1" s="530"/>
      <c r="GG1" s="530"/>
      <c r="GH1" s="530"/>
      <c r="GI1" s="530"/>
      <c r="GJ1" s="530"/>
      <c r="GK1" s="530"/>
      <c r="GL1" s="530"/>
      <c r="GM1" s="530"/>
      <c r="GN1" s="530"/>
      <c r="GO1" s="530"/>
      <c r="GP1" s="530"/>
      <c r="GQ1" s="530"/>
      <c r="GR1" s="530"/>
      <c r="GS1" s="530"/>
      <c r="GT1" s="530"/>
      <c r="GU1" s="530"/>
      <c r="GV1" s="530"/>
      <c r="GW1" s="530"/>
      <c r="GX1" s="530"/>
      <c r="GY1" s="530"/>
      <c r="GZ1" s="530"/>
      <c r="HA1" s="530"/>
      <c r="HB1" s="530"/>
      <c r="HC1" s="530"/>
      <c r="HD1" s="530"/>
      <c r="HE1" s="530"/>
      <c r="HF1" s="530"/>
      <c r="HG1" s="530"/>
      <c r="HH1" s="530"/>
      <c r="HI1" s="530"/>
      <c r="HJ1" s="530"/>
      <c r="HK1" s="530"/>
      <c r="HL1" s="530"/>
      <c r="HM1" s="530"/>
      <c r="HN1" s="530"/>
      <c r="HO1" s="530"/>
      <c r="HP1" s="530"/>
      <c r="HQ1" s="530"/>
      <c r="HR1" s="530"/>
      <c r="HS1" s="530"/>
      <c r="HT1" s="530"/>
      <c r="HU1" s="530"/>
      <c r="HV1" s="530"/>
      <c r="HW1" s="530"/>
      <c r="HX1" s="530"/>
      <c r="HY1" s="530"/>
      <c r="HZ1" s="530"/>
      <c r="IA1" s="530"/>
      <c r="IB1" s="530"/>
      <c r="IC1" s="530"/>
      <c r="ID1" s="530"/>
      <c r="IE1" s="530"/>
      <c r="IF1" s="530"/>
      <c r="IG1" s="530"/>
      <c r="IH1" s="530"/>
      <c r="II1" s="530"/>
      <c r="IJ1" s="530"/>
      <c r="IK1" s="530"/>
      <c r="IL1" s="530"/>
      <c r="IM1" s="530"/>
      <c r="IN1" s="530"/>
      <c r="IO1" s="530"/>
      <c r="IP1" s="530"/>
      <c r="IQ1" s="530"/>
      <c r="IR1" s="530"/>
      <c r="IS1" s="530"/>
      <c r="IT1" s="530"/>
      <c r="IU1" s="530"/>
      <c r="IV1" s="530"/>
      <c r="IW1" s="530"/>
      <c r="IX1" s="530"/>
      <c r="IY1" s="530"/>
      <c r="IZ1" s="530"/>
      <c r="JA1" s="530"/>
      <c r="JB1" s="530"/>
      <c r="JC1" s="530"/>
      <c r="JD1" s="530"/>
      <c r="JE1" s="530"/>
      <c r="JF1" s="530"/>
      <c r="JG1" s="530"/>
      <c r="JH1" s="530"/>
      <c r="JI1" s="530"/>
      <c r="JJ1" s="530"/>
      <c r="JK1" s="530"/>
      <c r="JL1" s="530"/>
      <c r="JM1" s="530"/>
      <c r="JN1" s="530"/>
      <c r="JO1" s="530"/>
      <c r="JP1" s="530"/>
      <c r="JQ1" s="530"/>
      <c r="LZ1" s="530"/>
      <c r="MA1" s="530"/>
      <c r="MB1" s="530"/>
      <c r="MC1" s="530"/>
      <c r="MD1" s="530"/>
      <c r="ME1" s="530"/>
      <c r="MF1" s="530"/>
      <c r="MG1" s="530"/>
      <c r="MH1" s="530"/>
      <c r="MI1" s="530"/>
      <c r="MJ1" s="530"/>
      <c r="MK1" s="530"/>
      <c r="ML1" s="530"/>
      <c r="MM1" s="530"/>
      <c r="MN1" s="530"/>
      <c r="MO1" s="530"/>
      <c r="MP1" s="530"/>
      <c r="MQ1" s="530"/>
      <c r="MR1" s="530"/>
      <c r="MS1" s="530"/>
      <c r="MT1" s="530"/>
      <c r="MU1" s="530"/>
      <c r="MV1" s="530"/>
      <c r="MW1" s="530"/>
      <c r="MX1" s="530"/>
      <c r="MY1" s="530"/>
      <c r="MZ1" s="530"/>
      <c r="NA1" s="530"/>
      <c r="NB1" s="530"/>
      <c r="NC1" s="530"/>
      <c r="ND1" s="530"/>
      <c r="NE1" s="530"/>
      <c r="NF1" s="530"/>
      <c r="NG1" s="530"/>
      <c r="OX1" s="530"/>
      <c r="OY1" s="530"/>
      <c r="OZ1" s="530"/>
      <c r="PA1" s="530"/>
      <c r="PB1" s="530"/>
      <c r="PC1" s="530"/>
      <c r="PD1" s="530"/>
      <c r="PE1" s="530"/>
      <c r="PF1" s="530"/>
      <c r="PG1" s="530"/>
      <c r="PH1" s="530"/>
      <c r="PI1" s="530"/>
      <c r="PJ1" s="530"/>
      <c r="PK1" s="530"/>
      <c r="PL1" s="530"/>
      <c r="PM1" s="530"/>
      <c r="PN1" s="530"/>
      <c r="PO1" s="530"/>
      <c r="PP1" s="530"/>
      <c r="PQ1" s="530"/>
      <c r="PR1" s="530"/>
      <c r="PS1" s="530"/>
      <c r="PT1" s="530"/>
      <c r="PU1" s="530"/>
      <c r="PV1" s="530"/>
      <c r="PW1" s="530"/>
      <c r="PX1" s="530"/>
      <c r="PY1" s="530"/>
      <c r="PZ1" s="530"/>
      <c r="QA1" s="530"/>
      <c r="QB1" s="530"/>
      <c r="QC1" s="530"/>
      <c r="QD1" s="530"/>
      <c r="QE1" s="530"/>
      <c r="QF1" s="530"/>
      <c r="QG1" s="530"/>
      <c r="QH1" s="530"/>
      <c r="QI1" s="530"/>
      <c r="QJ1" s="530"/>
      <c r="QK1" s="530"/>
      <c r="QL1" s="530"/>
      <c r="QM1" s="530"/>
      <c r="QN1" s="530"/>
      <c r="QO1" s="530"/>
      <c r="QP1" s="530"/>
      <c r="QQ1" s="530"/>
      <c r="QR1" s="530"/>
      <c r="QS1" s="530"/>
      <c r="QT1" s="530"/>
      <c r="QU1" s="530"/>
      <c r="QV1" s="530"/>
      <c r="QW1" s="530"/>
      <c r="QX1" s="530"/>
      <c r="QY1" s="530"/>
      <c r="QZ1" s="530"/>
      <c r="RA1" s="530"/>
      <c r="RB1" s="530"/>
      <c r="RC1" s="530"/>
      <c r="RD1" s="530"/>
      <c r="RE1" s="530"/>
      <c r="SD1" s="530"/>
      <c r="SE1" s="530"/>
      <c r="SF1" s="530"/>
      <c r="SG1" s="530"/>
      <c r="SH1" s="530"/>
      <c r="SI1" s="530"/>
      <c r="SJ1" s="530"/>
      <c r="SK1" s="530"/>
      <c r="SL1" s="530"/>
      <c r="SM1" s="530"/>
      <c r="SN1" s="530"/>
      <c r="SO1" s="530"/>
      <c r="SP1" s="530"/>
      <c r="SQ1" s="530"/>
      <c r="SR1" s="530"/>
      <c r="SS1" s="530"/>
      <c r="ST1" s="530"/>
      <c r="SU1" s="530"/>
      <c r="SV1" s="530"/>
      <c r="SW1" s="530"/>
      <c r="SX1" s="530"/>
      <c r="SY1" s="530"/>
      <c r="SZ1" s="530"/>
      <c r="TA1" s="530"/>
      <c r="TB1" s="530"/>
      <c r="TC1" s="530"/>
      <c r="TD1" s="530"/>
      <c r="TE1" s="530"/>
      <c r="TF1" s="530"/>
      <c r="TG1" s="530"/>
      <c r="TH1" s="530"/>
      <c r="TI1" s="530"/>
      <c r="TJ1" s="530"/>
      <c r="TK1" s="530"/>
      <c r="TL1" s="530"/>
      <c r="TM1" s="530"/>
      <c r="TN1" s="530"/>
      <c r="TO1" s="530"/>
      <c r="TP1" s="530"/>
      <c r="TQ1" s="530"/>
      <c r="TR1" s="530"/>
      <c r="TS1" s="530"/>
      <c r="TT1" s="530"/>
      <c r="TU1" s="530"/>
      <c r="TV1" s="530"/>
      <c r="TW1" s="530"/>
      <c r="TX1" s="530"/>
      <c r="TY1" s="530"/>
      <c r="TZ1" s="530"/>
      <c r="UA1" s="530"/>
      <c r="UB1" s="530"/>
      <c r="UC1" s="530"/>
      <c r="UD1" s="530"/>
      <c r="UE1" s="530"/>
      <c r="UF1" s="530"/>
      <c r="UG1" s="530"/>
      <c r="UH1" s="530"/>
      <c r="UI1" s="530"/>
      <c r="UJ1" s="530"/>
      <c r="UK1" s="530"/>
      <c r="UL1" s="530"/>
      <c r="UM1" s="530"/>
      <c r="UN1" s="530"/>
      <c r="UO1" s="530"/>
      <c r="UP1" s="530"/>
      <c r="UQ1" s="530"/>
      <c r="UR1" s="530"/>
      <c r="US1" s="530"/>
      <c r="UT1" s="530"/>
      <c r="UU1" s="530"/>
      <c r="UV1" s="530"/>
      <c r="UW1" s="530"/>
      <c r="UX1" s="530"/>
      <c r="UY1" s="530"/>
      <c r="UZ1" s="530"/>
      <c r="VA1" s="530"/>
      <c r="VB1" s="530"/>
      <c r="VC1" s="530"/>
      <c r="VD1" s="530"/>
      <c r="VE1" s="530"/>
      <c r="VF1" s="530"/>
      <c r="VG1" s="530"/>
      <c r="VH1" s="530"/>
      <c r="VI1" s="530"/>
      <c r="VJ1" s="530"/>
      <c r="VK1" s="530"/>
      <c r="VL1" s="530"/>
      <c r="VM1" s="530"/>
      <c r="VN1" s="530"/>
      <c r="VO1" s="530"/>
      <c r="VP1" s="530"/>
      <c r="VQ1" s="530"/>
      <c r="VR1" s="530"/>
      <c r="VS1" s="530"/>
      <c r="VT1" s="530"/>
      <c r="VU1" s="530"/>
      <c r="VV1" s="530"/>
      <c r="VW1" s="530"/>
      <c r="VX1" s="530"/>
      <c r="VY1" s="530"/>
      <c r="VZ1" s="530"/>
      <c r="WA1" s="530"/>
      <c r="WB1" s="530"/>
      <c r="WC1" s="530"/>
      <c r="WD1" s="530"/>
      <c r="WE1" s="530"/>
      <c r="WF1" s="530"/>
      <c r="WG1" s="530"/>
      <c r="WH1" s="530"/>
      <c r="WI1" s="530"/>
      <c r="WJ1" s="530"/>
      <c r="WK1" s="530"/>
      <c r="WL1" s="530"/>
      <c r="WM1" s="530"/>
      <c r="WN1" s="530"/>
      <c r="WO1" s="530"/>
      <c r="WP1" s="530"/>
      <c r="WQ1" s="530"/>
      <c r="WR1" s="530"/>
      <c r="WS1" s="530"/>
      <c r="WT1" s="530"/>
      <c r="WU1" s="530"/>
      <c r="WV1" s="530"/>
      <c r="WW1" s="530"/>
      <c r="WX1" s="530"/>
      <c r="WY1" s="530"/>
      <c r="WZ1" s="530"/>
      <c r="XA1" s="530"/>
      <c r="XB1" s="530"/>
      <c r="XC1" s="530"/>
      <c r="XD1" s="530"/>
      <c r="XE1" s="530"/>
      <c r="XF1" s="530"/>
      <c r="XG1" s="530"/>
      <c r="XH1" s="530"/>
      <c r="XI1" s="530"/>
      <c r="XJ1" s="530"/>
      <c r="XK1" s="530"/>
      <c r="XL1" s="530"/>
      <c r="XM1" s="530"/>
      <c r="XN1" s="530"/>
      <c r="XO1" s="530"/>
      <c r="XP1" s="530"/>
      <c r="XQ1" s="530"/>
      <c r="XR1" s="530"/>
      <c r="XS1" s="530"/>
      <c r="XT1" s="530"/>
      <c r="XU1" s="530"/>
      <c r="XV1" s="530"/>
      <c r="XW1" s="530"/>
      <c r="XX1" s="530"/>
      <c r="XY1" s="530"/>
      <c r="XZ1" s="530"/>
      <c r="YA1" s="530"/>
      <c r="YB1" s="530"/>
      <c r="YC1" s="530"/>
      <c r="YD1" s="530"/>
      <c r="YE1" s="530"/>
      <c r="YF1" s="530"/>
      <c r="YG1" s="530"/>
      <c r="YH1" s="530"/>
      <c r="YI1" s="530"/>
      <c r="YJ1" s="530"/>
      <c r="YK1" s="530"/>
      <c r="YL1" s="530"/>
      <c r="YM1" s="530"/>
      <c r="YN1" s="530"/>
      <c r="YO1" s="530"/>
      <c r="YP1" s="530"/>
      <c r="YQ1" s="530"/>
      <c r="YR1" s="530"/>
      <c r="YS1" s="530"/>
      <c r="YT1" s="530"/>
      <c r="YU1" s="530"/>
      <c r="YV1" s="530"/>
      <c r="YW1" s="530"/>
      <c r="YX1" s="530"/>
      <c r="YY1" s="530"/>
      <c r="YZ1" s="530"/>
      <c r="ZA1" s="530"/>
      <c r="ZB1" s="530"/>
      <c r="ZC1" s="530"/>
      <c r="ZD1" s="530"/>
      <c r="ZE1" s="530"/>
      <c r="ZF1" s="530"/>
      <c r="ZG1" s="530"/>
      <c r="ZH1" s="530"/>
      <c r="ZI1" s="530"/>
      <c r="ZJ1" s="530"/>
      <c r="ZK1" s="530"/>
      <c r="ZL1" s="530"/>
      <c r="ZM1" s="530"/>
      <c r="ZN1" s="530"/>
      <c r="ZO1" s="530"/>
      <c r="ZP1" s="530"/>
      <c r="ZQ1" s="530"/>
      <c r="ZR1" s="530"/>
      <c r="ZS1" s="530"/>
      <c r="ZT1" s="530"/>
      <c r="ZU1" s="530"/>
      <c r="ZV1" s="530"/>
      <c r="ZW1" s="530"/>
      <c r="ZX1" s="530"/>
      <c r="ZY1" s="530"/>
      <c r="ZZ1" s="530"/>
      <c r="AAA1" s="530"/>
      <c r="AAB1" s="530"/>
      <c r="AAC1" s="530"/>
      <c r="AAD1" s="530"/>
      <c r="AAE1" s="530"/>
      <c r="AAF1" s="530"/>
      <c r="AAG1" s="530"/>
      <c r="AAH1" s="530"/>
      <c r="AAI1" s="530"/>
      <c r="AAJ1" s="530"/>
      <c r="AAK1" s="530"/>
      <c r="AAL1" s="530"/>
      <c r="AAM1" s="530"/>
      <c r="AAN1" s="530"/>
      <c r="AAO1" s="530"/>
      <c r="AAP1" s="530"/>
      <c r="AAQ1" s="530"/>
      <c r="AAR1" s="530"/>
      <c r="AAS1" s="530"/>
      <c r="AAT1" s="530"/>
      <c r="AAU1" s="530"/>
      <c r="AAV1" s="530"/>
      <c r="AAW1" s="530"/>
      <c r="AAX1" s="530"/>
      <c r="AAY1" s="530"/>
      <c r="AAZ1" s="530"/>
      <c r="ABA1" s="530"/>
      <c r="ABB1" s="530"/>
      <c r="ABC1" s="530"/>
    </row>
    <row r="2" spans="1:731" ht="16.5" x14ac:dyDescent="0.25">
      <c r="A2" s="530"/>
      <c r="B2" s="530"/>
      <c r="C2" s="530"/>
      <c r="D2" s="530"/>
      <c r="E2" s="1606" t="s">
        <v>696</v>
      </c>
      <c r="F2" s="1606"/>
      <c r="G2" s="1606"/>
      <c r="H2" s="1606"/>
      <c r="I2" s="1606"/>
      <c r="J2" s="1606"/>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530"/>
      <c r="BK2" s="530"/>
      <c r="BL2" s="530"/>
      <c r="BM2" s="530"/>
      <c r="BN2" s="530"/>
      <c r="BO2" s="530"/>
      <c r="BP2" s="530"/>
      <c r="BQ2" s="530"/>
      <c r="BR2" s="530"/>
      <c r="BS2" s="530"/>
      <c r="BT2" s="530"/>
      <c r="BU2" s="530"/>
      <c r="BV2" s="530"/>
      <c r="BW2" s="530"/>
      <c r="BX2" s="530"/>
      <c r="BY2" s="530"/>
      <c r="BZ2" s="530"/>
      <c r="CA2" s="530"/>
      <c r="CB2" s="530"/>
      <c r="CC2" s="530"/>
      <c r="CD2" s="530"/>
      <c r="CE2" s="530"/>
      <c r="CF2" s="530"/>
      <c r="CG2" s="530"/>
      <c r="CH2" s="530"/>
      <c r="CI2" s="530"/>
      <c r="CJ2" s="530"/>
      <c r="CK2" s="530"/>
      <c r="CL2" s="530"/>
      <c r="CM2" s="530"/>
      <c r="CN2" s="530"/>
      <c r="CO2" s="530"/>
      <c r="CP2" s="530"/>
      <c r="CQ2" s="530"/>
      <c r="CR2" s="530"/>
      <c r="CS2" s="530"/>
      <c r="CT2" s="530"/>
      <c r="CU2" s="530"/>
      <c r="CV2" s="530"/>
      <c r="CW2" s="530"/>
      <c r="CX2" s="530"/>
      <c r="CY2" s="530"/>
      <c r="CZ2" s="530"/>
      <c r="DA2" s="530"/>
      <c r="DB2" s="530"/>
      <c r="DC2" s="530"/>
      <c r="DD2" s="530"/>
      <c r="DE2" s="530"/>
      <c r="DF2" s="530"/>
      <c r="DG2" s="530"/>
      <c r="DH2" s="530"/>
      <c r="DI2" s="530"/>
      <c r="DJ2" s="530"/>
      <c r="DK2" s="530"/>
      <c r="DL2" s="530"/>
      <c r="DM2" s="530"/>
      <c r="DN2" s="530"/>
      <c r="DO2" s="530"/>
      <c r="DP2" s="530"/>
      <c r="DQ2" s="530"/>
      <c r="DR2" s="530"/>
      <c r="DS2" s="530"/>
      <c r="DT2" s="530"/>
      <c r="DU2" s="530"/>
      <c r="DV2" s="530"/>
      <c r="DW2" s="530"/>
      <c r="DX2" s="530"/>
      <c r="DY2" s="530"/>
      <c r="DZ2" s="530"/>
      <c r="EA2" s="530"/>
      <c r="EB2" s="530"/>
      <c r="EC2" s="530"/>
      <c r="ED2" s="530"/>
      <c r="EE2" s="530"/>
      <c r="EF2" s="530"/>
      <c r="EG2" s="530"/>
      <c r="EH2" s="530"/>
      <c r="EI2" s="530"/>
      <c r="EJ2" s="530"/>
      <c r="EK2" s="530"/>
      <c r="EL2" s="530"/>
      <c r="EM2" s="530"/>
      <c r="EN2" s="530"/>
      <c r="EO2" s="530"/>
      <c r="EP2" s="530"/>
      <c r="EQ2" s="530"/>
      <c r="ER2" s="530"/>
      <c r="ES2" s="530"/>
      <c r="ET2" s="530"/>
      <c r="EU2" s="530"/>
      <c r="EV2" s="530"/>
      <c r="EW2" s="530"/>
      <c r="EX2" s="530"/>
      <c r="EY2" s="530"/>
      <c r="EZ2" s="530"/>
      <c r="FA2" s="530"/>
      <c r="FB2" s="530"/>
      <c r="FC2" s="530"/>
      <c r="FD2" s="530"/>
      <c r="FE2" s="530"/>
      <c r="FF2" s="530"/>
      <c r="FH2" s="530"/>
      <c r="FI2" s="530"/>
      <c r="FJ2" s="530"/>
      <c r="FK2" s="530"/>
      <c r="FL2" s="530"/>
      <c r="FM2" s="530"/>
      <c r="FN2" s="530"/>
      <c r="FO2" s="530"/>
      <c r="FP2" s="530"/>
      <c r="FQ2" s="530"/>
      <c r="FR2" s="530"/>
      <c r="FS2" s="530"/>
      <c r="FT2" s="530"/>
      <c r="FU2" s="530"/>
      <c r="FV2" s="530"/>
      <c r="FW2" s="530"/>
      <c r="FX2" s="530"/>
      <c r="FY2" s="530"/>
      <c r="FZ2" s="530"/>
      <c r="GA2" s="530"/>
      <c r="GB2" s="530"/>
      <c r="GC2" s="530"/>
      <c r="GD2" s="530"/>
      <c r="GE2" s="530"/>
      <c r="GF2" s="530"/>
      <c r="GG2" s="530"/>
      <c r="GH2" s="530"/>
      <c r="GI2" s="530"/>
      <c r="GJ2" s="530"/>
      <c r="GK2" s="530"/>
      <c r="GL2" s="530"/>
      <c r="GM2" s="530"/>
      <c r="GN2" s="530"/>
      <c r="GO2" s="530"/>
      <c r="GP2" s="530"/>
      <c r="GQ2" s="530"/>
      <c r="GR2" s="530"/>
      <c r="GS2" s="530"/>
      <c r="GT2" s="530"/>
      <c r="GU2" s="530"/>
      <c r="GV2" s="530"/>
      <c r="GW2" s="530"/>
      <c r="GX2" s="530"/>
      <c r="GY2" s="530"/>
      <c r="GZ2" s="530"/>
      <c r="HA2" s="530"/>
      <c r="HB2" s="530"/>
      <c r="HC2" s="530"/>
      <c r="HD2" s="530"/>
      <c r="HE2" s="530"/>
      <c r="HF2" s="530"/>
      <c r="HG2" s="530"/>
      <c r="HH2" s="530"/>
      <c r="HI2" s="530"/>
      <c r="HJ2" s="530"/>
      <c r="HK2" s="530"/>
      <c r="HL2" s="530"/>
      <c r="HM2" s="530"/>
      <c r="HN2" s="530"/>
      <c r="HO2" s="530"/>
      <c r="HP2" s="530"/>
      <c r="HQ2" s="530"/>
      <c r="HR2" s="530"/>
      <c r="HS2" s="530"/>
      <c r="HT2" s="530"/>
      <c r="HU2" s="530"/>
      <c r="HV2" s="530"/>
      <c r="HW2" s="530"/>
      <c r="HX2" s="530"/>
      <c r="HY2" s="530"/>
      <c r="HZ2" s="530"/>
      <c r="IA2" s="530"/>
      <c r="IB2" s="530"/>
      <c r="IC2" s="530"/>
      <c r="ID2" s="530"/>
      <c r="IE2" s="530"/>
      <c r="IF2" s="530"/>
      <c r="IG2" s="530"/>
      <c r="IH2" s="530"/>
      <c r="II2" s="530"/>
      <c r="IJ2" s="530"/>
      <c r="IK2" s="530"/>
      <c r="IL2" s="530"/>
      <c r="IM2" s="530"/>
      <c r="IN2" s="530"/>
      <c r="IO2" s="530"/>
      <c r="IP2" s="530"/>
      <c r="IQ2" s="530"/>
      <c r="IR2" s="530"/>
      <c r="IS2" s="530"/>
      <c r="IT2" s="530"/>
      <c r="IU2" s="530"/>
      <c r="IV2" s="530"/>
      <c r="IW2" s="530"/>
      <c r="IX2" s="530"/>
      <c r="IY2" s="530"/>
      <c r="IZ2" s="530"/>
      <c r="JA2" s="530"/>
      <c r="JB2" s="530"/>
      <c r="JC2" s="530"/>
      <c r="JD2" s="530"/>
      <c r="JE2" s="530"/>
      <c r="JF2" s="530"/>
      <c r="JG2" s="530"/>
      <c r="JH2" s="530"/>
      <c r="JI2" s="530"/>
      <c r="JJ2" s="530"/>
      <c r="JK2" s="530"/>
      <c r="JL2" s="530"/>
      <c r="JM2" s="530"/>
      <c r="JN2" s="530"/>
      <c r="JO2" s="530"/>
      <c r="JP2" s="530"/>
      <c r="JQ2" s="530"/>
      <c r="LZ2" s="530"/>
      <c r="MA2" s="530"/>
      <c r="MB2" s="530"/>
      <c r="MC2" s="530"/>
      <c r="MD2" s="530"/>
      <c r="ME2" s="530"/>
      <c r="MF2" s="530"/>
      <c r="MG2" s="530"/>
      <c r="MH2" s="530"/>
      <c r="MI2" s="530"/>
      <c r="MJ2" s="530"/>
      <c r="MK2" s="530"/>
      <c r="ML2" s="530"/>
      <c r="MM2" s="530"/>
      <c r="MN2" s="530"/>
      <c r="MO2" s="530"/>
      <c r="MP2" s="530"/>
      <c r="MQ2" s="530"/>
      <c r="MR2" s="530"/>
      <c r="MS2" s="530"/>
      <c r="MT2" s="530"/>
      <c r="MU2" s="530"/>
      <c r="MV2" s="530"/>
      <c r="MW2" s="530"/>
      <c r="MX2" s="530"/>
      <c r="MY2" s="530"/>
      <c r="MZ2" s="530"/>
      <c r="NA2" s="530"/>
      <c r="NB2" s="530"/>
      <c r="NC2" s="530"/>
      <c r="ND2" s="530"/>
      <c r="NE2" s="530"/>
      <c r="NF2" s="530"/>
      <c r="NG2" s="530"/>
      <c r="NM2" s="530"/>
      <c r="NN2" s="530"/>
      <c r="OX2" s="530"/>
      <c r="OY2" s="530"/>
      <c r="OZ2" s="530"/>
      <c r="PA2" s="530"/>
      <c r="PB2" s="530"/>
      <c r="PC2" s="530"/>
      <c r="PD2" s="530"/>
      <c r="PE2" s="530"/>
      <c r="PF2" s="530"/>
      <c r="PG2" s="530"/>
      <c r="PH2" s="530"/>
      <c r="PI2" s="530"/>
      <c r="PJ2" s="530"/>
      <c r="PK2" s="530"/>
      <c r="PL2" s="530"/>
      <c r="PM2" s="530"/>
      <c r="PN2" s="530"/>
      <c r="PO2" s="530"/>
      <c r="PP2" s="530"/>
      <c r="PQ2" s="530"/>
      <c r="PR2" s="530"/>
      <c r="PS2" s="530"/>
      <c r="PT2" s="530"/>
      <c r="PU2" s="530"/>
      <c r="PV2" s="530"/>
      <c r="PW2" s="530"/>
      <c r="PX2" s="530"/>
      <c r="PY2" s="530"/>
      <c r="PZ2" s="530"/>
      <c r="QA2" s="530"/>
      <c r="QB2" s="530"/>
      <c r="QC2" s="530"/>
      <c r="QD2" s="530"/>
      <c r="QE2" s="530"/>
      <c r="QF2" s="530"/>
      <c r="QG2" s="530"/>
      <c r="QH2" s="530"/>
      <c r="QI2" s="530"/>
      <c r="QJ2" s="530"/>
      <c r="QK2" s="530"/>
      <c r="QL2" s="530"/>
      <c r="QM2" s="530"/>
      <c r="QN2" s="530"/>
      <c r="QO2" s="530"/>
      <c r="QP2" s="530"/>
      <c r="QQ2" s="530"/>
      <c r="QR2" s="530"/>
      <c r="QS2" s="530"/>
      <c r="QT2" s="530"/>
      <c r="QU2" s="530"/>
      <c r="QV2" s="530"/>
      <c r="QW2" s="530"/>
      <c r="QX2" s="530"/>
      <c r="QY2" s="530"/>
      <c r="QZ2" s="530"/>
      <c r="RA2" s="530"/>
      <c r="RB2" s="530"/>
      <c r="RC2" s="530"/>
      <c r="RD2" s="530"/>
      <c r="RE2" s="530"/>
      <c r="SD2" s="530"/>
      <c r="SE2" s="530"/>
      <c r="SF2" s="530"/>
      <c r="SG2" s="530"/>
      <c r="SH2" s="530"/>
      <c r="SI2" s="530"/>
      <c r="SJ2" s="530"/>
      <c r="SK2" s="530"/>
      <c r="SL2" s="530"/>
      <c r="SM2" s="530"/>
      <c r="SN2" s="530"/>
      <c r="SO2" s="530"/>
      <c r="SP2" s="530"/>
      <c r="SQ2" s="530"/>
      <c r="SR2" s="530"/>
      <c r="SS2" s="530"/>
      <c r="ST2" s="530"/>
      <c r="SU2" s="530"/>
      <c r="SV2" s="530"/>
      <c r="SW2" s="530"/>
      <c r="SX2" s="530"/>
      <c r="SY2" s="530"/>
      <c r="SZ2" s="530"/>
      <c r="TA2" s="530"/>
      <c r="TB2" s="530"/>
      <c r="TC2" s="530"/>
      <c r="TD2" s="530"/>
      <c r="TE2" s="530"/>
      <c r="TF2" s="530"/>
      <c r="TG2" s="530"/>
      <c r="TH2" s="530"/>
      <c r="TI2" s="530"/>
      <c r="TJ2" s="530"/>
      <c r="TK2" s="530"/>
      <c r="TL2" s="530"/>
      <c r="TM2" s="530"/>
      <c r="TN2" s="530"/>
      <c r="TO2" s="530"/>
      <c r="TP2" s="530"/>
      <c r="TQ2" s="530"/>
      <c r="TR2" s="530"/>
      <c r="TS2" s="530"/>
      <c r="TT2" s="530"/>
      <c r="TU2" s="530"/>
      <c r="TV2" s="530"/>
      <c r="TW2" s="530"/>
      <c r="TX2" s="530"/>
      <c r="TY2" s="530"/>
      <c r="TZ2" s="530"/>
      <c r="UA2" s="530"/>
      <c r="UB2" s="530"/>
      <c r="UC2" s="530"/>
      <c r="UD2" s="530"/>
      <c r="UE2" s="530"/>
      <c r="UF2" s="530"/>
      <c r="UG2" s="530"/>
      <c r="UH2" s="530"/>
      <c r="UI2" s="530"/>
      <c r="UJ2" s="530"/>
      <c r="UK2" s="530"/>
      <c r="UL2" s="530"/>
      <c r="UM2" s="530"/>
      <c r="UN2" s="530"/>
      <c r="UO2" s="530"/>
      <c r="UP2" s="530"/>
      <c r="UQ2" s="530"/>
      <c r="UR2" s="530"/>
      <c r="US2" s="530"/>
      <c r="UT2" s="530"/>
      <c r="UU2" s="530"/>
      <c r="UV2" s="530"/>
      <c r="UW2" s="530"/>
      <c r="UX2" s="530"/>
      <c r="UY2" s="530"/>
      <c r="UZ2" s="530"/>
      <c r="VA2" s="530"/>
      <c r="VB2" s="530"/>
      <c r="VC2" s="530"/>
      <c r="VD2" s="530"/>
      <c r="VE2" s="530"/>
      <c r="VF2" s="530"/>
      <c r="VG2" s="530"/>
      <c r="VH2" s="530"/>
      <c r="VI2" s="530"/>
      <c r="VJ2" s="530"/>
      <c r="VK2" s="530"/>
      <c r="VL2" s="530"/>
      <c r="VM2" s="530"/>
      <c r="VN2" s="530"/>
      <c r="VO2" s="530"/>
      <c r="VP2" s="530"/>
      <c r="VQ2" s="530"/>
      <c r="VR2" s="530"/>
      <c r="VS2" s="530"/>
      <c r="VT2" s="530"/>
      <c r="VU2" s="530"/>
      <c r="VV2" s="530"/>
      <c r="VW2" s="530"/>
      <c r="VX2" s="530"/>
      <c r="VY2" s="530"/>
      <c r="VZ2" s="530"/>
      <c r="WA2" s="530"/>
      <c r="WB2" s="530"/>
      <c r="WC2" s="530"/>
      <c r="WD2" s="530"/>
      <c r="WE2" s="530"/>
      <c r="WF2" s="530"/>
      <c r="WG2" s="530"/>
      <c r="WH2" s="530"/>
      <c r="WI2" s="530"/>
      <c r="WJ2" s="530"/>
      <c r="WK2" s="530"/>
      <c r="WL2" s="530"/>
      <c r="WM2" s="530"/>
      <c r="WN2" s="530"/>
      <c r="WO2" s="530"/>
      <c r="WP2" s="530"/>
      <c r="WQ2" s="530"/>
      <c r="WR2" s="530"/>
      <c r="WS2" s="530"/>
      <c r="WT2" s="530"/>
      <c r="WU2" s="530"/>
      <c r="WV2" s="530"/>
      <c r="WW2" s="530"/>
      <c r="WX2" s="530"/>
      <c r="WY2" s="530"/>
      <c r="WZ2" s="530"/>
      <c r="XA2" s="530"/>
      <c r="XB2" s="530"/>
      <c r="XC2" s="530"/>
      <c r="XD2" s="530"/>
      <c r="XE2" s="530"/>
      <c r="XF2" s="530"/>
      <c r="XG2" s="530"/>
      <c r="XH2" s="530"/>
      <c r="XI2" s="530"/>
      <c r="XJ2" s="530"/>
      <c r="XK2" s="530"/>
      <c r="XL2" s="530"/>
      <c r="XM2" s="530"/>
      <c r="XN2" s="530"/>
      <c r="XO2" s="530"/>
      <c r="XP2" s="530"/>
      <c r="XQ2" s="530"/>
      <c r="XR2" s="530"/>
      <c r="XS2" s="530"/>
      <c r="XT2" s="530"/>
      <c r="XU2" s="530"/>
      <c r="XV2" s="530"/>
      <c r="XW2" s="530"/>
      <c r="XX2" s="530"/>
      <c r="XY2" s="530"/>
      <c r="XZ2" s="530"/>
      <c r="YA2" s="530"/>
      <c r="YB2" s="530"/>
      <c r="YC2" s="530"/>
      <c r="YD2" s="530"/>
      <c r="YE2" s="530"/>
      <c r="YF2" s="530"/>
      <c r="YG2" s="530"/>
      <c r="YH2" s="530"/>
      <c r="YI2" s="530"/>
      <c r="YJ2" s="530"/>
      <c r="YK2" s="530"/>
      <c r="YL2" s="530"/>
      <c r="YM2" s="530"/>
      <c r="YN2" s="530"/>
      <c r="YO2" s="530"/>
      <c r="YP2" s="530"/>
      <c r="YQ2" s="530"/>
      <c r="YR2" s="530"/>
      <c r="YS2" s="530"/>
      <c r="YT2" s="530"/>
      <c r="YU2" s="530"/>
      <c r="YV2" s="530"/>
      <c r="YW2" s="530"/>
      <c r="YX2" s="530"/>
      <c r="YY2" s="530"/>
      <c r="YZ2" s="530"/>
      <c r="ZA2" s="530"/>
      <c r="ZB2" s="530"/>
      <c r="ZC2" s="530"/>
      <c r="ZD2" s="530"/>
      <c r="ZE2" s="530"/>
      <c r="ZF2" s="530"/>
      <c r="ZG2" s="530"/>
      <c r="ZH2" s="530"/>
      <c r="ZI2" s="530"/>
      <c r="ZJ2" s="530"/>
      <c r="ZK2" s="530"/>
      <c r="ZL2" s="530"/>
      <c r="ZM2" s="530"/>
      <c r="ZN2" s="530"/>
      <c r="ZO2" s="530"/>
      <c r="ZP2" s="530"/>
      <c r="ZQ2" s="530"/>
      <c r="ZR2" s="530"/>
      <c r="ZS2" s="530"/>
      <c r="ZT2" s="530"/>
      <c r="ZU2" s="530"/>
      <c r="ZV2" s="530"/>
      <c r="ZW2" s="530"/>
      <c r="ZX2" s="530"/>
      <c r="ZY2" s="530"/>
      <c r="ZZ2" s="530"/>
      <c r="AAA2" s="530"/>
      <c r="AAB2" s="530"/>
      <c r="AAC2" s="530"/>
      <c r="AAD2" s="530"/>
      <c r="AAE2" s="530"/>
      <c r="AAF2" s="530"/>
      <c r="AAG2" s="530"/>
      <c r="AAH2" s="530"/>
      <c r="AAI2" s="530"/>
      <c r="AAJ2" s="530"/>
      <c r="AAK2" s="530"/>
      <c r="AAL2" s="530"/>
      <c r="AAM2" s="530"/>
      <c r="AAN2" s="530"/>
      <c r="AAO2" s="530"/>
      <c r="AAP2" s="530"/>
      <c r="AAQ2" s="530"/>
      <c r="AAR2" s="530"/>
      <c r="AAS2" s="530"/>
      <c r="AAT2" s="530"/>
      <c r="AAU2" s="530"/>
      <c r="AAV2" s="530"/>
      <c r="AAW2" s="530"/>
      <c r="AAX2" s="530"/>
      <c r="AAY2" s="530"/>
      <c r="AAZ2" s="530"/>
      <c r="ABA2" s="530"/>
      <c r="ABB2" s="530"/>
      <c r="ABC2" s="530"/>
    </row>
    <row r="3" spans="1:731" ht="16.5" x14ac:dyDescent="0.25">
      <c r="A3" s="530"/>
      <c r="B3" s="530"/>
      <c r="C3" s="530"/>
      <c r="D3" s="530"/>
      <c r="E3" s="1607" t="str">
        <f>'[1]Факт  средств  из  ОБ_год '!$D$4</f>
        <v>ПО  СОСТОЯНИЮ  НА  1  АПРЕЛЯ  2025  ГОДА</v>
      </c>
      <c r="F3" s="1607"/>
      <c r="G3" s="1607"/>
      <c r="H3" s="1607"/>
      <c r="I3" s="1607"/>
      <c r="J3" s="1607"/>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530"/>
      <c r="AZ3" s="530"/>
      <c r="BA3" s="530"/>
      <c r="BB3" s="530"/>
      <c r="BC3" s="530"/>
      <c r="BD3" s="530"/>
      <c r="BE3" s="530"/>
      <c r="BF3" s="530"/>
      <c r="BG3" s="530"/>
      <c r="BH3" s="530"/>
      <c r="BI3" s="530"/>
      <c r="BJ3" s="530"/>
      <c r="BK3" s="530"/>
      <c r="BL3" s="530"/>
      <c r="BM3" s="530"/>
      <c r="BN3" s="530"/>
      <c r="BO3" s="530"/>
      <c r="BP3" s="530"/>
      <c r="BQ3" s="530"/>
      <c r="BR3" s="530"/>
      <c r="BS3" s="530"/>
      <c r="BT3" s="530"/>
      <c r="BU3" s="530"/>
      <c r="BV3" s="530"/>
      <c r="BW3" s="530"/>
      <c r="BX3" s="530"/>
      <c r="BY3" s="530"/>
      <c r="BZ3" s="530"/>
      <c r="CA3" s="530"/>
      <c r="CB3" s="530"/>
      <c r="CC3" s="530"/>
      <c r="CD3" s="530"/>
      <c r="CE3" s="530"/>
      <c r="CF3" s="530"/>
      <c r="CG3" s="530"/>
      <c r="CH3" s="530"/>
      <c r="CI3" s="530"/>
      <c r="CJ3" s="530"/>
      <c r="CK3" s="530"/>
      <c r="CL3" s="530"/>
      <c r="CM3" s="530"/>
      <c r="CN3" s="530"/>
      <c r="CO3" s="530"/>
      <c r="CP3" s="530"/>
      <c r="CQ3" s="530"/>
      <c r="CR3" s="530"/>
      <c r="CS3" s="530"/>
      <c r="CT3" s="530"/>
      <c r="CU3" s="530"/>
      <c r="CV3" s="530"/>
      <c r="CW3" s="530"/>
      <c r="CX3" s="530"/>
      <c r="CY3" s="530"/>
      <c r="CZ3" s="530"/>
      <c r="DA3" s="530"/>
      <c r="DB3" s="530"/>
      <c r="DC3" s="530"/>
      <c r="DD3" s="530"/>
      <c r="DE3" s="530"/>
      <c r="DF3" s="530"/>
      <c r="DG3" s="530"/>
      <c r="DH3" s="530"/>
      <c r="DI3" s="530"/>
      <c r="DJ3" s="530"/>
      <c r="DK3" s="530"/>
      <c r="DL3" s="530"/>
      <c r="DM3" s="530"/>
      <c r="DN3" s="530"/>
      <c r="DO3" s="530"/>
      <c r="DP3" s="530"/>
      <c r="DQ3" s="530"/>
      <c r="DR3" s="530"/>
      <c r="DS3" s="530"/>
      <c r="DT3" s="530"/>
      <c r="DU3" s="530"/>
      <c r="DV3" s="530"/>
      <c r="DW3" s="530"/>
      <c r="DX3" s="530"/>
      <c r="DY3" s="530"/>
      <c r="DZ3" s="530"/>
      <c r="EA3" s="530"/>
      <c r="EB3" s="530"/>
      <c r="EC3" s="530"/>
      <c r="ED3" s="530"/>
      <c r="EE3" s="530"/>
      <c r="EF3" s="530"/>
      <c r="EG3" s="530"/>
      <c r="EH3" s="530"/>
      <c r="EI3" s="530"/>
      <c r="EJ3" s="530"/>
      <c r="EK3" s="530"/>
      <c r="EL3" s="530"/>
      <c r="EM3" s="530"/>
      <c r="EN3" s="530"/>
      <c r="EO3" s="530"/>
      <c r="EP3" s="530"/>
      <c r="EQ3" s="530"/>
      <c r="ER3" s="530"/>
      <c r="ES3" s="530"/>
      <c r="ET3" s="530"/>
      <c r="EU3" s="530"/>
      <c r="EV3" s="530"/>
      <c r="EW3" s="530"/>
      <c r="EX3" s="530"/>
      <c r="EY3" s="530"/>
      <c r="EZ3" s="530"/>
      <c r="FA3" s="530"/>
      <c r="FB3" s="530"/>
      <c r="FC3" s="530"/>
      <c r="FD3" s="530"/>
      <c r="FE3" s="530"/>
      <c r="FF3" s="530"/>
      <c r="FH3" s="530"/>
      <c r="FI3" s="530"/>
      <c r="FJ3" s="530"/>
      <c r="FK3" s="530"/>
      <c r="FL3" s="530"/>
      <c r="FM3" s="530"/>
      <c r="FN3" s="530"/>
      <c r="FO3" s="530"/>
      <c r="FP3" s="530"/>
      <c r="FQ3" s="530"/>
      <c r="FR3" s="530"/>
      <c r="FS3" s="530"/>
      <c r="FT3" s="530"/>
      <c r="FU3" s="530"/>
      <c r="FV3" s="530"/>
      <c r="FW3" s="530"/>
      <c r="FX3" s="530"/>
      <c r="FY3" s="530"/>
      <c r="FZ3" s="530"/>
      <c r="GA3" s="530"/>
      <c r="GB3" s="530"/>
      <c r="GC3" s="530"/>
      <c r="GD3" s="530"/>
      <c r="GE3" s="530"/>
      <c r="GF3" s="530"/>
      <c r="GG3" s="530"/>
      <c r="GH3" s="530"/>
      <c r="GI3" s="530"/>
      <c r="GJ3" s="530"/>
      <c r="GK3" s="530"/>
      <c r="GL3" s="530"/>
      <c r="GM3" s="530"/>
      <c r="GN3" s="530"/>
      <c r="GO3" s="530"/>
      <c r="GP3" s="530"/>
      <c r="GQ3" s="530"/>
      <c r="GR3" s="530"/>
      <c r="GS3" s="530"/>
      <c r="GT3" s="530"/>
      <c r="GU3" s="530"/>
      <c r="GV3" s="530"/>
      <c r="GW3" s="530"/>
      <c r="GX3" s="530"/>
      <c r="GY3" s="530"/>
      <c r="GZ3" s="530"/>
      <c r="HA3" s="530"/>
      <c r="HB3" s="530"/>
      <c r="HC3" s="530"/>
      <c r="HD3" s="530"/>
      <c r="HE3" s="530"/>
      <c r="HF3" s="530"/>
      <c r="HG3" s="530"/>
      <c r="HH3" s="530"/>
      <c r="HI3" s="530"/>
      <c r="HJ3" s="530"/>
      <c r="HK3" s="530"/>
      <c r="HL3" s="530"/>
      <c r="HM3" s="530"/>
      <c r="HN3" s="530"/>
      <c r="HO3" s="530"/>
      <c r="HP3" s="530"/>
      <c r="HQ3" s="530"/>
      <c r="HR3" s="530"/>
      <c r="HS3" s="530"/>
      <c r="HT3" s="530"/>
      <c r="HU3" s="530"/>
      <c r="HV3" s="530"/>
      <c r="HW3" s="530"/>
      <c r="HX3" s="530"/>
      <c r="HY3" s="530"/>
      <c r="HZ3" s="530"/>
      <c r="IA3" s="530"/>
      <c r="IB3" s="530"/>
      <c r="IC3" s="530"/>
      <c r="ID3" s="530"/>
      <c r="IE3" s="530"/>
      <c r="IF3" s="530"/>
      <c r="IG3" s="530"/>
      <c r="IH3" s="530"/>
      <c r="II3" s="530"/>
      <c r="IJ3" s="530"/>
      <c r="IK3" s="530"/>
      <c r="IL3" s="530"/>
      <c r="IM3" s="530"/>
      <c r="IN3" s="530"/>
      <c r="IO3" s="530"/>
      <c r="IP3" s="530"/>
      <c r="IQ3" s="530"/>
      <c r="IR3" s="530"/>
      <c r="IS3" s="530"/>
      <c r="IT3" s="530"/>
      <c r="IU3" s="530"/>
      <c r="IV3" s="530"/>
      <c r="IW3" s="530"/>
      <c r="IX3" s="530"/>
      <c r="IY3" s="530"/>
      <c r="IZ3" s="530"/>
      <c r="JA3" s="530"/>
      <c r="JB3" s="530"/>
      <c r="JC3" s="530"/>
      <c r="JD3" s="530"/>
      <c r="JE3" s="530"/>
      <c r="JF3" s="530"/>
      <c r="JG3" s="530"/>
      <c r="JH3" s="530"/>
      <c r="JI3" s="530"/>
      <c r="JJ3" s="530"/>
      <c r="JK3" s="530"/>
      <c r="JL3" s="530"/>
      <c r="JM3" s="530"/>
      <c r="JN3" s="530"/>
      <c r="JO3" s="530"/>
      <c r="JP3" s="530"/>
      <c r="JQ3" s="530"/>
      <c r="LZ3" s="530"/>
      <c r="MA3" s="530"/>
      <c r="MB3" s="530"/>
      <c r="MC3" s="530"/>
      <c r="MD3" s="530"/>
      <c r="ME3" s="530"/>
      <c r="MF3" s="530"/>
      <c r="MG3" s="530"/>
      <c r="MH3" s="530"/>
      <c r="MI3" s="530"/>
      <c r="MJ3" s="530"/>
      <c r="MK3" s="530"/>
      <c r="ML3" s="530"/>
      <c r="MM3" s="530"/>
      <c r="MN3" s="530"/>
      <c r="MO3" s="530"/>
      <c r="MP3" s="530"/>
      <c r="MQ3" s="530"/>
      <c r="MR3" s="530"/>
      <c r="MS3" s="530"/>
      <c r="MT3" s="530"/>
      <c r="MU3" s="530"/>
      <c r="MV3" s="530"/>
      <c r="MW3" s="530"/>
      <c r="MX3" s="530"/>
      <c r="MY3" s="530"/>
      <c r="MZ3" s="530"/>
      <c r="NA3" s="530"/>
      <c r="NB3" s="530"/>
      <c r="NC3" s="530"/>
      <c r="ND3" s="530"/>
      <c r="NE3" s="530"/>
      <c r="NF3" s="530"/>
      <c r="NG3" s="530"/>
      <c r="OX3" s="530"/>
      <c r="OY3" s="530"/>
      <c r="OZ3" s="530"/>
      <c r="PA3" s="530"/>
      <c r="PB3" s="530"/>
      <c r="PC3" s="530"/>
      <c r="PD3" s="530"/>
      <c r="PE3" s="530"/>
      <c r="PF3" s="530"/>
      <c r="PG3" s="530"/>
      <c r="PH3" s="530"/>
      <c r="PI3" s="530"/>
      <c r="PJ3" s="530"/>
      <c r="PK3" s="530"/>
      <c r="PL3" s="530"/>
      <c r="PM3" s="530"/>
      <c r="PN3" s="530"/>
      <c r="PO3" s="530"/>
      <c r="PP3" s="530"/>
      <c r="PQ3" s="530"/>
      <c r="PR3" s="530"/>
      <c r="PS3" s="530"/>
      <c r="PT3" s="530"/>
      <c r="PU3" s="530"/>
      <c r="PV3" s="530"/>
      <c r="PW3" s="530"/>
      <c r="PX3" s="530"/>
      <c r="PY3" s="530"/>
      <c r="PZ3" s="530"/>
      <c r="QA3" s="530"/>
      <c r="QB3" s="530"/>
      <c r="QC3" s="530"/>
      <c r="QD3" s="530"/>
      <c r="QE3" s="530"/>
      <c r="QF3" s="530"/>
      <c r="QG3" s="530"/>
      <c r="QH3" s="530"/>
      <c r="QI3" s="530"/>
      <c r="QJ3" s="530"/>
      <c r="QK3" s="530"/>
      <c r="QL3" s="530"/>
      <c r="QM3" s="530"/>
      <c r="QN3" s="530"/>
      <c r="QO3" s="530"/>
      <c r="QP3" s="530"/>
      <c r="QQ3" s="530"/>
      <c r="QR3" s="530"/>
      <c r="QS3" s="530"/>
      <c r="QT3" s="530"/>
      <c r="QU3" s="530"/>
      <c r="QV3" s="530"/>
      <c r="QW3" s="530"/>
      <c r="QX3" s="530"/>
      <c r="QY3" s="530"/>
      <c r="QZ3" s="530"/>
      <c r="RA3" s="530"/>
      <c r="RB3" s="530"/>
      <c r="RC3" s="530"/>
      <c r="RD3" s="530"/>
      <c r="RE3" s="530"/>
      <c r="SD3" s="530"/>
      <c r="SE3" s="530"/>
      <c r="SF3" s="530"/>
      <c r="SG3" s="530"/>
      <c r="SH3" s="530"/>
      <c r="SI3" s="530"/>
      <c r="SJ3" s="530"/>
      <c r="SK3" s="530"/>
      <c r="SL3" s="530"/>
      <c r="SM3" s="530"/>
      <c r="SN3" s="530"/>
      <c r="SO3" s="530"/>
      <c r="SP3" s="530"/>
      <c r="SQ3" s="530"/>
      <c r="SR3" s="530"/>
      <c r="SS3" s="530"/>
      <c r="ST3" s="530"/>
      <c r="SU3" s="530"/>
      <c r="SV3" s="530"/>
      <c r="SW3" s="530"/>
      <c r="SX3" s="530"/>
      <c r="SY3" s="530"/>
      <c r="SZ3" s="530"/>
      <c r="TA3" s="530"/>
      <c r="TB3" s="530"/>
      <c r="TC3" s="530"/>
      <c r="TD3" s="530"/>
      <c r="TE3" s="530"/>
      <c r="TF3" s="530"/>
      <c r="TG3" s="530"/>
      <c r="TH3" s="530"/>
      <c r="TI3" s="530"/>
      <c r="TJ3" s="530"/>
      <c r="TK3" s="530"/>
      <c r="TL3" s="530"/>
      <c r="TM3" s="530"/>
      <c r="TN3" s="530"/>
      <c r="TO3" s="530"/>
      <c r="TP3" s="530"/>
      <c r="TQ3" s="530"/>
      <c r="TR3" s="530"/>
      <c r="TS3" s="530"/>
      <c r="TT3" s="530"/>
      <c r="TU3" s="530"/>
      <c r="TV3" s="530"/>
      <c r="TW3" s="530"/>
      <c r="TX3" s="530"/>
      <c r="TY3" s="530"/>
      <c r="TZ3" s="530"/>
      <c r="UA3" s="530"/>
      <c r="UB3" s="530"/>
      <c r="UC3" s="530"/>
      <c r="UD3" s="530"/>
      <c r="UE3" s="530"/>
      <c r="UF3" s="530"/>
      <c r="UG3" s="530"/>
      <c r="UH3" s="530"/>
      <c r="UI3" s="530"/>
      <c r="UJ3" s="530"/>
      <c r="UK3" s="530"/>
      <c r="UL3" s="530"/>
      <c r="UM3" s="530"/>
      <c r="UN3" s="530"/>
      <c r="UO3" s="530"/>
      <c r="UP3" s="530"/>
      <c r="UQ3" s="530"/>
      <c r="UR3" s="530"/>
      <c r="US3" s="530"/>
      <c r="UT3" s="530"/>
      <c r="UU3" s="530"/>
      <c r="UV3" s="530"/>
      <c r="UW3" s="530"/>
      <c r="UX3" s="530"/>
      <c r="UY3" s="530"/>
      <c r="UZ3" s="530"/>
      <c r="VA3" s="530"/>
      <c r="VB3" s="530"/>
      <c r="VC3" s="530"/>
      <c r="VD3" s="530"/>
      <c r="VE3" s="530"/>
      <c r="VF3" s="530"/>
      <c r="VG3" s="530"/>
      <c r="VH3" s="530"/>
      <c r="VI3" s="530"/>
      <c r="VJ3" s="530"/>
      <c r="VK3" s="530"/>
      <c r="VL3" s="530"/>
      <c r="VM3" s="530"/>
      <c r="VN3" s="530"/>
      <c r="VO3" s="530"/>
      <c r="VP3" s="530"/>
      <c r="VQ3" s="530"/>
      <c r="VR3" s="530"/>
      <c r="VS3" s="530"/>
      <c r="VT3" s="530"/>
      <c r="VU3" s="530"/>
      <c r="VV3" s="530"/>
      <c r="VW3" s="530"/>
      <c r="VX3" s="530"/>
      <c r="VY3" s="530"/>
      <c r="VZ3" s="530"/>
      <c r="WA3" s="530"/>
      <c r="WB3" s="530"/>
      <c r="WC3" s="530"/>
      <c r="WD3" s="530"/>
      <c r="WE3" s="530"/>
      <c r="WF3" s="530"/>
      <c r="WG3" s="530"/>
      <c r="WH3" s="530"/>
      <c r="WI3" s="530"/>
      <c r="WJ3" s="530"/>
      <c r="WK3" s="530"/>
      <c r="WL3" s="530"/>
      <c r="WM3" s="530"/>
      <c r="WN3" s="530"/>
      <c r="WO3" s="530"/>
      <c r="WP3" s="530"/>
      <c r="WQ3" s="530"/>
      <c r="WR3" s="530"/>
      <c r="WS3" s="530"/>
      <c r="WT3" s="530"/>
      <c r="WU3" s="530"/>
      <c r="WV3" s="530"/>
      <c r="WW3" s="530"/>
      <c r="WX3" s="530"/>
      <c r="WY3" s="530"/>
      <c r="WZ3" s="530"/>
      <c r="XA3" s="530"/>
      <c r="XB3" s="530"/>
      <c r="XC3" s="530"/>
      <c r="XD3" s="530"/>
      <c r="XE3" s="530"/>
      <c r="XF3" s="530"/>
      <c r="XG3" s="530"/>
      <c r="XH3" s="530"/>
      <c r="XI3" s="530"/>
      <c r="XJ3" s="530"/>
      <c r="XK3" s="530"/>
      <c r="XL3" s="530"/>
      <c r="XM3" s="530"/>
      <c r="XN3" s="530"/>
      <c r="XO3" s="530"/>
      <c r="XP3" s="530"/>
      <c r="XQ3" s="530"/>
      <c r="XR3" s="530"/>
      <c r="XS3" s="530"/>
      <c r="XT3" s="530"/>
      <c r="XU3" s="530"/>
      <c r="XV3" s="530"/>
      <c r="XW3" s="530"/>
      <c r="XX3" s="530"/>
      <c r="XY3" s="530"/>
      <c r="XZ3" s="530"/>
      <c r="YA3" s="530"/>
      <c r="YB3" s="530"/>
      <c r="YC3" s="530"/>
      <c r="YD3" s="530"/>
      <c r="YE3" s="530"/>
      <c r="YF3" s="530"/>
      <c r="YG3" s="530"/>
      <c r="YH3" s="530"/>
      <c r="YI3" s="530"/>
      <c r="YJ3" s="530"/>
      <c r="YK3" s="530"/>
      <c r="YL3" s="530"/>
      <c r="YM3" s="530"/>
      <c r="YN3" s="530"/>
      <c r="YO3" s="530"/>
      <c r="YP3" s="530"/>
      <c r="YQ3" s="530"/>
      <c r="YR3" s="530"/>
      <c r="YS3" s="530"/>
      <c r="YT3" s="530"/>
      <c r="YU3" s="530"/>
      <c r="YV3" s="530"/>
      <c r="YW3" s="530"/>
      <c r="YX3" s="530"/>
      <c r="YY3" s="530"/>
      <c r="YZ3" s="530"/>
      <c r="ZA3" s="530"/>
      <c r="ZB3" s="530"/>
      <c r="ZC3" s="530"/>
      <c r="ZD3" s="530"/>
      <c r="ZE3" s="530"/>
      <c r="ZF3" s="530"/>
      <c r="ZG3" s="530"/>
      <c r="ZH3" s="530"/>
      <c r="ZI3" s="530"/>
      <c r="ZJ3" s="530"/>
      <c r="ZK3" s="530"/>
      <c r="ZL3" s="530"/>
      <c r="ZM3" s="530"/>
      <c r="ZN3" s="530"/>
      <c r="ZO3" s="530"/>
      <c r="ZP3" s="530"/>
      <c r="ZQ3" s="530"/>
      <c r="ZR3" s="530"/>
      <c r="ZS3" s="530"/>
      <c r="ZT3" s="530"/>
      <c r="ZU3" s="530"/>
      <c r="ZV3" s="530"/>
      <c r="ZW3" s="530"/>
      <c r="ZX3" s="530"/>
      <c r="ZY3" s="530"/>
      <c r="ZZ3" s="530"/>
      <c r="AAA3" s="530"/>
      <c r="AAB3" s="530"/>
      <c r="AAC3" s="530"/>
      <c r="AAD3" s="530"/>
      <c r="AAE3" s="530"/>
      <c r="AAF3" s="530"/>
      <c r="AAG3" s="530"/>
      <c r="AAH3" s="530"/>
      <c r="AAI3" s="530"/>
      <c r="AAJ3" s="530"/>
      <c r="AAK3" s="530"/>
      <c r="AAL3" s="530"/>
      <c r="AAM3" s="531"/>
      <c r="AAN3" s="530"/>
      <c r="AAO3" s="530"/>
      <c r="AAP3" s="530"/>
      <c r="AAQ3" s="530"/>
      <c r="AAR3" s="530"/>
      <c r="AAS3" s="530"/>
      <c r="AAT3" s="530"/>
      <c r="AAU3" s="530"/>
      <c r="AAV3" s="530"/>
      <c r="AAW3" s="530"/>
      <c r="AAX3" s="530"/>
      <c r="AAY3" s="530"/>
      <c r="AAZ3" s="530"/>
      <c r="ABA3" s="530"/>
      <c r="ABB3" s="530"/>
      <c r="ABC3" s="530"/>
    </row>
    <row r="4" spans="1:731" ht="16.5" x14ac:dyDescent="0.25">
      <c r="A4" s="530"/>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BO4" s="530"/>
      <c r="BP4" s="530"/>
      <c r="BQ4" s="530"/>
      <c r="BR4" s="530"/>
      <c r="BS4" s="530"/>
      <c r="BT4" s="530"/>
      <c r="BU4" s="530"/>
      <c r="BV4" s="530"/>
      <c r="BW4" s="530"/>
      <c r="BX4" s="530"/>
      <c r="BY4" s="530"/>
      <c r="BZ4" s="530"/>
      <c r="CA4" s="530"/>
      <c r="CB4" s="530"/>
      <c r="CC4" s="530"/>
      <c r="CD4" s="530"/>
      <c r="CE4" s="530"/>
      <c r="CF4" s="530"/>
      <c r="CG4" s="530"/>
      <c r="CH4" s="530"/>
      <c r="CI4" s="530"/>
      <c r="CJ4" s="530"/>
      <c r="CK4" s="530"/>
      <c r="CL4" s="530"/>
      <c r="CM4" s="530"/>
      <c r="CN4" s="530"/>
      <c r="CO4" s="530"/>
      <c r="CP4" s="530"/>
      <c r="CQ4" s="530"/>
      <c r="CR4" s="530"/>
      <c r="CS4" s="530"/>
      <c r="CT4" s="530"/>
      <c r="CU4" s="530"/>
      <c r="CV4" s="530"/>
      <c r="CW4" s="530"/>
      <c r="CX4" s="530"/>
      <c r="CY4" s="530"/>
      <c r="CZ4" s="530"/>
      <c r="DA4" s="530"/>
      <c r="DB4" s="530"/>
      <c r="DC4" s="530"/>
      <c r="DD4" s="530"/>
      <c r="DE4" s="530"/>
      <c r="DF4" s="530"/>
      <c r="DG4" s="530"/>
      <c r="DH4" s="530"/>
      <c r="DI4" s="530"/>
      <c r="DJ4" s="530"/>
      <c r="DK4" s="530"/>
      <c r="DL4" s="530"/>
      <c r="DM4" s="530"/>
      <c r="DN4" s="530"/>
      <c r="DO4" s="530"/>
      <c r="DP4" s="530"/>
      <c r="DQ4" s="530"/>
      <c r="DR4" s="530"/>
      <c r="DS4" s="530"/>
      <c r="DT4" s="530"/>
      <c r="DU4" s="530"/>
      <c r="DV4" s="530"/>
      <c r="DW4" s="530"/>
      <c r="DX4" s="530"/>
      <c r="DY4" s="530"/>
      <c r="DZ4" s="530"/>
      <c r="EA4" s="530"/>
      <c r="EB4" s="530"/>
      <c r="EC4" s="530"/>
      <c r="ED4" s="530"/>
      <c r="EE4" s="530"/>
      <c r="EF4" s="530"/>
      <c r="EG4" s="530"/>
      <c r="EH4" s="530"/>
      <c r="EI4" s="530"/>
      <c r="EJ4" s="530"/>
      <c r="EK4" s="530"/>
      <c r="EL4" s="530"/>
      <c r="EM4" s="530"/>
      <c r="EN4" s="530"/>
      <c r="EO4" s="530"/>
      <c r="EP4" s="530"/>
      <c r="EQ4" s="530"/>
      <c r="ER4" s="530"/>
      <c r="ES4" s="530"/>
      <c r="ET4" s="530"/>
      <c r="EU4" s="530"/>
      <c r="EV4" s="530"/>
      <c r="EW4" s="530"/>
      <c r="EX4" s="530"/>
      <c r="EY4" s="530"/>
      <c r="EZ4" s="530"/>
      <c r="FA4" s="530"/>
      <c r="FB4" s="530"/>
      <c r="FC4" s="530"/>
      <c r="FD4" s="530"/>
      <c r="FE4" s="530"/>
      <c r="FF4" s="530"/>
      <c r="FH4" s="530"/>
      <c r="FI4" s="530"/>
      <c r="FJ4" s="530"/>
      <c r="FK4" s="530"/>
      <c r="FL4" s="530"/>
      <c r="FM4" s="530"/>
      <c r="FN4" s="530"/>
      <c r="FO4" s="530"/>
      <c r="FP4" s="530"/>
      <c r="FQ4" s="530"/>
      <c r="FR4" s="530"/>
      <c r="FS4" s="530"/>
      <c r="FT4" s="530"/>
      <c r="FU4" s="530"/>
      <c r="FV4" s="530"/>
      <c r="FW4" s="530"/>
      <c r="FX4" s="530"/>
      <c r="FY4" s="530"/>
      <c r="FZ4" s="530"/>
      <c r="GA4" s="530"/>
      <c r="GB4" s="530"/>
      <c r="GC4" s="530"/>
      <c r="GD4" s="530"/>
      <c r="GE4" s="530"/>
      <c r="GF4" s="530"/>
      <c r="GG4" s="530"/>
      <c r="GH4" s="530"/>
      <c r="GI4" s="530"/>
      <c r="GJ4" s="530"/>
      <c r="GK4" s="530"/>
      <c r="GL4" s="530"/>
      <c r="GM4" s="530"/>
      <c r="GN4" s="530"/>
      <c r="GO4" s="530"/>
      <c r="GP4" s="530"/>
      <c r="GQ4" s="530"/>
      <c r="GR4" s="530"/>
      <c r="GS4" s="530"/>
      <c r="GT4" s="530"/>
      <c r="GU4" s="530"/>
      <c r="GV4" s="530"/>
      <c r="GW4" s="530"/>
      <c r="GX4" s="530"/>
      <c r="GY4" s="530"/>
      <c r="GZ4" s="530"/>
      <c r="HA4" s="530"/>
      <c r="HB4" s="530"/>
      <c r="HC4" s="530"/>
      <c r="HD4" s="530"/>
      <c r="HE4" s="530"/>
      <c r="HF4" s="530"/>
      <c r="HG4" s="530"/>
      <c r="HH4" s="530"/>
      <c r="HI4" s="530"/>
      <c r="HJ4" s="530"/>
      <c r="HK4" s="530"/>
      <c r="HL4" s="530"/>
      <c r="HM4" s="530"/>
      <c r="HN4" s="530"/>
      <c r="HO4" s="530"/>
      <c r="HP4" s="530"/>
      <c r="HQ4" s="530"/>
      <c r="HR4" s="530"/>
      <c r="HS4" s="530"/>
      <c r="HT4" s="530"/>
      <c r="HU4" s="530"/>
      <c r="HV4" s="530"/>
      <c r="HW4" s="530"/>
      <c r="HX4" s="530"/>
      <c r="HY4" s="530"/>
      <c r="HZ4" s="530"/>
      <c r="IA4" s="530"/>
      <c r="IB4" s="530"/>
      <c r="IC4" s="530"/>
      <c r="ID4" s="530"/>
      <c r="IE4" s="530"/>
      <c r="IF4" s="530"/>
      <c r="IG4" s="530"/>
      <c r="IH4" s="530"/>
      <c r="II4" s="530"/>
      <c r="IJ4" s="530"/>
      <c r="IK4" s="530"/>
      <c r="IL4" s="530"/>
      <c r="IM4" s="530"/>
      <c r="IN4" s="530"/>
      <c r="IO4" s="530"/>
      <c r="IP4" s="530"/>
      <c r="IQ4" s="530"/>
      <c r="IR4" s="530"/>
      <c r="IS4" s="530"/>
      <c r="IT4" s="530"/>
      <c r="IU4" s="530"/>
      <c r="IV4" s="530"/>
      <c r="IW4" s="530"/>
      <c r="IX4" s="530"/>
      <c r="IY4" s="530"/>
      <c r="IZ4" s="530"/>
      <c r="JA4" s="530"/>
      <c r="JB4" s="530"/>
      <c r="JC4" s="530"/>
      <c r="JD4" s="530"/>
      <c r="JE4" s="530"/>
      <c r="JF4" s="530"/>
      <c r="JG4" s="530"/>
      <c r="JH4" s="530"/>
      <c r="JI4" s="530"/>
      <c r="JJ4" s="530"/>
      <c r="JK4" s="530"/>
      <c r="JL4" s="530"/>
      <c r="JM4" s="530"/>
      <c r="JN4" s="530"/>
      <c r="JO4" s="530"/>
      <c r="JP4" s="530"/>
      <c r="JQ4" s="530"/>
      <c r="LZ4" s="530"/>
      <c r="MA4" s="530"/>
      <c r="MB4" s="530"/>
      <c r="MC4" s="530"/>
      <c r="MD4" s="530"/>
      <c r="ME4" s="530"/>
      <c r="MF4" s="530"/>
      <c r="MG4" s="530"/>
      <c r="MH4" s="530"/>
      <c r="MI4" s="530"/>
      <c r="MJ4" s="530"/>
      <c r="MK4" s="530"/>
      <c r="ML4" s="530"/>
      <c r="MM4" s="530"/>
      <c r="MN4" s="530"/>
      <c r="MO4" s="530"/>
      <c r="MP4" s="530"/>
      <c r="MQ4" s="530"/>
      <c r="MR4" s="530"/>
      <c r="MS4" s="530"/>
      <c r="MT4" s="530"/>
      <c r="MU4" s="530"/>
      <c r="MV4" s="530"/>
      <c r="MW4" s="530"/>
      <c r="MX4" s="530"/>
      <c r="MY4" s="530"/>
      <c r="MZ4" s="530"/>
      <c r="NA4" s="530"/>
      <c r="NB4" s="530"/>
      <c r="NC4" s="530"/>
      <c r="ND4" s="530"/>
      <c r="NE4" s="530"/>
      <c r="NF4" s="530"/>
      <c r="NG4" s="530"/>
      <c r="OX4" s="530"/>
      <c r="OY4" s="530"/>
      <c r="OZ4" s="530"/>
      <c r="PA4" s="530"/>
      <c r="PB4" s="530"/>
      <c r="PC4" s="530"/>
      <c r="PD4" s="530"/>
      <c r="PE4" s="530"/>
      <c r="PF4" s="530"/>
      <c r="PG4" s="530"/>
      <c r="PH4" s="530"/>
      <c r="PI4" s="530"/>
      <c r="PJ4" s="530"/>
      <c r="PK4" s="530"/>
      <c r="PL4" s="530"/>
      <c r="PM4" s="530"/>
      <c r="PN4" s="530"/>
      <c r="PO4" s="530"/>
      <c r="PP4" s="530"/>
      <c r="PQ4" s="530"/>
      <c r="PR4" s="530"/>
      <c r="PS4" s="530"/>
      <c r="PT4" s="530"/>
      <c r="PU4" s="530"/>
      <c r="PV4" s="530"/>
      <c r="PW4" s="530"/>
      <c r="PX4" s="530"/>
      <c r="PY4" s="530"/>
      <c r="PZ4" s="530"/>
      <c r="QA4" s="530"/>
      <c r="QB4" s="530"/>
      <c r="QC4" s="530"/>
      <c r="QD4" s="530"/>
      <c r="QE4" s="530"/>
      <c r="QF4" s="530"/>
      <c r="QG4" s="530"/>
      <c r="QH4" s="530"/>
      <c r="QI4" s="530"/>
      <c r="QJ4" s="530"/>
      <c r="QK4" s="530"/>
      <c r="QL4" s="530"/>
      <c r="QM4" s="530"/>
      <c r="QN4" s="530"/>
      <c r="QO4" s="530"/>
      <c r="QP4" s="530"/>
      <c r="QQ4" s="530"/>
      <c r="QR4" s="530"/>
      <c r="QS4" s="530"/>
      <c r="QT4" s="530"/>
      <c r="QU4" s="530"/>
      <c r="QV4" s="530"/>
      <c r="QW4" s="530"/>
      <c r="QX4" s="530"/>
      <c r="QY4" s="530"/>
      <c r="QZ4" s="530"/>
      <c r="RA4" s="530"/>
      <c r="RB4" s="530"/>
      <c r="RC4" s="530"/>
      <c r="RD4" s="530"/>
      <c r="RE4" s="530"/>
      <c r="SD4" s="530"/>
      <c r="SE4" s="530"/>
      <c r="SF4" s="530"/>
      <c r="SG4" s="530"/>
      <c r="SH4" s="530"/>
      <c r="SI4" s="530"/>
      <c r="SJ4" s="530"/>
      <c r="SK4" s="530"/>
      <c r="SL4" s="530"/>
      <c r="SM4" s="530"/>
      <c r="SN4" s="530"/>
      <c r="SO4" s="530"/>
      <c r="SP4" s="530"/>
      <c r="SQ4" s="530"/>
      <c r="SR4" s="530"/>
      <c r="SS4" s="530"/>
      <c r="ST4" s="530"/>
      <c r="SU4" s="530"/>
      <c r="SV4" s="530"/>
      <c r="SW4" s="530"/>
      <c r="SX4" s="530"/>
      <c r="SY4" s="530"/>
      <c r="SZ4" s="530"/>
      <c r="TA4" s="530"/>
      <c r="TB4" s="530"/>
      <c r="TC4" s="530"/>
      <c r="TD4" s="530"/>
      <c r="TE4" s="530"/>
      <c r="TF4" s="530"/>
      <c r="TG4" s="530"/>
      <c r="TH4" s="530"/>
      <c r="TI4" s="530"/>
      <c r="TJ4" s="530"/>
      <c r="TK4" s="530"/>
      <c r="TL4" s="530"/>
      <c r="TM4" s="530"/>
      <c r="TN4" s="530"/>
      <c r="TO4" s="530"/>
      <c r="TP4" s="530"/>
      <c r="TQ4" s="530"/>
      <c r="TR4" s="530"/>
      <c r="TS4" s="530"/>
      <c r="TT4" s="530"/>
      <c r="TU4" s="530"/>
      <c r="TV4" s="530"/>
      <c r="TW4" s="530"/>
      <c r="TX4" s="530"/>
      <c r="TY4" s="530"/>
      <c r="TZ4" s="530"/>
      <c r="UA4" s="530"/>
      <c r="UB4" s="530"/>
      <c r="UC4" s="530"/>
      <c r="UD4" s="530"/>
      <c r="UE4" s="530"/>
      <c r="UF4" s="530"/>
      <c r="UG4" s="530"/>
      <c r="UH4" s="530"/>
      <c r="UI4" s="530"/>
      <c r="UJ4" s="530"/>
      <c r="UK4" s="530"/>
      <c r="UL4" s="530"/>
      <c r="UM4" s="530"/>
      <c r="UN4" s="530"/>
      <c r="UO4" s="530"/>
      <c r="UP4" s="530"/>
      <c r="UQ4" s="530"/>
      <c r="UR4" s="530"/>
      <c r="US4" s="530"/>
      <c r="UT4" s="530"/>
      <c r="UU4" s="530"/>
      <c r="UV4" s="530"/>
      <c r="UW4" s="530"/>
      <c r="UX4" s="530"/>
      <c r="UY4" s="530"/>
      <c r="UZ4" s="530"/>
      <c r="VA4" s="530"/>
      <c r="VB4" s="530"/>
      <c r="VC4" s="530"/>
      <c r="VD4" s="530"/>
      <c r="VE4" s="530"/>
      <c r="VF4" s="530"/>
      <c r="VG4" s="530"/>
      <c r="VH4" s="530"/>
      <c r="VI4" s="530"/>
      <c r="VJ4" s="530"/>
      <c r="VK4" s="530"/>
      <c r="VL4" s="530"/>
      <c r="VM4" s="530"/>
      <c r="VN4" s="530"/>
      <c r="VO4" s="530"/>
      <c r="VP4" s="530"/>
      <c r="VQ4" s="530"/>
      <c r="VR4" s="530"/>
      <c r="VS4" s="530"/>
      <c r="VT4" s="530"/>
      <c r="VU4" s="530"/>
      <c r="VV4" s="530"/>
      <c r="VW4" s="530"/>
      <c r="VX4" s="530"/>
      <c r="VY4" s="530"/>
      <c r="VZ4" s="530"/>
      <c r="WA4" s="530"/>
      <c r="WB4" s="530"/>
      <c r="WC4" s="530"/>
      <c r="WD4" s="530"/>
      <c r="WE4" s="530"/>
      <c r="WF4" s="530"/>
      <c r="WG4" s="530"/>
      <c r="WH4" s="530"/>
      <c r="WI4" s="530"/>
      <c r="WJ4" s="530"/>
      <c r="WK4" s="530"/>
      <c r="WL4" s="530"/>
      <c r="WM4" s="530"/>
      <c r="WN4" s="530"/>
      <c r="WO4" s="530"/>
      <c r="WP4" s="530"/>
      <c r="WQ4" s="530"/>
      <c r="WR4" s="530"/>
      <c r="WS4" s="530"/>
      <c r="WT4" s="530"/>
      <c r="WU4" s="530"/>
      <c r="WV4" s="530"/>
      <c r="WW4" s="530"/>
      <c r="WX4" s="530"/>
      <c r="WY4" s="530"/>
      <c r="WZ4" s="530"/>
      <c r="XA4" s="530"/>
      <c r="XB4" s="530"/>
      <c r="XC4" s="530"/>
      <c r="XD4" s="530"/>
      <c r="XE4" s="530"/>
      <c r="XF4" s="530"/>
      <c r="XG4" s="530"/>
      <c r="XH4" s="530"/>
      <c r="XI4" s="530"/>
      <c r="XJ4" s="530"/>
      <c r="XK4" s="530"/>
      <c r="XL4" s="530"/>
      <c r="XM4" s="530"/>
      <c r="XN4" s="530"/>
      <c r="XO4" s="530"/>
      <c r="XP4" s="530"/>
      <c r="XQ4" s="530"/>
      <c r="XR4" s="530"/>
      <c r="XS4" s="530"/>
      <c r="XT4" s="530"/>
      <c r="XU4" s="530"/>
      <c r="XV4" s="530"/>
      <c r="XW4" s="530"/>
      <c r="XX4" s="530"/>
      <c r="XY4" s="530"/>
      <c r="XZ4" s="530"/>
      <c r="YA4" s="530"/>
      <c r="YB4" s="530"/>
      <c r="YC4" s="530"/>
      <c r="YD4" s="530"/>
      <c r="YE4" s="530"/>
      <c r="YF4" s="530"/>
      <c r="YG4" s="530"/>
      <c r="YH4" s="530"/>
      <c r="YI4" s="530"/>
      <c r="YJ4" s="530"/>
      <c r="YK4" s="530"/>
      <c r="YL4" s="530"/>
      <c r="YM4" s="530"/>
      <c r="YN4" s="530"/>
      <c r="YO4" s="530"/>
      <c r="YP4" s="530"/>
      <c r="YQ4" s="530"/>
      <c r="YR4" s="530"/>
      <c r="YS4" s="530"/>
      <c r="YT4" s="530"/>
      <c r="YU4" s="530"/>
      <c r="YV4" s="530"/>
      <c r="YW4" s="530"/>
      <c r="YX4" s="530"/>
      <c r="YY4" s="530"/>
      <c r="YZ4" s="530"/>
      <c r="ZA4" s="530"/>
      <c r="ZB4" s="530"/>
      <c r="ZC4" s="530"/>
      <c r="ZD4" s="530"/>
      <c r="ZE4" s="530"/>
      <c r="ZF4" s="530"/>
      <c r="ZG4" s="530"/>
      <c r="ZH4" s="530"/>
      <c r="ZI4" s="530"/>
      <c r="ZJ4" s="530"/>
      <c r="ZK4" s="530"/>
      <c r="ZL4" s="530"/>
      <c r="ZM4" s="530"/>
      <c r="ZN4" s="530"/>
      <c r="ZO4" s="530"/>
      <c r="ZP4" s="530"/>
      <c r="ZQ4" s="530"/>
      <c r="ZR4" s="530"/>
      <c r="ZS4" s="530"/>
      <c r="ZT4" s="530"/>
      <c r="ZU4" s="530"/>
      <c r="ZV4" s="530"/>
      <c r="ZW4" s="530"/>
      <c r="ZX4" s="530"/>
      <c r="ZY4" s="530"/>
      <c r="ZZ4" s="530"/>
      <c r="AAA4" s="530"/>
      <c r="AAB4" s="530"/>
      <c r="AAC4" s="530"/>
      <c r="AAD4" s="530"/>
      <c r="AAE4" s="530"/>
      <c r="AAF4" s="530"/>
      <c r="AAG4" s="530"/>
      <c r="AAH4" s="530"/>
      <c r="AAI4" s="530"/>
      <c r="AAJ4" s="530"/>
      <c r="AAK4" s="530"/>
      <c r="AAL4" s="530"/>
      <c r="AAM4" s="530"/>
      <c r="AAN4" s="530"/>
      <c r="AAO4" s="530"/>
      <c r="AAP4" s="530"/>
      <c r="AAQ4" s="530"/>
      <c r="AAR4" s="530"/>
      <c r="AAS4" s="530"/>
      <c r="AAT4" s="530"/>
      <c r="AAU4" s="530"/>
      <c r="AAV4" s="530"/>
      <c r="AAW4" s="530"/>
      <c r="AAX4" s="530"/>
      <c r="AAY4" s="530"/>
      <c r="AAZ4" s="530"/>
      <c r="ABA4" s="530"/>
      <c r="ABB4" s="530"/>
      <c r="ABC4" s="530"/>
    </row>
    <row r="5" spans="1:731" ht="17.25" thickBot="1" x14ac:dyDescent="0.3">
      <c r="A5" s="530"/>
      <c r="B5" s="530"/>
      <c r="C5" s="530"/>
      <c r="D5" s="530"/>
      <c r="E5" s="530"/>
      <c r="F5" s="530"/>
      <c r="G5" s="530"/>
      <c r="H5" s="530"/>
      <c r="I5" s="530"/>
      <c r="J5" s="530"/>
      <c r="K5" s="530"/>
      <c r="L5" s="1094"/>
      <c r="M5" s="530"/>
      <c r="N5" s="530"/>
      <c r="O5" s="1094"/>
      <c r="P5" s="530" t="s">
        <v>319</v>
      </c>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530"/>
      <c r="BA5" s="530"/>
      <c r="BB5" s="530"/>
      <c r="BC5" s="530"/>
      <c r="BD5" s="530"/>
      <c r="BE5" s="530"/>
      <c r="BF5" s="530"/>
      <c r="BG5" s="530"/>
      <c r="BH5" s="530"/>
      <c r="BI5" s="530"/>
      <c r="BJ5" s="530"/>
      <c r="BK5" s="530"/>
      <c r="BL5" s="530"/>
      <c r="BM5" s="530"/>
      <c r="BN5" s="530"/>
      <c r="BO5" s="530"/>
      <c r="BP5" s="530"/>
      <c r="BQ5" s="530"/>
      <c r="BR5" s="530"/>
      <c r="BS5" s="530"/>
      <c r="BT5" s="530"/>
      <c r="BU5" s="530"/>
      <c r="BV5" s="530"/>
      <c r="BW5" s="530"/>
      <c r="BX5" s="530"/>
      <c r="BY5" s="530"/>
      <c r="BZ5" s="530"/>
      <c r="CA5" s="530"/>
      <c r="CB5" s="530"/>
      <c r="CC5" s="530"/>
      <c r="CD5" s="530"/>
      <c r="CE5" s="530"/>
      <c r="CF5" s="530"/>
      <c r="CG5" s="530"/>
      <c r="CH5" s="530"/>
      <c r="CI5" s="530"/>
      <c r="CJ5" s="530"/>
      <c r="CK5" s="530"/>
      <c r="CL5" s="530"/>
      <c r="CM5" s="530"/>
      <c r="CN5" s="530"/>
      <c r="CO5" s="530"/>
      <c r="CP5" s="530"/>
      <c r="CQ5" s="530"/>
      <c r="CR5" s="530"/>
      <c r="CS5" s="530"/>
      <c r="CT5" s="530"/>
      <c r="CU5" s="530"/>
      <c r="CV5" s="530"/>
      <c r="CW5" s="530"/>
      <c r="CX5" s="530"/>
      <c r="CY5" s="530"/>
      <c r="CZ5" s="530"/>
      <c r="DA5" s="530"/>
      <c r="DB5" s="530"/>
      <c r="DC5" s="530"/>
      <c r="DD5" s="530"/>
      <c r="DE5" s="530"/>
      <c r="DF5" s="530"/>
      <c r="DG5" s="530"/>
      <c r="DH5" s="530"/>
      <c r="DI5" s="530"/>
      <c r="DJ5" s="530"/>
      <c r="DK5" s="530"/>
      <c r="DL5" s="530"/>
      <c r="DM5" s="530"/>
      <c r="DN5" s="530"/>
      <c r="DO5" s="530"/>
      <c r="DP5" s="530"/>
      <c r="DQ5" s="530"/>
      <c r="DR5" s="530"/>
      <c r="DS5" s="530"/>
      <c r="DT5" s="530"/>
      <c r="DU5" s="530"/>
      <c r="DV5" s="530"/>
      <c r="DW5" s="530"/>
      <c r="DX5" s="530"/>
      <c r="DY5" s="530"/>
      <c r="DZ5" s="530"/>
      <c r="EA5" s="530"/>
      <c r="EB5" s="530"/>
      <c r="EC5" s="530"/>
      <c r="ED5" s="530"/>
      <c r="EE5" s="530"/>
      <c r="EF5" s="530"/>
      <c r="EG5" s="530"/>
      <c r="EH5" s="530"/>
      <c r="EI5" s="530"/>
      <c r="EJ5" s="530"/>
      <c r="EK5" s="530"/>
      <c r="EL5" s="530"/>
      <c r="EM5" s="530"/>
      <c r="EN5" s="530"/>
      <c r="EO5" s="530"/>
      <c r="EP5" s="530"/>
      <c r="EQ5" s="530"/>
      <c r="ER5" s="530"/>
      <c r="ES5" s="530"/>
      <c r="ET5" s="530"/>
      <c r="EU5" s="530"/>
      <c r="EV5" s="530"/>
      <c r="EW5" s="530"/>
      <c r="EX5" s="530"/>
      <c r="EY5" s="530"/>
      <c r="EZ5" s="530"/>
      <c r="FA5" s="530"/>
      <c r="FB5" s="530"/>
      <c r="FC5" s="530"/>
      <c r="FD5" s="530"/>
      <c r="FE5" s="530"/>
      <c r="FF5" s="530"/>
      <c r="FG5" s="1094"/>
      <c r="FH5" s="530"/>
      <c r="FI5" s="530"/>
      <c r="FJ5" s="530"/>
      <c r="FK5" s="530"/>
      <c r="FL5" s="530"/>
      <c r="FM5" s="530"/>
      <c r="FN5" s="530"/>
      <c r="FO5" s="530"/>
      <c r="FP5" s="530"/>
      <c r="FQ5" s="530"/>
      <c r="FR5" s="530"/>
      <c r="FS5" s="530"/>
      <c r="FT5" s="530"/>
      <c r="FU5" s="530"/>
      <c r="FV5" s="530"/>
      <c r="FW5" s="530"/>
      <c r="FX5" s="530"/>
      <c r="FY5" s="530"/>
      <c r="FZ5" s="530"/>
      <c r="GA5" s="530"/>
      <c r="GB5" s="530"/>
      <c r="GC5" s="530"/>
      <c r="GD5" s="530"/>
      <c r="GE5" s="530"/>
      <c r="GF5" s="530"/>
      <c r="GG5" s="530"/>
      <c r="GH5" s="530"/>
      <c r="GI5" s="530"/>
      <c r="GJ5" s="530"/>
      <c r="GK5" s="530"/>
      <c r="GL5" s="530"/>
      <c r="GM5" s="530"/>
      <c r="GN5" s="530"/>
      <c r="GO5" s="530"/>
      <c r="GP5" s="530"/>
      <c r="GQ5" s="530"/>
      <c r="GR5" s="530"/>
      <c r="GS5" s="530"/>
      <c r="GT5" s="530"/>
      <c r="GU5" s="530"/>
      <c r="GV5" s="530"/>
      <c r="GW5" s="530"/>
      <c r="GX5" s="530"/>
      <c r="GY5" s="530"/>
      <c r="GZ5" s="530"/>
      <c r="HA5" s="530"/>
      <c r="HB5" s="530"/>
      <c r="HC5" s="530"/>
      <c r="HD5" s="530"/>
      <c r="HE5" s="530"/>
      <c r="HF5" s="530"/>
      <c r="HG5" s="530"/>
      <c r="HH5" s="530"/>
      <c r="HI5" s="530"/>
      <c r="HJ5" s="530"/>
      <c r="HK5" s="530"/>
      <c r="HL5" s="530"/>
      <c r="HM5" s="530"/>
      <c r="HN5" s="530"/>
      <c r="HO5" s="530"/>
      <c r="HP5" s="530"/>
      <c r="HQ5" s="530"/>
      <c r="HR5" s="530"/>
      <c r="HS5" s="530"/>
      <c r="HT5" s="530"/>
      <c r="HU5" s="530"/>
      <c r="HV5" s="530"/>
      <c r="HW5" s="530"/>
      <c r="HX5" s="530"/>
      <c r="HY5" s="530"/>
      <c r="HZ5" s="530"/>
      <c r="IA5" s="530"/>
      <c r="IB5" s="530"/>
      <c r="IC5" s="530"/>
      <c r="ID5" s="530"/>
      <c r="IE5" s="530"/>
      <c r="IF5" s="530"/>
      <c r="IG5" s="530"/>
      <c r="IH5" s="530"/>
      <c r="II5" s="530"/>
      <c r="IJ5" s="530"/>
      <c r="IK5" s="530"/>
      <c r="IL5" s="530"/>
      <c r="IM5" s="530"/>
      <c r="IN5" s="530"/>
      <c r="IO5" s="530"/>
      <c r="IP5" s="530"/>
      <c r="IQ5" s="530"/>
      <c r="IR5" s="530"/>
      <c r="IS5" s="530"/>
      <c r="IT5" s="530"/>
      <c r="IU5" s="530"/>
      <c r="IV5" s="530"/>
      <c r="IW5" s="530"/>
      <c r="IX5" s="530"/>
      <c r="IY5" s="530"/>
      <c r="IZ5" s="530"/>
      <c r="JA5" s="530"/>
      <c r="JB5" s="530"/>
      <c r="JC5" s="530"/>
      <c r="JD5" s="530"/>
      <c r="JE5" s="530"/>
      <c r="JF5" s="530"/>
      <c r="JG5" s="530"/>
      <c r="JH5" s="530"/>
      <c r="JI5" s="530"/>
      <c r="JJ5" s="530"/>
      <c r="JK5" s="530"/>
      <c r="JL5" s="530"/>
      <c r="JM5" s="530"/>
      <c r="JN5" s="530"/>
      <c r="JO5" s="530"/>
      <c r="JP5" s="530"/>
      <c r="JQ5" s="530"/>
      <c r="JR5" s="1094"/>
      <c r="JS5" s="1094"/>
      <c r="JT5" s="1094"/>
      <c r="JU5" s="1094"/>
      <c r="JV5" s="1094"/>
      <c r="JW5" s="1094"/>
      <c r="JX5" s="1094"/>
      <c r="JY5" s="1094"/>
      <c r="JZ5" s="1094"/>
      <c r="KA5" s="1094"/>
      <c r="KB5" s="1094"/>
      <c r="KC5" s="1094"/>
      <c r="KD5" s="1094"/>
      <c r="KE5" s="1094"/>
      <c r="KF5" s="1094"/>
      <c r="KG5" s="1094"/>
      <c r="KH5" s="1094"/>
      <c r="KI5" s="1094"/>
      <c r="KJ5" s="1094"/>
      <c r="KK5" s="1094"/>
      <c r="KL5" s="1094"/>
      <c r="KM5" s="1094"/>
      <c r="KN5" s="1094"/>
      <c r="KO5" s="1094"/>
      <c r="KP5" s="1094"/>
      <c r="KQ5" s="1094"/>
      <c r="KR5" s="1094"/>
      <c r="KS5" s="1094"/>
      <c r="KT5" s="1094"/>
      <c r="KU5" s="1094"/>
      <c r="KV5" s="1094"/>
      <c r="KW5" s="1094"/>
      <c r="KX5" s="1094"/>
      <c r="KY5" s="1094"/>
      <c r="KZ5" s="1094"/>
      <c r="LA5" s="1094"/>
      <c r="LB5" s="1094"/>
      <c r="LC5" s="1094"/>
      <c r="LD5" s="1094"/>
      <c r="LE5" s="1094"/>
      <c r="LF5" s="1094"/>
      <c r="LG5" s="1094"/>
      <c r="LH5" s="1094"/>
      <c r="LI5" s="1094"/>
      <c r="LJ5" s="1094"/>
      <c r="LK5" s="1094"/>
      <c r="LL5" s="1094"/>
      <c r="LM5" s="1094"/>
      <c r="LN5" s="1094"/>
      <c r="LO5" s="1094"/>
      <c r="LP5" s="1094"/>
      <c r="LQ5" s="1094"/>
      <c r="LR5" s="1094"/>
      <c r="LS5" s="1094"/>
      <c r="LT5" s="1094"/>
      <c r="LU5" s="1094"/>
      <c r="LV5" s="1094"/>
      <c r="LW5" s="1094"/>
      <c r="LX5" s="1094"/>
      <c r="LY5" s="1094"/>
      <c r="LZ5" s="530"/>
      <c r="MA5" s="530"/>
      <c r="MB5" s="530"/>
      <c r="MC5" s="530"/>
      <c r="MD5" s="530"/>
      <c r="ME5" s="530"/>
      <c r="MF5" s="530"/>
      <c r="MG5" s="530"/>
      <c r="MH5" s="530"/>
      <c r="MI5" s="530"/>
      <c r="MJ5" s="530"/>
      <c r="MK5" s="530"/>
      <c r="ML5" s="530"/>
      <c r="MM5" s="530"/>
      <c r="MN5" s="530"/>
      <c r="MO5" s="530"/>
      <c r="MP5" s="530"/>
      <c r="MQ5" s="530"/>
      <c r="MR5" s="530"/>
      <c r="MS5" s="530"/>
      <c r="MT5" s="530"/>
      <c r="MU5" s="530"/>
      <c r="MV5" s="530"/>
      <c r="MW5" s="530"/>
      <c r="MX5" s="530"/>
      <c r="MY5" s="530"/>
      <c r="MZ5" s="530"/>
      <c r="NA5" s="530"/>
      <c r="NB5" s="530"/>
      <c r="NC5" s="530"/>
      <c r="ND5" s="530"/>
      <c r="NE5" s="530"/>
      <c r="NF5" s="530"/>
      <c r="NG5" s="530"/>
      <c r="NH5" s="1094"/>
      <c r="NI5" s="1094"/>
      <c r="NJ5" s="1094"/>
      <c r="NK5" s="1094"/>
      <c r="NL5" s="1094"/>
      <c r="NM5" s="1094"/>
      <c r="NN5" s="1094"/>
      <c r="NO5" s="1094"/>
      <c r="NP5" s="1094"/>
      <c r="NQ5" s="1094"/>
      <c r="NR5" s="1094"/>
      <c r="NS5" s="1094"/>
      <c r="NT5" s="1094"/>
      <c r="NU5" s="1094"/>
      <c r="NV5" s="1094"/>
      <c r="NW5" s="1094"/>
      <c r="NX5" s="1094"/>
      <c r="NY5" s="1094"/>
      <c r="NZ5" s="1094"/>
      <c r="OA5" s="1094"/>
      <c r="OB5" s="1094"/>
      <c r="OC5" s="1094"/>
      <c r="OD5" s="1094"/>
      <c r="OE5" s="1094"/>
      <c r="OF5" s="1094"/>
      <c r="OG5" s="1094"/>
      <c r="OH5" s="1094"/>
      <c r="OI5" s="1094"/>
      <c r="OJ5" s="1094"/>
      <c r="OK5" s="1094"/>
      <c r="OL5" s="1094"/>
      <c r="OM5" s="1094"/>
      <c r="ON5" s="1094"/>
      <c r="OO5" s="1094"/>
      <c r="OP5" s="1094"/>
      <c r="OQ5" s="1094"/>
      <c r="OR5" s="1094"/>
      <c r="OS5" s="1094"/>
      <c r="OT5" s="1094"/>
      <c r="OU5" s="1094"/>
      <c r="OV5" s="1094"/>
      <c r="OW5" s="1094"/>
      <c r="OX5" s="530"/>
      <c r="OY5" s="530"/>
      <c r="OZ5" s="530"/>
      <c r="PA5" s="530"/>
      <c r="PB5" s="530"/>
      <c r="PC5" s="530"/>
      <c r="PD5" s="530"/>
      <c r="PE5" s="530"/>
      <c r="PF5" s="530"/>
      <c r="PG5" s="530"/>
      <c r="PH5" s="530"/>
      <c r="PI5" s="530"/>
      <c r="PJ5" s="530"/>
      <c r="PK5" s="530"/>
      <c r="PL5" s="530"/>
      <c r="PM5" s="530"/>
      <c r="PN5" s="530"/>
      <c r="PO5" s="530"/>
      <c r="PP5" s="530"/>
      <c r="PQ5" s="530"/>
      <c r="PR5" s="530"/>
      <c r="PS5" s="530"/>
      <c r="PT5" s="530"/>
      <c r="PU5" s="530"/>
      <c r="PV5" s="530"/>
      <c r="PW5" s="530"/>
      <c r="PX5" s="530"/>
      <c r="PY5" s="530"/>
      <c r="PZ5" s="530"/>
      <c r="QA5" s="530"/>
      <c r="QB5" s="530"/>
      <c r="QC5" s="530"/>
      <c r="QD5" s="530"/>
      <c r="QE5" s="530"/>
      <c r="QF5" s="530"/>
      <c r="QG5" s="530"/>
      <c r="QH5" s="530"/>
      <c r="QI5" s="530"/>
      <c r="QJ5" s="530"/>
      <c r="QK5" s="530"/>
      <c r="QL5" s="530"/>
      <c r="QM5" s="530"/>
      <c r="QN5" s="530"/>
      <c r="QO5" s="530"/>
      <c r="QP5" s="530"/>
      <c r="QQ5" s="530"/>
      <c r="QR5" s="530"/>
      <c r="QS5" s="530"/>
      <c r="QT5" s="530"/>
      <c r="QU5" s="530"/>
      <c r="QV5" s="530"/>
      <c r="QW5" s="530"/>
      <c r="QX5" s="530"/>
      <c r="QY5" s="530"/>
      <c r="QZ5" s="530"/>
      <c r="RA5" s="530"/>
      <c r="RB5" s="530"/>
      <c r="RC5" s="530"/>
      <c r="RD5" s="530"/>
      <c r="RE5" s="530"/>
      <c r="RF5" s="1094"/>
      <c r="RG5" s="1094"/>
      <c r="RH5" s="1094"/>
      <c r="RI5" s="1094"/>
      <c r="RJ5" s="1094"/>
      <c r="RK5" s="1094"/>
      <c r="RL5" s="1094"/>
      <c r="RM5" s="1094"/>
      <c r="RN5" s="1094"/>
      <c r="RO5" s="1094"/>
      <c r="RP5" s="1094"/>
      <c r="RQ5" s="1094"/>
      <c r="RR5" s="1094"/>
      <c r="RS5" s="1094"/>
      <c r="RT5" s="1094"/>
      <c r="RU5" s="1094"/>
      <c r="RV5" s="1094"/>
      <c r="RW5" s="1094"/>
      <c r="RX5" s="1094"/>
      <c r="RY5" s="1094"/>
      <c r="RZ5" s="1094"/>
      <c r="SA5" s="1094"/>
      <c r="SB5" s="1094"/>
      <c r="SC5" s="1094"/>
      <c r="SD5" s="530"/>
      <c r="SE5" s="530"/>
      <c r="SF5" s="530"/>
      <c r="SG5" s="530"/>
      <c r="SH5" s="530"/>
      <c r="SI5" s="530"/>
      <c r="SJ5" s="530"/>
      <c r="SK5" s="530"/>
      <c r="SL5" s="530"/>
      <c r="SM5" s="530"/>
      <c r="SN5" s="530"/>
      <c r="SO5" s="530"/>
      <c r="SP5" s="530"/>
      <c r="SQ5" s="530"/>
      <c r="SR5" s="530"/>
      <c r="SS5" s="530"/>
      <c r="ST5" s="530"/>
      <c r="SU5" s="530"/>
      <c r="SV5" s="530"/>
      <c r="SW5" s="530"/>
      <c r="SX5" s="530"/>
      <c r="SY5" s="530"/>
      <c r="SZ5" s="530"/>
      <c r="TA5" s="530"/>
      <c r="TB5" s="530"/>
      <c r="TC5" s="530"/>
      <c r="TD5" s="530"/>
      <c r="TE5" s="530"/>
      <c r="TF5" s="530"/>
      <c r="TG5" s="530"/>
      <c r="TH5" s="530"/>
      <c r="TI5" s="530"/>
      <c r="TJ5" s="530"/>
      <c r="TK5" s="530"/>
      <c r="TL5" s="530"/>
      <c r="TM5" s="530"/>
      <c r="TN5" s="530"/>
      <c r="TO5" s="530"/>
      <c r="TP5" s="530"/>
      <c r="TQ5" s="530"/>
      <c r="TR5" s="530"/>
      <c r="TS5" s="530"/>
      <c r="TT5" s="530"/>
      <c r="TU5" s="530"/>
      <c r="TV5" s="530"/>
      <c r="TW5" s="530"/>
      <c r="TX5" s="530"/>
      <c r="TY5" s="530"/>
      <c r="TZ5" s="530"/>
      <c r="UA5" s="530"/>
      <c r="UB5" s="530"/>
      <c r="UC5" s="530"/>
      <c r="UD5" s="530"/>
      <c r="UE5" s="530"/>
      <c r="UF5" s="530"/>
      <c r="UG5" s="530"/>
      <c r="UH5" s="530"/>
      <c r="UI5" s="530"/>
      <c r="UJ5" s="530"/>
      <c r="UK5" s="530"/>
      <c r="UL5" s="530"/>
      <c r="UM5" s="530"/>
      <c r="UN5" s="530"/>
      <c r="UO5" s="530"/>
      <c r="UP5" s="530"/>
      <c r="UQ5" s="530"/>
      <c r="UR5" s="530"/>
      <c r="US5" s="530"/>
      <c r="UT5" s="530"/>
      <c r="UU5" s="530"/>
      <c r="UV5" s="530"/>
      <c r="UW5" s="530"/>
      <c r="UX5" s="530"/>
      <c r="UY5" s="530"/>
      <c r="UZ5" s="530"/>
      <c r="VA5" s="530"/>
      <c r="VB5" s="530"/>
      <c r="VC5" s="530"/>
      <c r="VD5" s="530"/>
      <c r="VE5" s="530"/>
      <c r="VF5" s="530"/>
      <c r="VG5" s="530"/>
      <c r="VH5" s="530"/>
      <c r="VI5" s="530"/>
      <c r="VJ5" s="530"/>
      <c r="VK5" s="530"/>
      <c r="VL5" s="530"/>
      <c r="VM5" s="530"/>
      <c r="VN5" s="530"/>
      <c r="VO5" s="530"/>
      <c r="VP5" s="530"/>
      <c r="VQ5" s="530"/>
      <c r="VR5" s="530"/>
      <c r="VS5" s="530"/>
      <c r="VT5" s="530"/>
      <c r="VU5" s="530"/>
      <c r="VV5" s="530"/>
      <c r="VW5" s="530"/>
      <c r="VX5" s="530"/>
      <c r="VY5" s="530"/>
      <c r="VZ5" s="530"/>
      <c r="WA5" s="530"/>
      <c r="WB5" s="530"/>
      <c r="WC5" s="530"/>
      <c r="WD5" s="530"/>
      <c r="WE5" s="530"/>
      <c r="WF5" s="530"/>
      <c r="WG5" s="530"/>
      <c r="WH5" s="530"/>
      <c r="WI5" s="530"/>
      <c r="WJ5" s="530"/>
      <c r="WK5" s="530"/>
      <c r="WL5" s="530"/>
      <c r="WM5" s="530"/>
      <c r="WN5" s="530"/>
      <c r="WO5" s="530"/>
      <c r="WP5" s="530"/>
      <c r="WQ5" s="530"/>
      <c r="WR5" s="530"/>
      <c r="WS5" s="530"/>
      <c r="WT5" s="530"/>
      <c r="WU5" s="530"/>
      <c r="WV5" s="530"/>
      <c r="WW5" s="530"/>
      <c r="WX5" s="530"/>
      <c r="WY5" s="530"/>
      <c r="WZ5" s="530"/>
      <c r="XA5" s="530"/>
      <c r="XB5" s="530"/>
      <c r="XC5" s="530"/>
      <c r="XD5" s="530"/>
      <c r="XE5" s="530"/>
      <c r="XF5" s="530"/>
      <c r="XG5" s="530"/>
      <c r="XH5" s="530"/>
      <c r="XI5" s="530"/>
      <c r="XJ5" s="530"/>
      <c r="XK5" s="530"/>
      <c r="XL5" s="530"/>
      <c r="XM5" s="530"/>
      <c r="XN5" s="530"/>
      <c r="XO5" s="530"/>
      <c r="XP5" s="530"/>
      <c r="XQ5" s="530"/>
      <c r="XR5" s="530"/>
      <c r="XS5" s="530"/>
      <c r="XT5" s="530"/>
      <c r="XU5" s="530"/>
      <c r="XV5" s="530"/>
      <c r="XW5" s="530"/>
      <c r="XX5" s="530"/>
      <c r="XY5" s="530"/>
      <c r="XZ5" s="530"/>
      <c r="YA5" s="530"/>
      <c r="YB5" s="530"/>
      <c r="YC5" s="530"/>
      <c r="YD5" s="530"/>
      <c r="YE5" s="530"/>
      <c r="YF5" s="530"/>
      <c r="YG5" s="530"/>
      <c r="YH5" s="530"/>
      <c r="YI5" s="530"/>
      <c r="YJ5" s="530"/>
      <c r="YK5" s="530"/>
      <c r="YL5" s="530"/>
      <c r="YM5" s="530"/>
      <c r="YN5" s="530"/>
      <c r="YO5" s="530"/>
      <c r="YP5" s="530"/>
      <c r="YQ5" s="530"/>
      <c r="YR5" s="530"/>
      <c r="YS5" s="530"/>
      <c r="YT5" s="530"/>
      <c r="YU5" s="530"/>
      <c r="YV5" s="530"/>
      <c r="YW5" s="530"/>
      <c r="YX5" s="530"/>
      <c r="YY5" s="530"/>
      <c r="YZ5" s="530"/>
      <c r="ZA5" s="530"/>
      <c r="ZB5" s="530"/>
      <c r="ZC5" s="530"/>
      <c r="ZD5" s="530"/>
      <c r="ZE5" s="530"/>
      <c r="ZF5" s="530"/>
      <c r="ZG5" s="530"/>
      <c r="ZH5" s="530"/>
      <c r="ZI5" s="530"/>
      <c r="ZJ5" s="530"/>
      <c r="ZK5" s="530"/>
      <c r="ZL5" s="530"/>
      <c r="ZM5" s="530"/>
      <c r="ZN5" s="530"/>
      <c r="ZO5" s="530"/>
      <c r="ZP5" s="530"/>
      <c r="ZQ5" s="530"/>
      <c r="ZR5" s="530"/>
      <c r="ZS5" s="530"/>
      <c r="ZT5" s="530"/>
      <c r="ZU5" s="530"/>
      <c r="ZV5" s="530"/>
      <c r="ZW5" s="530"/>
      <c r="ZX5" s="530"/>
      <c r="ZY5" s="530"/>
      <c r="ZZ5" s="530"/>
      <c r="AAA5" s="530"/>
      <c r="AAB5" s="530"/>
      <c r="AAC5" s="530"/>
      <c r="AAD5" s="530"/>
      <c r="AAE5" s="530"/>
      <c r="AAF5" s="530"/>
      <c r="AAG5" s="530"/>
      <c r="AAH5" s="530"/>
      <c r="AAI5" s="530"/>
      <c r="AAJ5" s="530"/>
      <c r="AAK5" s="530"/>
      <c r="AAL5" s="530"/>
      <c r="AAM5" s="530"/>
      <c r="AAN5" s="530"/>
      <c r="AAO5" s="530"/>
      <c r="AAP5" s="530"/>
      <c r="AAQ5" s="530"/>
      <c r="AAR5" s="530"/>
      <c r="AAS5" s="530"/>
      <c r="AAT5" s="530"/>
      <c r="AAU5" s="530"/>
      <c r="AAV5" s="530"/>
      <c r="AAW5" s="530"/>
      <c r="AAX5" s="530"/>
      <c r="AAY5" s="530"/>
      <c r="AAZ5" s="530"/>
      <c r="ABA5" s="530"/>
      <c r="ABB5" s="530"/>
      <c r="ABC5" s="530"/>
    </row>
    <row r="6" spans="1:731" ht="17.25" thickBot="1" x14ac:dyDescent="0.3">
      <c r="A6" s="1567" t="s">
        <v>601</v>
      </c>
      <c r="B6" s="1552" t="s">
        <v>697</v>
      </c>
      <c r="C6" s="1553"/>
      <c r="D6" s="532"/>
      <c r="E6" s="1022"/>
      <c r="F6" s="1022" t="s">
        <v>324</v>
      </c>
      <c r="G6" s="1022"/>
      <c r="H6" s="1022"/>
      <c r="I6" s="1022"/>
      <c r="J6" s="1022"/>
      <c r="K6" s="1022"/>
      <c r="L6" s="1022"/>
      <c r="M6" s="1022"/>
      <c r="N6" s="1022"/>
      <c r="O6" s="1022"/>
      <c r="P6" s="1022"/>
      <c r="Q6" s="1022"/>
      <c r="R6" s="1022"/>
      <c r="S6" s="1022"/>
      <c r="T6" s="1022"/>
      <c r="U6" s="1022"/>
      <c r="V6" s="1022"/>
      <c r="W6" s="1022"/>
      <c r="X6" s="1022"/>
      <c r="Y6" s="1022"/>
      <c r="Z6" s="1022"/>
      <c r="AA6" s="1022"/>
      <c r="AB6" s="1022"/>
      <c r="AC6" s="1022"/>
      <c r="AD6" s="1022"/>
      <c r="AE6" s="1022"/>
      <c r="AF6" s="1022"/>
      <c r="AG6" s="1022"/>
      <c r="AH6" s="1022"/>
      <c r="AI6" s="1022"/>
      <c r="AJ6" s="1022"/>
      <c r="AK6" s="1022"/>
      <c r="AL6" s="1022"/>
      <c r="AM6" s="1022"/>
      <c r="AN6" s="1022"/>
      <c r="AO6" s="1022"/>
      <c r="AP6" s="1022"/>
      <c r="AQ6" s="1022"/>
      <c r="AR6" s="1022"/>
      <c r="AS6" s="1022"/>
      <c r="AT6" s="1022"/>
      <c r="AU6" s="1022"/>
      <c r="AV6" s="1022"/>
      <c r="AW6" s="1022"/>
      <c r="AX6" s="1022"/>
      <c r="AY6" s="1022"/>
      <c r="AZ6" s="1022"/>
      <c r="BA6" s="1022"/>
      <c r="BB6" s="1022"/>
      <c r="BC6" s="1022"/>
      <c r="BD6" s="1022"/>
      <c r="BE6" s="1022"/>
      <c r="BF6" s="1022"/>
      <c r="BG6" s="1022"/>
      <c r="BH6" s="1022"/>
      <c r="BI6" s="1022"/>
      <c r="BJ6" s="1022"/>
      <c r="BK6" s="1022"/>
      <c r="BL6" s="1022"/>
      <c r="BM6" s="1022"/>
      <c r="BN6" s="1022"/>
      <c r="BO6" s="1022"/>
      <c r="BP6" s="1022"/>
      <c r="BQ6" s="1022"/>
      <c r="BR6" s="1022"/>
      <c r="BS6" s="1022"/>
      <c r="BT6" s="1022"/>
      <c r="BU6" s="1022"/>
      <c r="BV6" s="1022"/>
      <c r="BW6" s="1022"/>
      <c r="BX6" s="1022"/>
      <c r="BY6" s="1022"/>
      <c r="BZ6" s="1022"/>
      <c r="CA6" s="1022"/>
      <c r="CB6" s="1022"/>
      <c r="CC6" s="1022"/>
      <c r="CD6" s="1022"/>
      <c r="CE6" s="1022"/>
      <c r="CF6" s="1022"/>
      <c r="CG6" s="1022"/>
      <c r="CH6" s="1022"/>
      <c r="CI6" s="1022"/>
      <c r="CJ6" s="1022"/>
      <c r="CK6" s="1022"/>
      <c r="CL6" s="1022"/>
      <c r="CM6" s="1022"/>
      <c r="CN6" s="1022"/>
      <c r="CO6" s="1022"/>
      <c r="CP6" s="1022"/>
      <c r="CQ6" s="1022"/>
      <c r="CR6" s="1022"/>
      <c r="CS6" s="1022"/>
      <c r="CT6" s="1022"/>
      <c r="CU6" s="1022"/>
      <c r="CV6" s="1022"/>
      <c r="CW6" s="1022"/>
      <c r="CX6" s="1022"/>
      <c r="CY6" s="1022"/>
      <c r="CZ6" s="1022"/>
      <c r="DA6" s="1022"/>
      <c r="DB6" s="1022"/>
      <c r="DC6" s="1022"/>
      <c r="DD6" s="1022"/>
      <c r="DE6" s="1022"/>
      <c r="DF6" s="1022"/>
      <c r="DG6" s="1022"/>
      <c r="DH6" s="1022"/>
      <c r="DI6" s="1022"/>
      <c r="DJ6" s="1022"/>
      <c r="DK6" s="1022"/>
      <c r="DL6" s="1022"/>
      <c r="DM6" s="1022"/>
      <c r="DN6" s="1022"/>
      <c r="DO6" s="1022"/>
      <c r="DP6" s="1022"/>
      <c r="DQ6" s="1022"/>
      <c r="DR6" s="1022"/>
      <c r="DS6" s="1022"/>
      <c r="DT6" s="1022"/>
      <c r="DU6" s="1022"/>
      <c r="DV6" s="1022"/>
      <c r="DW6" s="1022"/>
      <c r="DX6" s="1022"/>
      <c r="DY6" s="1022"/>
      <c r="DZ6" s="1022"/>
      <c r="EA6" s="1022"/>
      <c r="EB6" s="1022"/>
      <c r="EC6" s="1022"/>
      <c r="ED6" s="1022"/>
      <c r="EE6" s="1022"/>
      <c r="EF6" s="1022"/>
      <c r="EG6" s="1022"/>
      <c r="EH6" s="1022"/>
      <c r="EI6" s="1022"/>
      <c r="EJ6" s="1022"/>
      <c r="EK6" s="1022"/>
      <c r="EL6" s="1022"/>
      <c r="EM6" s="1022"/>
      <c r="EN6" s="1022"/>
      <c r="EO6" s="1022"/>
      <c r="EP6" s="1022"/>
      <c r="EQ6" s="1022"/>
      <c r="ER6" s="1022"/>
      <c r="ES6" s="1022"/>
      <c r="ET6" s="1022"/>
      <c r="EU6" s="1022"/>
      <c r="EV6" s="1022"/>
      <c r="EW6" s="1022"/>
      <c r="EX6" s="1022"/>
      <c r="EY6" s="1022"/>
      <c r="EZ6" s="1022"/>
      <c r="FA6" s="1022"/>
      <c r="FB6" s="1022"/>
      <c r="FC6" s="1022"/>
      <c r="FD6" s="1022"/>
      <c r="FE6" s="1022"/>
      <c r="FF6" s="1022"/>
      <c r="FG6" s="1022"/>
      <c r="FH6" s="1022"/>
      <c r="FI6" s="1022"/>
      <c r="FJ6" s="1022"/>
      <c r="FK6" s="1022"/>
      <c r="FL6" s="1022"/>
      <c r="FM6" s="1022"/>
      <c r="FN6" s="1022"/>
      <c r="FO6" s="1022"/>
      <c r="FP6" s="1022"/>
      <c r="FQ6" s="1022"/>
      <c r="FR6" s="1022"/>
      <c r="FS6" s="1022"/>
      <c r="FT6" s="1022"/>
      <c r="FU6" s="1022"/>
      <c r="FV6" s="1022"/>
      <c r="FW6" s="1022"/>
      <c r="FX6" s="1022"/>
      <c r="FY6" s="1022"/>
      <c r="FZ6" s="1022"/>
      <c r="GA6" s="1022"/>
      <c r="GB6" s="1022"/>
      <c r="GC6" s="1022"/>
      <c r="GD6" s="1022"/>
      <c r="GE6" s="1022"/>
      <c r="GF6" s="1022"/>
      <c r="GG6" s="1022"/>
      <c r="GH6" s="1022"/>
      <c r="GI6" s="1022"/>
      <c r="GJ6" s="1022"/>
      <c r="GK6" s="1022"/>
      <c r="GL6" s="1022"/>
      <c r="GM6" s="1022"/>
      <c r="GN6" s="1022"/>
      <c r="GO6" s="1022"/>
      <c r="GP6" s="1022"/>
      <c r="GQ6" s="1022"/>
      <c r="GR6" s="1022"/>
      <c r="GS6" s="1022"/>
      <c r="GT6" s="1022"/>
      <c r="GU6" s="1022"/>
      <c r="GV6" s="1022"/>
      <c r="GW6" s="1022"/>
      <c r="GX6" s="1022"/>
      <c r="GY6" s="1022"/>
      <c r="GZ6" s="1022"/>
      <c r="HA6" s="1022"/>
      <c r="HB6" s="1022"/>
      <c r="HC6" s="1022"/>
      <c r="HD6" s="1022"/>
      <c r="HE6" s="1022"/>
      <c r="HF6" s="1022"/>
      <c r="HG6" s="1022"/>
      <c r="HH6" s="1022"/>
      <c r="HI6" s="1022"/>
      <c r="HJ6" s="1022"/>
      <c r="HK6" s="1022"/>
      <c r="HL6" s="1022"/>
      <c r="HM6" s="1022"/>
      <c r="HN6" s="1022"/>
      <c r="HO6" s="1022"/>
      <c r="HP6" s="1022"/>
      <c r="HQ6" s="1022"/>
      <c r="HR6" s="1022"/>
      <c r="HS6" s="1022"/>
      <c r="HT6" s="1022"/>
      <c r="HU6" s="1022"/>
      <c r="HV6" s="1022"/>
      <c r="HW6" s="1022"/>
      <c r="HX6" s="1022"/>
      <c r="HY6" s="1022"/>
      <c r="HZ6" s="1022"/>
      <c r="IA6" s="1022"/>
      <c r="IB6" s="1022"/>
      <c r="IC6" s="1022"/>
      <c r="ID6" s="1022"/>
      <c r="IE6" s="1022"/>
      <c r="IF6" s="1022"/>
      <c r="IG6" s="1022"/>
      <c r="IH6" s="1022"/>
      <c r="II6" s="1022"/>
      <c r="IJ6" s="1022"/>
      <c r="IK6" s="1022"/>
      <c r="IL6" s="1022"/>
      <c r="IM6" s="1022"/>
      <c r="IN6" s="1022"/>
      <c r="IO6" s="1022"/>
      <c r="IP6" s="1022"/>
      <c r="IQ6" s="1022"/>
      <c r="IR6" s="1022"/>
      <c r="IS6" s="1022"/>
      <c r="IT6" s="1022"/>
      <c r="IU6" s="1022"/>
      <c r="IV6" s="1022"/>
      <c r="IW6" s="1022"/>
      <c r="IX6" s="1022"/>
      <c r="IY6" s="1022"/>
      <c r="IZ6" s="1022"/>
      <c r="JA6" s="1022"/>
      <c r="JB6" s="1022"/>
      <c r="JC6" s="1022"/>
      <c r="JD6" s="1022"/>
      <c r="JE6" s="1022"/>
      <c r="JF6" s="1022"/>
      <c r="JG6" s="1022"/>
      <c r="JH6" s="1022"/>
      <c r="JI6" s="1022"/>
      <c r="JJ6" s="1022"/>
      <c r="JK6" s="1022"/>
      <c r="JL6" s="1022"/>
      <c r="JM6" s="1022"/>
      <c r="JN6" s="1022"/>
      <c r="JO6" s="1022"/>
      <c r="JP6" s="1022"/>
      <c r="JQ6" s="1022"/>
      <c r="JR6" s="1022"/>
      <c r="JS6" s="1022"/>
      <c r="JT6" s="1022"/>
      <c r="JU6" s="1022"/>
      <c r="JV6" s="1022"/>
      <c r="JW6" s="1022"/>
      <c r="JX6" s="1022"/>
      <c r="JY6" s="1022"/>
      <c r="JZ6" s="1022"/>
      <c r="KA6" s="1022"/>
      <c r="KB6" s="1022"/>
      <c r="KC6" s="1022"/>
      <c r="KD6" s="1022"/>
      <c r="KE6" s="1022"/>
      <c r="KF6" s="1022"/>
      <c r="KG6" s="1022"/>
      <c r="KH6" s="1022"/>
      <c r="KI6" s="1022"/>
      <c r="KJ6" s="1022"/>
      <c r="KK6" s="1022"/>
      <c r="KL6" s="1022"/>
      <c r="KM6" s="1022"/>
      <c r="KN6" s="1022"/>
      <c r="KO6" s="1022"/>
      <c r="KP6" s="1022"/>
      <c r="KQ6" s="1022"/>
      <c r="KR6" s="1022"/>
      <c r="KS6" s="1022"/>
      <c r="KT6" s="1022"/>
      <c r="KU6" s="1022"/>
      <c r="KV6" s="1022"/>
      <c r="KW6" s="1022"/>
      <c r="KX6" s="1022"/>
      <c r="KY6" s="1022"/>
      <c r="KZ6" s="1022"/>
      <c r="LA6" s="1022"/>
      <c r="LB6" s="1022"/>
      <c r="LC6" s="1022"/>
      <c r="LD6" s="1022"/>
      <c r="LE6" s="1022"/>
      <c r="LF6" s="1022"/>
      <c r="LG6" s="1022"/>
      <c r="LH6" s="1022"/>
      <c r="LI6" s="1022"/>
      <c r="LJ6" s="1022"/>
      <c r="LK6" s="1022"/>
      <c r="LL6" s="1022"/>
      <c r="LM6" s="1022"/>
      <c r="LN6" s="1022"/>
      <c r="LO6" s="1022"/>
      <c r="LP6" s="1022"/>
      <c r="LQ6" s="1022"/>
      <c r="LR6" s="1022"/>
      <c r="LS6" s="1022"/>
      <c r="LT6" s="1022"/>
      <c r="LU6" s="1022"/>
      <c r="LV6" s="1022"/>
      <c r="LW6" s="1022"/>
      <c r="LX6" s="1022"/>
      <c r="LY6" s="1022"/>
      <c r="LZ6" s="1022"/>
      <c r="MA6" s="1022"/>
      <c r="MB6" s="1022"/>
      <c r="MC6" s="1022"/>
      <c r="MD6" s="1022"/>
      <c r="ME6" s="1022"/>
      <c r="MF6" s="1022"/>
      <c r="MG6" s="1022"/>
      <c r="MH6" s="1022"/>
      <c r="MI6" s="1022"/>
      <c r="MJ6" s="1022"/>
      <c r="MK6" s="1022"/>
      <c r="ML6" s="1022"/>
      <c r="MM6" s="1022"/>
      <c r="MN6" s="1022"/>
      <c r="MO6" s="1022"/>
      <c r="MP6" s="1022"/>
      <c r="MQ6" s="1022"/>
      <c r="MR6" s="1022"/>
      <c r="MS6" s="1022"/>
      <c r="MT6" s="1022"/>
      <c r="MU6" s="1022"/>
      <c r="MV6" s="1022"/>
      <c r="MW6" s="1022"/>
      <c r="MX6" s="1022"/>
      <c r="MY6" s="1022"/>
      <c r="MZ6" s="1022"/>
      <c r="NA6" s="1022"/>
      <c r="NB6" s="1022"/>
      <c r="NC6" s="1022"/>
      <c r="ND6" s="1022"/>
      <c r="NE6" s="1022"/>
      <c r="NF6" s="1022"/>
      <c r="NG6" s="1022"/>
      <c r="NH6" s="1022"/>
      <c r="NI6" s="1022"/>
      <c r="NJ6" s="1022"/>
      <c r="NK6" s="1022"/>
      <c r="NL6" s="1022"/>
      <c r="NM6" s="1022"/>
      <c r="NN6" s="1022"/>
      <c r="NO6" s="1022"/>
      <c r="NP6" s="1022"/>
      <c r="NQ6" s="1022"/>
      <c r="NR6" s="1022"/>
      <c r="NS6" s="1022"/>
      <c r="NT6" s="1022"/>
      <c r="NU6" s="1022"/>
      <c r="NV6" s="1022"/>
      <c r="NW6" s="1022"/>
      <c r="NX6" s="1022"/>
      <c r="NY6" s="1022"/>
      <c r="NZ6" s="1022"/>
      <c r="OA6" s="1022"/>
      <c r="OB6" s="1022"/>
      <c r="OC6" s="1022"/>
      <c r="OD6" s="1022"/>
      <c r="OE6" s="1022"/>
      <c r="OF6" s="1022"/>
      <c r="OG6" s="1022"/>
      <c r="OH6" s="1022"/>
      <c r="OI6" s="1022"/>
      <c r="OJ6" s="1022"/>
      <c r="OK6" s="1022"/>
      <c r="OL6" s="1022"/>
      <c r="OM6" s="1022"/>
      <c r="ON6" s="1022"/>
      <c r="OO6" s="1022"/>
      <c r="OP6" s="1022"/>
      <c r="OQ6" s="1022"/>
      <c r="OR6" s="1022"/>
      <c r="OS6" s="1022"/>
      <c r="OT6" s="1022"/>
      <c r="OU6" s="1022"/>
      <c r="OV6" s="1022"/>
      <c r="OW6" s="1022"/>
      <c r="OX6" s="1022"/>
      <c r="OY6" s="1022"/>
      <c r="OZ6" s="1022"/>
      <c r="PA6" s="1022"/>
      <c r="PB6" s="1022"/>
      <c r="PC6" s="1022"/>
      <c r="PD6" s="1022"/>
      <c r="PE6" s="1022"/>
      <c r="PF6" s="1022"/>
      <c r="PG6" s="1022"/>
      <c r="PH6" s="1022"/>
      <c r="PI6" s="1022"/>
      <c r="PJ6" s="1022"/>
      <c r="PK6" s="1022"/>
      <c r="PL6" s="1022"/>
      <c r="PM6" s="1022"/>
      <c r="PN6" s="1022"/>
      <c r="PO6" s="1022"/>
      <c r="PP6" s="1022"/>
      <c r="PQ6" s="1022"/>
      <c r="PR6" s="1022"/>
      <c r="PS6" s="1022"/>
      <c r="PT6" s="1022"/>
      <c r="PU6" s="1022"/>
      <c r="PV6" s="1022"/>
      <c r="PW6" s="1022"/>
      <c r="PX6" s="1022"/>
      <c r="PY6" s="1022"/>
      <c r="PZ6" s="1022"/>
      <c r="QA6" s="1022"/>
      <c r="QB6" s="1022"/>
      <c r="QC6" s="1022"/>
      <c r="QD6" s="1022"/>
      <c r="QE6" s="1022"/>
      <c r="QF6" s="1022"/>
      <c r="QG6" s="1022"/>
      <c r="QH6" s="1022"/>
      <c r="QI6" s="1022"/>
      <c r="QJ6" s="1022"/>
      <c r="QK6" s="1022"/>
      <c r="QL6" s="1022"/>
      <c r="QM6" s="1022"/>
      <c r="QN6" s="1022"/>
      <c r="QO6" s="1022"/>
      <c r="QP6" s="1022"/>
      <c r="QQ6" s="1022"/>
      <c r="QR6" s="1022"/>
      <c r="QS6" s="1022"/>
      <c r="QT6" s="1022"/>
      <c r="QU6" s="1022"/>
      <c r="QV6" s="1022"/>
      <c r="QW6" s="1022"/>
      <c r="QX6" s="1022"/>
      <c r="QY6" s="1022"/>
      <c r="QZ6" s="1022"/>
      <c r="RA6" s="1022"/>
      <c r="RB6" s="1022"/>
      <c r="RC6" s="1022"/>
      <c r="RD6" s="1022"/>
      <c r="RE6" s="1022"/>
      <c r="RF6" s="1022"/>
      <c r="RG6" s="1022"/>
      <c r="RH6" s="1022"/>
      <c r="RI6" s="1022"/>
      <c r="RJ6" s="1022"/>
      <c r="RK6" s="1022"/>
      <c r="RL6" s="1022"/>
      <c r="RM6" s="1022"/>
      <c r="RN6" s="1022"/>
      <c r="RO6" s="1022"/>
      <c r="RP6" s="1022"/>
      <c r="RQ6" s="1022"/>
      <c r="RR6" s="1022"/>
      <c r="RS6" s="1022"/>
      <c r="RT6" s="1022"/>
      <c r="RU6" s="1022"/>
      <c r="RV6" s="1022"/>
      <c r="RW6" s="1022"/>
      <c r="RX6" s="1022"/>
      <c r="RY6" s="1022"/>
      <c r="RZ6" s="1022"/>
      <c r="SA6" s="1022"/>
      <c r="SB6" s="1022"/>
      <c r="SC6" s="1022"/>
      <c r="SD6" s="1022"/>
      <c r="SE6" s="1022"/>
      <c r="SF6" s="1022"/>
      <c r="SG6" s="1022"/>
      <c r="SH6" s="1022"/>
      <c r="SI6" s="1022"/>
      <c r="SJ6" s="1022"/>
      <c r="SK6" s="1022"/>
      <c r="SL6" s="1022"/>
      <c r="SM6" s="1022"/>
      <c r="SN6" s="1022"/>
      <c r="SO6" s="1022"/>
      <c r="SP6" s="1022"/>
      <c r="SQ6" s="1022"/>
      <c r="SR6" s="1022"/>
      <c r="SS6" s="1022"/>
      <c r="ST6" s="1022"/>
      <c r="SU6" s="1022"/>
      <c r="SV6" s="1022"/>
      <c r="SW6" s="1022"/>
      <c r="SX6" s="1022"/>
      <c r="SY6" s="1022"/>
      <c r="SZ6" s="1022"/>
      <c r="TA6" s="1022"/>
      <c r="TB6" s="1022"/>
      <c r="TC6" s="1022"/>
      <c r="TD6" s="1022"/>
      <c r="TE6" s="1022"/>
      <c r="TF6" s="1022"/>
      <c r="TG6" s="1022"/>
      <c r="TH6" s="1022"/>
      <c r="TI6" s="1022"/>
      <c r="TJ6" s="1022"/>
      <c r="TK6" s="1022"/>
      <c r="TL6" s="1022"/>
      <c r="TM6" s="1022"/>
      <c r="TN6" s="1022"/>
      <c r="TO6" s="1022"/>
      <c r="TP6" s="1022"/>
      <c r="TQ6" s="1022"/>
      <c r="TR6" s="1022"/>
      <c r="TS6" s="1022"/>
      <c r="TT6" s="1022"/>
      <c r="TU6" s="1022"/>
      <c r="TV6" s="1022"/>
      <c r="TW6" s="1022"/>
      <c r="TX6" s="1022"/>
      <c r="TY6" s="1022"/>
      <c r="TZ6" s="1022"/>
      <c r="UA6" s="1022"/>
      <c r="UB6" s="1022"/>
      <c r="UC6" s="1022"/>
      <c r="UD6" s="1022"/>
      <c r="UE6" s="1022"/>
      <c r="UF6" s="1022"/>
      <c r="UG6" s="1022"/>
      <c r="UH6" s="1022"/>
      <c r="UI6" s="1022"/>
      <c r="UJ6" s="1022"/>
      <c r="UK6" s="1022"/>
      <c r="UL6" s="1022"/>
      <c r="UM6" s="1022"/>
      <c r="UN6" s="1022"/>
      <c r="UO6" s="1022"/>
      <c r="UP6" s="1022"/>
      <c r="UQ6" s="1022"/>
      <c r="UR6" s="1022"/>
      <c r="US6" s="1022"/>
      <c r="UT6" s="1022"/>
      <c r="UU6" s="1022"/>
      <c r="UV6" s="1022"/>
      <c r="UW6" s="1022"/>
      <c r="UX6" s="1022"/>
      <c r="UY6" s="1022"/>
      <c r="UZ6" s="1022"/>
      <c r="VA6" s="1022"/>
      <c r="VB6" s="1022"/>
      <c r="VC6" s="1022"/>
      <c r="VD6" s="1022"/>
      <c r="VE6" s="1022"/>
      <c r="VF6" s="1022"/>
      <c r="VG6" s="1022"/>
      <c r="VH6" s="1022"/>
      <c r="VI6" s="1022"/>
      <c r="VJ6" s="1022"/>
      <c r="VK6" s="1022"/>
      <c r="VL6" s="1022"/>
      <c r="VM6" s="1022"/>
      <c r="VN6" s="1022"/>
      <c r="VO6" s="1022"/>
      <c r="VP6" s="1022"/>
      <c r="VQ6" s="1022"/>
      <c r="VR6" s="1022"/>
      <c r="VS6" s="1022"/>
      <c r="VT6" s="1022"/>
      <c r="VU6" s="1022"/>
      <c r="VV6" s="1022"/>
      <c r="VW6" s="1022"/>
      <c r="VX6" s="1022"/>
      <c r="VY6" s="1022"/>
      <c r="VZ6" s="1022"/>
      <c r="WA6" s="1022"/>
      <c r="WB6" s="1022"/>
      <c r="WC6" s="1022"/>
      <c r="WD6" s="1022"/>
      <c r="WE6" s="1022"/>
      <c r="WF6" s="1022"/>
      <c r="WG6" s="1022"/>
      <c r="WH6" s="1022"/>
      <c r="WI6" s="1022"/>
      <c r="WJ6" s="1022"/>
      <c r="WK6" s="1022"/>
      <c r="WL6" s="1022"/>
      <c r="WM6" s="1022"/>
      <c r="WN6" s="1022"/>
      <c r="WO6" s="1022"/>
      <c r="WP6" s="1022"/>
      <c r="WQ6" s="1022"/>
      <c r="WR6" s="1022"/>
      <c r="WS6" s="1022"/>
      <c r="WT6" s="1022"/>
      <c r="WU6" s="1022"/>
      <c r="WV6" s="1022"/>
      <c r="WW6" s="1022"/>
      <c r="WX6" s="1022"/>
      <c r="WY6" s="1022"/>
      <c r="WZ6" s="1022"/>
      <c r="XA6" s="1022"/>
      <c r="XB6" s="1022"/>
      <c r="XC6" s="1022"/>
      <c r="XD6" s="1022"/>
      <c r="XE6" s="1022"/>
      <c r="XF6" s="1022"/>
      <c r="XG6" s="1022"/>
      <c r="XH6" s="1022"/>
      <c r="XI6" s="1022"/>
      <c r="XJ6" s="1022"/>
      <c r="XK6" s="1022"/>
      <c r="XL6" s="1022"/>
      <c r="XM6" s="1022"/>
      <c r="XN6" s="1022"/>
      <c r="XO6" s="1022"/>
      <c r="XP6" s="1022"/>
      <c r="XQ6" s="1022"/>
      <c r="XR6" s="1022"/>
      <c r="XS6" s="1022"/>
      <c r="XT6" s="1022"/>
      <c r="XU6" s="1022"/>
      <c r="XV6" s="1022"/>
      <c r="XW6" s="1022"/>
      <c r="XX6" s="1022"/>
      <c r="XY6" s="1022"/>
      <c r="XZ6" s="1022"/>
      <c r="YA6" s="1022"/>
      <c r="YB6" s="1022"/>
      <c r="YC6" s="1022"/>
      <c r="YD6" s="1022"/>
      <c r="YE6" s="1022"/>
      <c r="YF6" s="1022"/>
      <c r="YG6" s="1022"/>
      <c r="YH6" s="1022"/>
      <c r="YI6" s="1022"/>
      <c r="YJ6" s="1022"/>
      <c r="YK6" s="1022"/>
      <c r="YL6" s="1022"/>
      <c r="YM6" s="1022"/>
      <c r="YN6" s="1022"/>
      <c r="YO6" s="1022"/>
      <c r="YP6" s="1022"/>
      <c r="YQ6" s="1022"/>
      <c r="YR6" s="1022"/>
      <c r="YS6" s="1022"/>
      <c r="YT6" s="1022"/>
      <c r="YU6" s="1022"/>
      <c r="YV6" s="1022"/>
      <c r="YW6" s="1022"/>
      <c r="YX6" s="1022"/>
      <c r="YY6" s="1022"/>
      <c r="YZ6" s="1022"/>
      <c r="ZA6" s="1022"/>
      <c r="ZB6" s="1022"/>
      <c r="ZC6" s="1022"/>
      <c r="ZD6" s="1022"/>
      <c r="ZE6" s="1022"/>
      <c r="ZF6" s="1022"/>
      <c r="ZG6" s="1022"/>
      <c r="ZH6" s="1022"/>
      <c r="ZI6" s="1022"/>
      <c r="ZJ6" s="1022"/>
      <c r="ZK6" s="1022"/>
      <c r="ZL6" s="1022"/>
      <c r="ZM6" s="1022"/>
      <c r="ZN6" s="1022"/>
      <c r="ZO6" s="1022"/>
      <c r="ZP6" s="1022"/>
      <c r="ZQ6" s="1022"/>
      <c r="ZR6" s="1022"/>
      <c r="ZS6" s="1022"/>
      <c r="ZT6" s="1022"/>
      <c r="ZU6" s="1022"/>
      <c r="ZV6" s="1022"/>
      <c r="ZW6" s="1022"/>
      <c r="ZX6" s="1022"/>
      <c r="ZY6" s="1022"/>
      <c r="ZZ6" s="1022"/>
      <c r="AAA6" s="1022"/>
      <c r="AAB6" s="1022"/>
      <c r="AAC6" s="1022"/>
      <c r="AAD6" s="1022"/>
      <c r="AAE6" s="1022"/>
      <c r="AAF6" s="1022"/>
      <c r="AAG6" s="1022"/>
      <c r="AAH6" s="1022"/>
      <c r="AAI6" s="1022"/>
      <c r="AAJ6" s="533"/>
      <c r="AAK6" s="533"/>
      <c r="AAL6" s="533"/>
      <c r="AAM6" s="533"/>
      <c r="AAN6" s="533"/>
      <c r="AAO6" s="533"/>
      <c r="AAP6" s="533"/>
      <c r="AAQ6" s="533"/>
      <c r="AAR6" s="533"/>
      <c r="AAS6" s="533"/>
      <c r="AAT6" s="533"/>
      <c r="AAU6" s="533"/>
      <c r="AAV6" s="533"/>
      <c r="AAW6" s="533"/>
      <c r="AAX6" s="533"/>
      <c r="AAY6" s="533"/>
      <c r="AAZ6" s="533"/>
      <c r="ABA6" s="534"/>
      <c r="ABB6" s="530"/>
      <c r="ABC6" s="530"/>
    </row>
    <row r="7" spans="1:731" ht="21.95" customHeight="1" thickBot="1" x14ac:dyDescent="0.3">
      <c r="A7" s="1568"/>
      <c r="B7" s="1511"/>
      <c r="C7" s="1570"/>
      <c r="D7" s="1459" t="s">
        <v>698</v>
      </c>
      <c r="E7" s="1460"/>
      <c r="F7" s="1460"/>
      <c r="G7" s="1460"/>
      <c r="H7" s="1460"/>
      <c r="I7" s="1460"/>
      <c r="J7" s="1460"/>
      <c r="K7" s="1460"/>
      <c r="L7" s="1460"/>
      <c r="M7" s="1460"/>
      <c r="N7" s="822"/>
      <c r="O7" s="822"/>
      <c r="P7" s="822"/>
      <c r="Q7" s="822"/>
      <c r="R7" s="822"/>
      <c r="S7" s="822"/>
      <c r="T7" s="822"/>
      <c r="U7" s="822"/>
      <c r="V7" s="822"/>
      <c r="W7" s="822"/>
      <c r="X7" s="822"/>
      <c r="Y7" s="822"/>
      <c r="Z7" s="822"/>
      <c r="AA7" s="822"/>
      <c r="AB7" s="822"/>
      <c r="AC7" s="822"/>
      <c r="AD7" s="822"/>
      <c r="AE7" s="822"/>
      <c r="AF7" s="822"/>
      <c r="AG7" s="822"/>
      <c r="AH7" s="822"/>
      <c r="AI7" s="822"/>
      <c r="AJ7" s="822"/>
      <c r="AK7" s="822"/>
      <c r="AL7" s="822"/>
      <c r="AM7" s="822"/>
      <c r="AN7" s="532" t="s">
        <v>699</v>
      </c>
      <c r="AO7" s="1022"/>
      <c r="AP7" s="1022"/>
      <c r="AQ7" s="1022"/>
      <c r="AR7" s="1022"/>
      <c r="AS7" s="1022"/>
      <c r="AT7" s="1022"/>
      <c r="AU7" s="1022"/>
      <c r="AV7" s="1022"/>
      <c r="AW7" s="1022"/>
      <c r="AX7" s="1022"/>
      <c r="AY7" s="1022"/>
      <c r="AZ7" s="1022"/>
      <c r="BA7" s="1022"/>
      <c r="BB7" s="1022"/>
      <c r="BC7" s="1022"/>
      <c r="BD7" s="1022"/>
      <c r="BE7" s="1022"/>
      <c r="BF7" s="1022"/>
      <c r="BG7" s="1022"/>
      <c r="BH7" s="1022"/>
      <c r="BI7" s="1022"/>
      <c r="BJ7" s="1022"/>
      <c r="BK7" s="1022"/>
      <c r="BL7" s="1022"/>
      <c r="BM7" s="1022"/>
      <c r="BN7" s="1022"/>
      <c r="BO7" s="1022"/>
      <c r="BP7" s="1022"/>
      <c r="BQ7" s="1022"/>
      <c r="BR7" s="1022"/>
      <c r="BS7" s="1022"/>
      <c r="BT7" s="1022"/>
      <c r="BU7" s="1022"/>
      <c r="BV7" s="1022"/>
      <c r="BW7" s="1022"/>
      <c r="BX7" s="1022"/>
      <c r="BY7" s="1022"/>
      <c r="BZ7" s="1022"/>
      <c r="CA7" s="1022"/>
      <c r="CB7" s="1022"/>
      <c r="CC7" s="1022"/>
      <c r="CD7" s="1022"/>
      <c r="CE7" s="1022"/>
      <c r="CF7" s="1022"/>
      <c r="CG7" s="1022"/>
      <c r="CH7" s="1022"/>
      <c r="CI7" s="1022"/>
      <c r="CJ7" s="1022"/>
      <c r="CK7" s="1022"/>
      <c r="CL7" s="1022"/>
      <c r="CM7" s="1022"/>
      <c r="CN7" s="1022"/>
      <c r="CO7" s="1022"/>
      <c r="CP7" s="1022"/>
      <c r="CQ7" s="1022"/>
      <c r="CR7" s="1022"/>
      <c r="CS7" s="1022"/>
      <c r="CT7" s="1022"/>
      <c r="CU7" s="1022"/>
      <c r="CV7" s="1022"/>
      <c r="CW7" s="1022"/>
      <c r="CX7" s="1022"/>
      <c r="CY7" s="1022"/>
      <c r="CZ7" s="1022"/>
      <c r="DA7" s="1022"/>
      <c r="DB7" s="1022"/>
      <c r="DC7" s="1022"/>
      <c r="DD7" s="1022"/>
      <c r="DE7" s="1022"/>
      <c r="DF7" s="1022"/>
      <c r="DG7" s="1022"/>
      <c r="DH7" s="1022"/>
      <c r="DI7" s="1022"/>
      <c r="DJ7" s="1022"/>
      <c r="DK7" s="1022"/>
      <c r="DL7" s="1022"/>
      <c r="DM7" s="1022"/>
      <c r="DN7" s="1022"/>
      <c r="DO7" s="1022"/>
      <c r="DP7" s="1022"/>
      <c r="DQ7" s="1022"/>
      <c r="DR7" s="1022"/>
      <c r="DS7" s="1022"/>
      <c r="DT7" s="1022"/>
      <c r="DU7" s="1022"/>
      <c r="DV7" s="1022"/>
      <c r="DW7" s="1022"/>
      <c r="DX7" s="1022"/>
      <c r="DY7" s="1022"/>
      <c r="DZ7" s="1022"/>
      <c r="EA7" s="1022"/>
      <c r="EB7" s="1022"/>
      <c r="EC7" s="1022"/>
      <c r="ED7" s="1022"/>
      <c r="EE7" s="1022"/>
      <c r="EF7" s="1022"/>
      <c r="EG7" s="1022"/>
      <c r="EH7" s="1022"/>
      <c r="EI7" s="1022"/>
      <c r="EJ7" s="1022"/>
      <c r="EK7" s="1022"/>
      <c r="EL7" s="1022"/>
      <c r="EM7" s="1022"/>
      <c r="EN7" s="1022"/>
      <c r="EO7" s="1022"/>
      <c r="EP7" s="1022"/>
      <c r="EQ7" s="1022"/>
      <c r="ER7" s="1022"/>
      <c r="ES7" s="1022"/>
      <c r="ET7" s="1022"/>
      <c r="EU7" s="1022"/>
      <c r="EV7" s="1022"/>
      <c r="EW7" s="1022"/>
      <c r="EX7" s="1022"/>
      <c r="EY7" s="1022"/>
      <c r="EZ7" s="1022"/>
      <c r="FA7" s="1022"/>
      <c r="FB7" s="1022"/>
      <c r="FC7" s="1022"/>
      <c r="FD7" s="1022"/>
      <c r="FE7" s="1022"/>
      <c r="FF7" s="1022"/>
      <c r="FG7" s="1022"/>
      <c r="FH7" s="1022"/>
      <c r="FI7" s="1022"/>
      <c r="FJ7" s="1022"/>
      <c r="FK7" s="1022"/>
      <c r="FL7" s="1022"/>
      <c r="FM7" s="1022"/>
      <c r="FN7" s="1022"/>
      <c r="FO7" s="1022"/>
      <c r="FP7" s="1022"/>
      <c r="FQ7" s="1022"/>
      <c r="FR7" s="1022"/>
      <c r="FS7" s="1022"/>
      <c r="FT7" s="1022"/>
      <c r="FU7" s="1022"/>
      <c r="FV7" s="1022"/>
      <c r="FW7" s="1022"/>
      <c r="FX7" s="1022"/>
      <c r="FY7" s="1022"/>
      <c r="FZ7" s="1022"/>
      <c r="GA7" s="1022"/>
      <c r="GB7" s="1022"/>
      <c r="GC7" s="1022"/>
      <c r="GD7" s="1022"/>
      <c r="GE7" s="1022"/>
      <c r="GF7" s="1022"/>
      <c r="GG7" s="1022"/>
      <c r="GH7" s="1022"/>
      <c r="GI7" s="1022"/>
      <c r="GJ7" s="1022"/>
      <c r="GK7" s="1022"/>
      <c r="GL7" s="1022"/>
      <c r="GM7" s="1022"/>
      <c r="GN7" s="1022"/>
      <c r="GO7" s="1022"/>
      <c r="GP7" s="1022"/>
      <c r="GQ7" s="1022"/>
      <c r="GR7" s="1022"/>
      <c r="GS7" s="1022"/>
      <c r="GT7" s="1022"/>
      <c r="GU7" s="1022"/>
      <c r="GV7" s="1022"/>
      <c r="GW7" s="1022"/>
      <c r="GX7" s="1022"/>
      <c r="GY7" s="1022"/>
      <c r="GZ7" s="1022"/>
      <c r="HA7" s="1022"/>
      <c r="HB7" s="1022"/>
      <c r="HC7" s="1022"/>
      <c r="HD7" s="1022"/>
      <c r="HE7" s="1022"/>
      <c r="HF7" s="1022"/>
      <c r="HG7" s="1022"/>
      <c r="HH7" s="1022"/>
      <c r="HI7" s="1022"/>
      <c r="HJ7" s="1022"/>
      <c r="HK7" s="1022"/>
      <c r="HL7" s="1022"/>
      <c r="HM7" s="1022"/>
      <c r="HN7" s="1022"/>
      <c r="HO7" s="1022"/>
      <c r="HP7" s="1022"/>
      <c r="HQ7" s="1022"/>
      <c r="HR7" s="1022"/>
      <c r="HS7" s="1022"/>
      <c r="HT7" s="1022"/>
      <c r="HU7" s="1022"/>
      <c r="HV7" s="1022"/>
      <c r="HW7" s="1022"/>
      <c r="HX7" s="1022"/>
      <c r="HY7" s="1022"/>
      <c r="HZ7" s="1022"/>
      <c r="IA7" s="1022"/>
      <c r="IB7" s="1022"/>
      <c r="IC7" s="1022"/>
      <c r="ID7" s="1022"/>
      <c r="IE7" s="1022"/>
      <c r="IF7" s="1022"/>
      <c r="IG7" s="1022"/>
      <c r="IH7" s="1022"/>
      <c r="II7" s="1022"/>
      <c r="IJ7" s="1022"/>
      <c r="IK7" s="1022"/>
      <c r="IL7" s="1022"/>
      <c r="IM7" s="1022"/>
      <c r="IN7" s="1022"/>
      <c r="IO7" s="1022"/>
      <c r="IP7" s="1022"/>
      <c r="IQ7" s="1022"/>
      <c r="IR7" s="1022"/>
      <c r="IS7" s="1022"/>
      <c r="IT7" s="1022"/>
      <c r="IU7" s="1022"/>
      <c r="IV7" s="1022"/>
      <c r="IW7" s="1022"/>
      <c r="IX7" s="1022"/>
      <c r="IY7" s="1022"/>
      <c r="IZ7" s="1022"/>
      <c r="JA7" s="1022"/>
      <c r="JB7" s="1022"/>
      <c r="JC7" s="1022"/>
      <c r="JD7" s="1022"/>
      <c r="JE7" s="1022"/>
      <c r="JF7" s="1022"/>
      <c r="JG7" s="1022"/>
      <c r="JH7" s="1022"/>
      <c r="JI7" s="1022"/>
      <c r="JJ7" s="1022"/>
      <c r="JK7" s="1022"/>
      <c r="JL7" s="1022"/>
      <c r="JM7" s="1022"/>
      <c r="JN7" s="1022"/>
      <c r="JO7" s="1022"/>
      <c r="JP7" s="1022"/>
      <c r="JQ7" s="1022"/>
      <c r="JR7" s="1022"/>
      <c r="JS7" s="1022"/>
      <c r="JT7" s="1022"/>
      <c r="JU7" s="1022"/>
      <c r="JV7" s="1022"/>
      <c r="JW7" s="1022"/>
      <c r="JX7" s="1022"/>
      <c r="JY7" s="1022"/>
      <c r="JZ7" s="1022"/>
      <c r="KA7" s="1022"/>
      <c r="KB7" s="1022"/>
      <c r="KC7" s="1022"/>
      <c r="KD7" s="1022"/>
      <c r="KE7" s="1022"/>
      <c r="KF7" s="1022"/>
      <c r="KG7" s="1022"/>
      <c r="KH7" s="1022"/>
      <c r="KI7" s="1022"/>
      <c r="KJ7" s="1022"/>
      <c r="KK7" s="1022"/>
      <c r="KL7" s="1022"/>
      <c r="KM7" s="1022"/>
      <c r="KN7" s="1022"/>
      <c r="KO7" s="1022"/>
      <c r="KP7" s="1022"/>
      <c r="KQ7" s="1022"/>
      <c r="KR7" s="1022"/>
      <c r="KS7" s="1022"/>
      <c r="KT7" s="1022"/>
      <c r="KU7" s="1022"/>
      <c r="KV7" s="1022"/>
      <c r="KW7" s="1022"/>
      <c r="KX7" s="1022"/>
      <c r="KY7" s="1022"/>
      <c r="KZ7" s="1022"/>
      <c r="LA7" s="1022"/>
      <c r="LB7" s="1022"/>
      <c r="LC7" s="1022"/>
      <c r="LD7" s="1022"/>
      <c r="LE7" s="1022"/>
      <c r="LF7" s="1022"/>
      <c r="LG7" s="1022"/>
      <c r="LH7" s="1022"/>
      <c r="LI7" s="1022"/>
      <c r="LJ7" s="1022"/>
      <c r="LK7" s="1022"/>
      <c r="LL7" s="1022"/>
      <c r="LM7" s="1022"/>
      <c r="LN7" s="1022"/>
      <c r="LO7" s="1022"/>
      <c r="LP7" s="1022"/>
      <c r="LQ7" s="1022"/>
      <c r="LR7" s="1022"/>
      <c r="LS7" s="1022"/>
      <c r="LT7" s="1022"/>
      <c r="LU7" s="1022"/>
      <c r="LV7" s="1022"/>
      <c r="LW7" s="1022"/>
      <c r="LX7" s="1022"/>
      <c r="LY7" s="1022"/>
      <c r="LZ7" s="1022"/>
      <c r="MA7" s="1022"/>
      <c r="MB7" s="1022"/>
      <c r="MC7" s="1022"/>
      <c r="MD7" s="1022"/>
      <c r="ME7" s="1022"/>
      <c r="MF7" s="1022"/>
      <c r="MG7" s="1022"/>
      <c r="MH7" s="1022"/>
      <c r="MI7" s="1022"/>
      <c r="MJ7" s="1022"/>
      <c r="MK7" s="1022"/>
      <c r="ML7" s="1022"/>
      <c r="MM7" s="1022"/>
      <c r="MN7" s="1022"/>
      <c r="MO7" s="1022"/>
      <c r="MP7" s="1022"/>
      <c r="MQ7" s="1022"/>
      <c r="MR7" s="1022"/>
      <c r="MS7" s="1022"/>
      <c r="MT7" s="1022"/>
      <c r="MU7" s="1022"/>
      <c r="MV7" s="1022"/>
      <c r="MW7" s="1022"/>
      <c r="MX7" s="1022"/>
      <c r="MY7" s="1022"/>
      <c r="MZ7" s="1022"/>
      <c r="NA7" s="1022"/>
      <c r="NB7" s="1022"/>
      <c r="NC7" s="1022"/>
      <c r="ND7" s="1022"/>
      <c r="NE7" s="1022"/>
      <c r="NF7" s="1022"/>
      <c r="NG7" s="1022"/>
      <c r="NH7" s="1022"/>
      <c r="NI7" s="1022"/>
      <c r="NJ7" s="1022"/>
      <c r="NK7" s="1022"/>
      <c r="NL7" s="1022"/>
      <c r="NM7" s="1022"/>
      <c r="NN7" s="1022"/>
      <c r="NO7" s="1022"/>
      <c r="NP7" s="1022"/>
      <c r="NQ7" s="1022"/>
      <c r="NR7" s="1022"/>
      <c r="NS7" s="1022"/>
      <c r="NT7" s="1022"/>
      <c r="NU7" s="1022"/>
      <c r="NV7" s="1022"/>
      <c r="NW7" s="1022"/>
      <c r="NX7" s="1022"/>
      <c r="NY7" s="1022"/>
      <c r="NZ7" s="1022"/>
      <c r="OA7" s="1022"/>
      <c r="OB7" s="1022"/>
      <c r="OC7" s="1022"/>
      <c r="OD7" s="1022"/>
      <c r="OE7" s="1022"/>
      <c r="OF7" s="1022"/>
      <c r="OG7" s="1022"/>
      <c r="OH7" s="1022"/>
      <c r="OI7" s="1022"/>
      <c r="OJ7" s="1022"/>
      <c r="OK7" s="1022"/>
      <c r="OL7" s="1022"/>
      <c r="OM7" s="1022"/>
      <c r="ON7" s="1022"/>
      <c r="OO7" s="1022"/>
      <c r="OP7" s="1022"/>
      <c r="OQ7" s="1022"/>
      <c r="OR7" s="1022"/>
      <c r="OS7" s="1022"/>
      <c r="OT7" s="1022"/>
      <c r="OU7" s="1022"/>
      <c r="OV7" s="1022"/>
      <c r="OW7" s="1022"/>
      <c r="OX7" s="1022"/>
      <c r="OY7" s="1022"/>
      <c r="OZ7" s="1022"/>
      <c r="PA7" s="1022"/>
      <c r="PB7" s="1022"/>
      <c r="PC7" s="1022"/>
      <c r="PD7" s="1022"/>
      <c r="PE7" s="1022"/>
      <c r="PF7" s="1022"/>
      <c r="PG7" s="1022"/>
      <c r="PH7" s="1022"/>
      <c r="PI7" s="1022"/>
      <c r="PJ7" s="1022"/>
      <c r="PK7" s="1022"/>
      <c r="PL7" s="1022"/>
      <c r="PM7" s="1022"/>
      <c r="PN7" s="1022"/>
      <c r="PO7" s="1022"/>
      <c r="PP7" s="1022"/>
      <c r="PQ7" s="1022"/>
      <c r="PR7" s="1022"/>
      <c r="PS7" s="1022"/>
      <c r="PT7" s="1022"/>
      <c r="PU7" s="1022"/>
      <c r="PV7" s="1022"/>
      <c r="PW7" s="1022"/>
      <c r="PX7" s="1022"/>
      <c r="PY7" s="1022"/>
      <c r="PZ7" s="1022"/>
      <c r="QA7" s="1022"/>
      <c r="QB7" s="1022"/>
      <c r="QC7" s="1022"/>
      <c r="QD7" s="1022"/>
      <c r="QE7" s="1022"/>
      <c r="QF7" s="1022"/>
      <c r="QG7" s="1022"/>
      <c r="QH7" s="1022"/>
      <c r="QI7" s="1022"/>
      <c r="QJ7" s="1022"/>
      <c r="QK7" s="1022"/>
      <c r="QL7" s="1022"/>
      <c r="QM7" s="1022"/>
      <c r="QN7" s="1022"/>
      <c r="QO7" s="1022"/>
      <c r="QP7" s="1022"/>
      <c r="QQ7" s="1022"/>
      <c r="QR7" s="1022"/>
      <c r="QS7" s="1022"/>
      <c r="QT7" s="1022"/>
      <c r="QU7" s="1022"/>
      <c r="QV7" s="1022"/>
      <c r="QW7" s="1022"/>
      <c r="QX7" s="1022"/>
      <c r="QY7" s="1022"/>
      <c r="QZ7" s="1022"/>
      <c r="RA7" s="1022"/>
      <c r="RB7" s="1022"/>
      <c r="RC7" s="1022"/>
      <c r="RD7" s="1022"/>
      <c r="RE7" s="1022"/>
      <c r="RF7" s="1022"/>
      <c r="RG7" s="1022"/>
      <c r="RH7" s="1022"/>
      <c r="RI7" s="1022"/>
      <c r="RJ7" s="1022"/>
      <c r="RK7" s="1022"/>
      <c r="RL7" s="1022"/>
      <c r="RM7" s="1022"/>
      <c r="RN7" s="1022"/>
      <c r="RO7" s="1022"/>
      <c r="RP7" s="1022"/>
      <c r="RQ7" s="1022"/>
      <c r="RR7" s="1022"/>
      <c r="RS7" s="1022"/>
      <c r="RT7" s="1022"/>
      <c r="RU7" s="1022"/>
      <c r="RV7" s="1022"/>
      <c r="RW7" s="1022"/>
      <c r="RX7" s="1022"/>
      <c r="RY7" s="1022"/>
      <c r="RZ7" s="1022"/>
      <c r="SA7" s="1022"/>
      <c r="SB7" s="1022"/>
      <c r="SC7" s="1022"/>
      <c r="SD7" s="1022"/>
      <c r="SE7" s="1022"/>
      <c r="SF7" s="1022"/>
      <c r="SG7" s="1022"/>
      <c r="SH7" s="1022"/>
      <c r="SI7" s="1022"/>
      <c r="SJ7" s="1022"/>
      <c r="SK7" s="1022"/>
      <c r="SL7" s="1022"/>
      <c r="SM7" s="1022"/>
      <c r="SN7" s="1022"/>
      <c r="SO7" s="1022"/>
      <c r="SP7" s="1022"/>
      <c r="SQ7" s="1022"/>
      <c r="SR7" s="1022"/>
      <c r="SS7" s="1022"/>
      <c r="ST7" s="1022"/>
      <c r="SU7" s="1022"/>
      <c r="SV7" s="1022"/>
      <c r="SW7" s="1022"/>
      <c r="SX7" s="1022"/>
      <c r="SY7" s="1022"/>
      <c r="SZ7" s="1022"/>
      <c r="TA7" s="1022"/>
      <c r="TB7" s="1022"/>
      <c r="TC7" s="1022"/>
      <c r="TD7" s="1022"/>
      <c r="TE7" s="1022"/>
      <c r="TF7" s="1022"/>
      <c r="TG7" s="1022"/>
      <c r="TH7" s="1022"/>
      <c r="TI7" s="1022"/>
      <c r="TJ7" s="1022"/>
      <c r="TK7" s="1022"/>
      <c r="TL7" s="1022"/>
      <c r="TM7" s="1022"/>
      <c r="TN7" s="1022"/>
      <c r="TO7" s="1022"/>
      <c r="TP7" s="1022"/>
      <c r="TQ7" s="1022"/>
      <c r="TR7" s="1022"/>
      <c r="TS7" s="1022"/>
      <c r="TT7" s="1022"/>
      <c r="TU7" s="1022"/>
      <c r="TV7" s="1022"/>
      <c r="TW7" s="1022"/>
      <c r="TX7" s="1022"/>
      <c r="TY7" s="1022"/>
      <c r="TZ7" s="1022"/>
      <c r="UA7" s="1022"/>
      <c r="UB7" s="1022"/>
      <c r="UC7" s="1022"/>
      <c r="UD7" s="1022"/>
      <c r="UE7" s="1022"/>
      <c r="UF7" s="1022"/>
      <c r="UG7" s="1022"/>
      <c r="UH7" s="1022"/>
      <c r="UI7" s="1022"/>
      <c r="UJ7" s="1022"/>
      <c r="UK7" s="1022"/>
      <c r="UL7" s="1022"/>
      <c r="UM7" s="1022"/>
      <c r="UN7" s="1022"/>
      <c r="UO7" s="1022"/>
      <c r="UP7" s="1022"/>
      <c r="UQ7" s="1022"/>
      <c r="UR7" s="1022"/>
      <c r="US7" s="1022"/>
      <c r="UT7" s="1022"/>
      <c r="UU7" s="1022"/>
      <c r="UV7" s="1022"/>
      <c r="UW7" s="1022"/>
      <c r="UX7" s="1022"/>
      <c r="UY7" s="1022"/>
      <c r="UZ7" s="1022"/>
      <c r="VA7" s="1022"/>
      <c r="VB7" s="1022"/>
      <c r="VC7" s="1022"/>
      <c r="VD7" s="1022"/>
      <c r="VE7" s="1022"/>
      <c r="VF7" s="1022"/>
      <c r="VG7" s="1023"/>
      <c r="VH7" s="1459" t="s">
        <v>700</v>
      </c>
      <c r="VI7" s="1460"/>
      <c r="VJ7" s="1460"/>
      <c r="VK7" s="1460"/>
      <c r="VL7" s="1460"/>
      <c r="VM7" s="1460"/>
      <c r="VN7" s="1460"/>
      <c r="VO7" s="1460"/>
      <c r="VP7" s="1460"/>
      <c r="VQ7" s="1460"/>
      <c r="VR7" s="1460"/>
      <c r="VS7" s="1460"/>
      <c r="VT7" s="822"/>
      <c r="VU7" s="822"/>
      <c r="VV7" s="822"/>
      <c r="VW7" s="822"/>
      <c r="VX7" s="822"/>
      <c r="VY7" s="822"/>
      <c r="VZ7" s="822"/>
      <c r="WA7" s="822"/>
      <c r="WB7" s="822"/>
      <c r="WC7" s="822"/>
      <c r="WD7" s="822"/>
      <c r="WE7" s="822"/>
      <c r="WF7" s="822"/>
      <c r="WG7" s="822"/>
      <c r="WH7" s="822"/>
      <c r="WI7" s="822"/>
      <c r="WJ7" s="822"/>
      <c r="WK7" s="822"/>
      <c r="WL7" s="822"/>
      <c r="WM7" s="822"/>
      <c r="WN7" s="822"/>
      <c r="WO7" s="822"/>
      <c r="WP7" s="1603" t="s">
        <v>701</v>
      </c>
      <c r="WQ7" s="1604"/>
      <c r="WR7" s="1604"/>
      <c r="WS7" s="1604"/>
      <c r="WT7" s="1604"/>
      <c r="WU7" s="1604"/>
      <c r="WV7" s="1604"/>
      <c r="WW7" s="1604"/>
      <c r="WX7" s="1604"/>
      <c r="WY7" s="1604"/>
      <c r="WZ7" s="1604"/>
      <c r="XA7" s="1604"/>
      <c r="XB7" s="1604"/>
      <c r="XC7" s="1604"/>
      <c r="XD7" s="1604"/>
      <c r="XE7" s="1604"/>
      <c r="XF7" s="1604"/>
      <c r="XG7" s="1604"/>
      <c r="XH7" s="1022"/>
      <c r="XI7" s="1022"/>
      <c r="XJ7" s="1022"/>
      <c r="XK7" s="1022"/>
      <c r="XL7" s="1022"/>
      <c r="XM7" s="1022"/>
      <c r="XN7" s="1022"/>
      <c r="XO7" s="1022"/>
      <c r="XP7" s="1022"/>
      <c r="XQ7" s="1022"/>
      <c r="XR7" s="1022"/>
      <c r="XS7" s="1022"/>
      <c r="XT7" s="1022"/>
      <c r="XU7" s="1022"/>
      <c r="XV7" s="1022"/>
      <c r="XW7" s="1022"/>
      <c r="XX7" s="1022"/>
      <c r="XY7" s="1022"/>
      <c r="XZ7" s="1022"/>
      <c r="YA7" s="1022"/>
      <c r="YB7" s="1022"/>
      <c r="YC7" s="1022"/>
      <c r="YD7" s="1022"/>
      <c r="YE7" s="1022"/>
      <c r="YF7" s="1022"/>
      <c r="YG7" s="1022"/>
      <c r="YH7" s="1022"/>
      <c r="YI7" s="1022"/>
      <c r="YJ7" s="1022"/>
      <c r="YK7" s="1022"/>
      <c r="YL7" s="1022"/>
      <c r="YM7" s="1022"/>
      <c r="YN7" s="1022"/>
      <c r="YO7" s="1022"/>
      <c r="YP7" s="1022"/>
      <c r="YQ7" s="1022"/>
      <c r="YR7" s="1022"/>
      <c r="YS7" s="1022"/>
      <c r="YT7" s="1022"/>
      <c r="YU7" s="1022"/>
      <c r="YV7" s="1022"/>
      <c r="YW7" s="1022"/>
      <c r="YX7" s="1022"/>
      <c r="YY7" s="1022"/>
      <c r="YZ7" s="1022"/>
      <c r="ZA7" s="1022"/>
      <c r="ZB7" s="1022"/>
      <c r="ZC7" s="1022"/>
      <c r="ZD7" s="1022"/>
      <c r="ZE7" s="1022"/>
      <c r="ZF7" s="1022"/>
      <c r="ZG7" s="1022"/>
      <c r="ZH7" s="1022"/>
      <c r="ZI7" s="1022"/>
      <c r="ZJ7" s="1022"/>
      <c r="ZK7" s="1022"/>
      <c r="ZL7" s="1022"/>
      <c r="ZM7" s="1022"/>
      <c r="ZN7" s="1022"/>
      <c r="ZO7" s="1022"/>
      <c r="ZP7" s="1022"/>
      <c r="ZQ7" s="1022"/>
      <c r="ZR7" s="1022"/>
      <c r="ZS7" s="1022"/>
      <c r="ZT7" s="1022"/>
      <c r="ZU7" s="1022"/>
      <c r="ZV7" s="1022"/>
      <c r="ZW7" s="1022"/>
      <c r="ZX7" s="1022"/>
      <c r="ZY7" s="1022"/>
      <c r="ZZ7" s="1022"/>
      <c r="AAA7" s="1022"/>
      <c r="AAB7" s="1022"/>
      <c r="AAC7" s="1022"/>
      <c r="AAD7" s="1022"/>
      <c r="AAE7" s="1022"/>
      <c r="AAF7" s="1022"/>
      <c r="AAG7" s="1022"/>
      <c r="AAH7" s="1022"/>
      <c r="AAI7" s="1022"/>
      <c r="AAJ7" s="1567" t="s">
        <v>236</v>
      </c>
      <c r="AAK7" s="1567" t="s">
        <v>240</v>
      </c>
      <c r="AAL7" s="1576" t="s">
        <v>702</v>
      </c>
      <c r="AAM7" s="1599"/>
      <c r="AAN7" s="1599"/>
      <c r="AAO7" s="1599"/>
      <c r="AAP7" s="1599"/>
      <c r="AAQ7" s="1599"/>
      <c r="AAR7" s="1599"/>
      <c r="AAS7" s="1577"/>
      <c r="AAT7" s="1574" t="s">
        <v>703</v>
      </c>
      <c r="AAU7" s="1601"/>
      <c r="AAV7" s="1601"/>
      <c r="AAW7" s="1601"/>
      <c r="AAX7" s="1601"/>
      <c r="AAY7" s="1601"/>
      <c r="AAZ7" s="1601"/>
      <c r="ABA7" s="1575"/>
      <c r="ABB7" s="530"/>
      <c r="ABC7" s="530"/>
    </row>
    <row r="8" spans="1:731" ht="62.25" customHeight="1" thickBot="1" x14ac:dyDescent="0.3">
      <c r="A8" s="1568"/>
      <c r="B8" s="1554"/>
      <c r="C8" s="1555"/>
      <c r="D8" s="1567" t="s">
        <v>236</v>
      </c>
      <c r="E8" s="1567" t="s">
        <v>240</v>
      </c>
      <c r="F8" s="1557" t="s">
        <v>704</v>
      </c>
      <c r="G8" s="1558"/>
      <c r="H8" s="1558"/>
      <c r="I8" s="1558"/>
      <c r="J8" s="1558"/>
      <c r="K8" s="1558"/>
      <c r="L8" s="1558"/>
      <c r="M8" s="1602"/>
      <c r="N8" s="1557" t="s">
        <v>705</v>
      </c>
      <c r="O8" s="1558"/>
      <c r="P8" s="1558"/>
      <c r="Q8" s="1558"/>
      <c r="R8" s="1558"/>
      <c r="S8" s="1558"/>
      <c r="T8" s="1558"/>
      <c r="U8" s="1558"/>
      <c r="V8" s="1557" t="s">
        <v>706</v>
      </c>
      <c r="W8" s="1558"/>
      <c r="X8" s="1558"/>
      <c r="Y8" s="1558"/>
      <c r="Z8" s="1558"/>
      <c r="AA8" s="1558"/>
      <c r="AB8" s="1558"/>
      <c r="AC8" s="1558"/>
      <c r="AD8" s="1558"/>
      <c r="AE8" s="1558"/>
      <c r="AF8" s="1558"/>
      <c r="AG8" s="1558"/>
      <c r="AH8" s="1558"/>
      <c r="AI8" s="1558"/>
      <c r="AJ8" s="1558"/>
      <c r="AK8" s="1558"/>
      <c r="AL8" s="1558"/>
      <c r="AM8" s="1602"/>
      <c r="AN8" s="1568" t="s">
        <v>236</v>
      </c>
      <c r="AO8" s="1568" t="s">
        <v>240</v>
      </c>
      <c r="AP8" s="1459" t="s">
        <v>707</v>
      </c>
      <c r="AQ8" s="1460"/>
      <c r="AR8" s="1460"/>
      <c r="AS8" s="1460"/>
      <c r="AT8" s="1460"/>
      <c r="AU8" s="1460"/>
      <c r="AV8" s="1460"/>
      <c r="AW8" s="1460"/>
      <c r="AX8" s="1460"/>
      <c r="AY8" s="1460"/>
      <c r="AZ8" s="1460"/>
      <c r="BA8" s="1460"/>
      <c r="BB8" s="1460"/>
      <c r="BC8" s="1460"/>
      <c r="BD8" s="1460"/>
      <c r="BE8" s="1460"/>
      <c r="BF8" s="1460"/>
      <c r="BG8" s="1460"/>
      <c r="BH8" s="1459" t="s">
        <v>708</v>
      </c>
      <c r="BI8" s="1460"/>
      <c r="BJ8" s="1460"/>
      <c r="BK8" s="1460"/>
      <c r="BL8" s="1460"/>
      <c r="BM8" s="1461"/>
      <c r="BN8" s="1459" t="s">
        <v>709</v>
      </c>
      <c r="BO8" s="1460"/>
      <c r="BP8" s="1460"/>
      <c r="BQ8" s="1460"/>
      <c r="BR8" s="1460"/>
      <c r="BS8" s="1461"/>
      <c r="BT8" s="1459" t="s">
        <v>242</v>
      </c>
      <c r="BU8" s="1460"/>
      <c r="BV8" s="1460"/>
      <c r="BW8" s="1460"/>
      <c r="BX8" s="1460"/>
      <c r="BY8" s="1460"/>
      <c r="BZ8" s="1460"/>
      <c r="CA8" s="1460"/>
      <c r="CB8" s="1460"/>
      <c r="CC8" s="1460"/>
      <c r="CD8" s="1460"/>
      <c r="CE8" s="1460"/>
      <c r="CF8" s="1460"/>
      <c r="CG8" s="1460"/>
      <c r="CH8" s="1460"/>
      <c r="CI8" s="1460"/>
      <c r="CJ8" s="1460"/>
      <c r="CK8" s="1460"/>
      <c r="CL8" s="1460"/>
      <c r="CM8" s="1460"/>
      <c r="CN8" s="1460"/>
      <c r="CO8" s="1460"/>
      <c r="CP8" s="1460"/>
      <c r="CQ8" s="1460"/>
      <c r="CR8" s="1459" t="s">
        <v>710</v>
      </c>
      <c r="CS8" s="1460"/>
      <c r="CT8" s="1460"/>
      <c r="CU8" s="1460"/>
      <c r="CV8" s="1460"/>
      <c r="CW8" s="1460"/>
      <c r="CX8" s="1459" t="s">
        <v>243</v>
      </c>
      <c r="CY8" s="1460"/>
      <c r="CZ8" s="1460"/>
      <c r="DA8" s="1460"/>
      <c r="DB8" s="1460"/>
      <c r="DC8" s="1461"/>
      <c r="DD8" s="1459" t="s">
        <v>1230</v>
      </c>
      <c r="DE8" s="1460"/>
      <c r="DF8" s="1460"/>
      <c r="DG8" s="1460"/>
      <c r="DH8" s="1460"/>
      <c r="DI8" s="1461"/>
      <c r="DJ8" s="1459" t="s">
        <v>1176</v>
      </c>
      <c r="DK8" s="1460"/>
      <c r="DL8" s="1460"/>
      <c r="DM8" s="1460"/>
      <c r="DN8" s="1460"/>
      <c r="DO8" s="1461"/>
      <c r="DP8" s="1459" t="s">
        <v>1236</v>
      </c>
      <c r="DQ8" s="1460"/>
      <c r="DR8" s="1460"/>
      <c r="DS8" s="1460"/>
      <c r="DT8" s="1460"/>
      <c r="DU8" s="1461"/>
      <c r="DV8" s="1459" t="s">
        <v>244</v>
      </c>
      <c r="DW8" s="1460"/>
      <c r="DX8" s="1460"/>
      <c r="DY8" s="1460"/>
      <c r="DZ8" s="1460"/>
      <c r="EA8" s="1461"/>
      <c r="EB8" s="1459" t="s">
        <v>711</v>
      </c>
      <c r="EC8" s="1460"/>
      <c r="ED8" s="1460"/>
      <c r="EE8" s="1460"/>
      <c r="EF8" s="1460"/>
      <c r="EG8" s="1460"/>
      <c r="EH8" s="1460"/>
      <c r="EI8" s="1460"/>
      <c r="EJ8" s="1460"/>
      <c r="EK8" s="1460"/>
      <c r="EL8" s="1460"/>
      <c r="EM8" s="1460"/>
      <c r="EN8" s="1460"/>
      <c r="EO8" s="1460"/>
      <c r="EP8" s="1460"/>
      <c r="EQ8" s="1460"/>
      <c r="ER8" s="1460"/>
      <c r="ES8" s="1460"/>
      <c r="ET8" s="1460"/>
      <c r="EU8" s="1460"/>
      <c r="EV8" s="1460"/>
      <c r="EW8" s="1460"/>
      <c r="EX8" s="1460"/>
      <c r="EY8" s="1461"/>
      <c r="EZ8" s="1459" t="s">
        <v>1187</v>
      </c>
      <c r="FA8" s="1460"/>
      <c r="FB8" s="1460"/>
      <c r="FC8" s="1460"/>
      <c r="FD8" s="1460"/>
      <c r="FE8" s="1460"/>
      <c r="FF8" s="1460"/>
      <c r="FG8" s="1460"/>
      <c r="FH8" s="1462" t="s">
        <v>1191</v>
      </c>
      <c r="FI8" s="1463"/>
      <c r="FJ8" s="1463"/>
      <c r="FK8" s="1463"/>
      <c r="FL8" s="1463"/>
      <c r="FM8" s="1464"/>
      <c r="FN8" s="1459" t="s">
        <v>246</v>
      </c>
      <c r="FO8" s="1460"/>
      <c r="FP8" s="1460"/>
      <c r="FQ8" s="1460"/>
      <c r="FR8" s="1460"/>
      <c r="FS8" s="1461"/>
      <c r="FT8" s="1459" t="s">
        <v>247</v>
      </c>
      <c r="FU8" s="1460"/>
      <c r="FV8" s="1460"/>
      <c r="FW8" s="1460"/>
      <c r="FX8" s="1460"/>
      <c r="FY8" s="1460"/>
      <c r="FZ8" s="1460"/>
      <c r="GA8" s="1460"/>
      <c r="GB8" s="1460"/>
      <c r="GC8" s="1460"/>
      <c r="GD8" s="1460"/>
      <c r="GE8" s="1460"/>
      <c r="GF8" s="1460"/>
      <c r="GG8" s="1460"/>
      <c r="GH8" s="1460"/>
      <c r="GI8" s="1461"/>
      <c r="GJ8" s="1459" t="s">
        <v>712</v>
      </c>
      <c r="GK8" s="1460"/>
      <c r="GL8" s="1460"/>
      <c r="GM8" s="1460"/>
      <c r="GN8" s="1460"/>
      <c r="GO8" s="1461"/>
      <c r="GP8" s="1459" t="s">
        <v>248</v>
      </c>
      <c r="GQ8" s="1460"/>
      <c r="GR8" s="1460"/>
      <c r="GS8" s="1460"/>
      <c r="GT8" s="1460"/>
      <c r="GU8" s="1460"/>
      <c r="GV8" s="1460"/>
      <c r="GW8" s="1460"/>
      <c r="GX8" s="1460"/>
      <c r="GY8" s="1460"/>
      <c r="GZ8" s="1460"/>
      <c r="HA8" s="1460"/>
      <c r="HB8" s="1460"/>
      <c r="HC8" s="1460"/>
      <c r="HD8" s="1460"/>
      <c r="HE8" s="1460"/>
      <c r="HF8" s="1460"/>
      <c r="HG8" s="1460"/>
      <c r="HH8" s="1460"/>
      <c r="HI8" s="1460"/>
      <c r="HJ8" s="1460"/>
      <c r="HK8" s="1460"/>
      <c r="HL8" s="1460"/>
      <c r="HM8" s="1461"/>
      <c r="HN8" s="1459" t="s">
        <v>1180</v>
      </c>
      <c r="HO8" s="1460"/>
      <c r="HP8" s="1460"/>
      <c r="HQ8" s="1460"/>
      <c r="HR8" s="1460"/>
      <c r="HS8" s="1460"/>
      <c r="HT8" s="1460"/>
      <c r="HU8" s="1460"/>
      <c r="HV8" s="1460"/>
      <c r="HW8" s="1460"/>
      <c r="HX8" s="1460"/>
      <c r="HY8" s="1460"/>
      <c r="HZ8" s="1460"/>
      <c r="IA8" s="1460"/>
      <c r="IB8" s="1460"/>
      <c r="IC8" s="1461"/>
      <c r="ID8" s="1459" t="s">
        <v>249</v>
      </c>
      <c r="IE8" s="1460"/>
      <c r="IF8" s="1460"/>
      <c r="IG8" s="1460"/>
      <c r="IH8" s="1460"/>
      <c r="II8" s="1460"/>
      <c r="IJ8" s="1460"/>
      <c r="IK8" s="1460"/>
      <c r="IL8" s="1460"/>
      <c r="IM8" s="1460"/>
      <c r="IN8" s="1460"/>
      <c r="IO8" s="1460"/>
      <c r="IP8" s="1460"/>
      <c r="IQ8" s="1460"/>
      <c r="IR8" s="1460"/>
      <c r="IS8" s="1461"/>
      <c r="IT8" s="1459" t="s">
        <v>250</v>
      </c>
      <c r="IU8" s="1460"/>
      <c r="IV8" s="1460"/>
      <c r="IW8" s="1460"/>
      <c r="IX8" s="1460"/>
      <c r="IY8" s="1460"/>
      <c r="IZ8" s="1459" t="s">
        <v>713</v>
      </c>
      <c r="JA8" s="1460"/>
      <c r="JB8" s="1460"/>
      <c r="JC8" s="1460"/>
      <c r="JD8" s="1460"/>
      <c r="JE8" s="1460"/>
      <c r="JF8" s="1459" t="s">
        <v>714</v>
      </c>
      <c r="JG8" s="1460"/>
      <c r="JH8" s="1460"/>
      <c r="JI8" s="1460"/>
      <c r="JJ8" s="1460"/>
      <c r="JK8" s="1460"/>
      <c r="JL8" s="1460"/>
      <c r="JM8" s="1460"/>
      <c r="JN8" s="1460"/>
      <c r="JO8" s="1460"/>
      <c r="JP8" s="1460"/>
      <c r="JQ8" s="1460"/>
      <c r="JR8" s="1460"/>
      <c r="JS8" s="1460"/>
      <c r="JT8" s="1460"/>
      <c r="JU8" s="1460"/>
      <c r="JV8" s="1460"/>
      <c r="JW8" s="1460"/>
      <c r="JX8" s="1460"/>
      <c r="JY8" s="1460"/>
      <c r="JZ8" s="1460"/>
      <c r="KA8" s="1460"/>
      <c r="KB8" s="1460"/>
      <c r="KC8" s="1461"/>
      <c r="KD8" s="1515" t="s">
        <v>1074</v>
      </c>
      <c r="KE8" s="1516"/>
      <c r="KF8" s="1516"/>
      <c r="KG8" s="1516"/>
      <c r="KH8" s="1516"/>
      <c r="KI8" s="1516"/>
      <c r="KJ8" s="1516"/>
      <c r="KK8" s="1516"/>
      <c r="KL8" s="1533" t="s">
        <v>1195</v>
      </c>
      <c r="KM8" s="1534"/>
      <c r="KN8" s="1534"/>
      <c r="KO8" s="1534"/>
      <c r="KP8" s="1534"/>
      <c r="KQ8" s="1534"/>
      <c r="KR8" s="1534"/>
      <c r="KS8" s="1534"/>
      <c r="KT8" s="1534"/>
      <c r="KU8" s="1534"/>
      <c r="KV8" s="1534"/>
      <c r="KW8" s="1534"/>
      <c r="KX8" s="1534"/>
      <c r="KY8" s="1534"/>
      <c r="KZ8" s="1534"/>
      <c r="LA8" s="1534"/>
      <c r="LB8" s="1459" t="s">
        <v>253</v>
      </c>
      <c r="LC8" s="1460"/>
      <c r="LD8" s="1460"/>
      <c r="LE8" s="1460"/>
      <c r="LF8" s="1460"/>
      <c r="LG8" s="1460"/>
      <c r="LH8" s="1460"/>
      <c r="LI8" s="1460"/>
      <c r="LJ8" s="1460"/>
      <c r="LK8" s="1460"/>
      <c r="LL8" s="1460"/>
      <c r="LM8" s="1460"/>
      <c r="LN8" s="1460"/>
      <c r="LO8" s="1460"/>
      <c r="LP8" s="1460"/>
      <c r="LQ8" s="1460"/>
      <c r="LR8" s="1460"/>
      <c r="LS8" s="1460"/>
      <c r="LT8" s="1460"/>
      <c r="LU8" s="1460"/>
      <c r="LV8" s="1460"/>
      <c r="LW8" s="1460"/>
      <c r="LX8" s="1460"/>
      <c r="LY8" s="1461"/>
      <c r="LZ8" s="1459" t="s">
        <v>254</v>
      </c>
      <c r="MA8" s="1460"/>
      <c r="MB8" s="1460"/>
      <c r="MC8" s="1460"/>
      <c r="MD8" s="1460"/>
      <c r="ME8" s="1460"/>
      <c r="MF8" s="1460"/>
      <c r="MG8" s="1460"/>
      <c r="MH8" s="1460"/>
      <c r="MI8" s="1460"/>
      <c r="MJ8" s="1460"/>
      <c r="MK8" s="1460"/>
      <c r="ML8" s="1460"/>
      <c r="MM8" s="1460"/>
      <c r="MN8" s="1460"/>
      <c r="MO8" s="1460"/>
      <c r="MP8" s="1460"/>
      <c r="MQ8" s="1460"/>
      <c r="MR8" s="1460"/>
      <c r="MS8" s="1460"/>
      <c r="MT8" s="1460"/>
      <c r="MU8" s="1460"/>
      <c r="MV8" s="1460"/>
      <c r="MW8" s="1460"/>
      <c r="MX8" s="1460"/>
      <c r="MY8" s="1460"/>
      <c r="MZ8" s="1460"/>
      <c r="NA8" s="1460"/>
      <c r="NB8" s="1460"/>
      <c r="NC8" s="1460"/>
      <c r="ND8" s="1460"/>
      <c r="NE8" s="1460"/>
      <c r="NF8" s="1460"/>
      <c r="NG8" s="1460"/>
      <c r="NH8" s="1459" t="s">
        <v>715</v>
      </c>
      <c r="NI8" s="1460"/>
      <c r="NJ8" s="1460"/>
      <c r="NK8" s="1460"/>
      <c r="NL8" s="1460"/>
      <c r="NM8" s="1460"/>
      <c r="NN8" s="1460"/>
      <c r="NO8" s="1460"/>
      <c r="NP8" s="1460"/>
      <c r="NQ8" s="1460"/>
      <c r="NR8" s="1460"/>
      <c r="NS8" s="1460"/>
      <c r="NT8" s="1460"/>
      <c r="NU8" s="1460"/>
      <c r="NV8" s="1460"/>
      <c r="NW8" s="1460"/>
      <c r="NX8" s="1460"/>
      <c r="NY8" s="1460"/>
      <c r="NZ8" s="1460"/>
      <c r="OA8" s="1460"/>
      <c r="OB8" s="1460"/>
      <c r="OC8" s="1460"/>
      <c r="OD8" s="1460"/>
      <c r="OE8" s="1460"/>
      <c r="OF8" s="1460"/>
      <c r="OG8" s="1460"/>
      <c r="OH8" s="1460"/>
      <c r="OI8" s="1460"/>
      <c r="OJ8" s="1460"/>
      <c r="OK8" s="1460"/>
      <c r="OL8" s="1460"/>
      <c r="OM8" s="1461"/>
      <c r="ON8" s="1459" t="s">
        <v>256</v>
      </c>
      <c r="OO8" s="1460"/>
      <c r="OP8" s="1460"/>
      <c r="OQ8" s="1460"/>
      <c r="OR8" s="1460"/>
      <c r="OS8" s="1460"/>
      <c r="OT8" s="1460"/>
      <c r="OU8" s="1460"/>
      <c r="OV8" s="1460"/>
      <c r="OW8" s="1460"/>
      <c r="OX8" s="1460"/>
      <c r="OY8" s="1460"/>
      <c r="OZ8" s="1460"/>
      <c r="PA8" s="1460"/>
      <c r="PB8" s="1460"/>
      <c r="PC8" s="1460"/>
      <c r="PD8" s="1460"/>
      <c r="PE8" s="1460"/>
      <c r="PF8" s="1460"/>
      <c r="PG8" s="1460"/>
      <c r="PH8" s="1460"/>
      <c r="PI8" s="1460"/>
      <c r="PJ8" s="1460"/>
      <c r="PK8" s="1460"/>
      <c r="PL8" s="1460"/>
      <c r="PM8" s="1460"/>
      <c r="PN8" s="1460"/>
      <c r="PO8" s="1460"/>
      <c r="PP8" s="1460"/>
      <c r="PQ8" s="1460"/>
      <c r="PR8" s="1460"/>
      <c r="PS8" s="1460"/>
      <c r="PT8" s="1460"/>
      <c r="PU8" s="1460"/>
      <c r="PV8" s="1460"/>
      <c r="PW8" s="1460"/>
      <c r="PX8" s="1460"/>
      <c r="PY8" s="1460"/>
      <c r="PZ8" s="1460"/>
      <c r="QA8" s="1461"/>
      <c r="QB8" s="1459" t="s">
        <v>257</v>
      </c>
      <c r="QC8" s="1460"/>
      <c r="QD8" s="1460"/>
      <c r="QE8" s="1460"/>
      <c r="QF8" s="1460"/>
      <c r="QG8" s="1460"/>
      <c r="QH8" s="1459" t="s">
        <v>258</v>
      </c>
      <c r="QI8" s="1460"/>
      <c r="QJ8" s="1460"/>
      <c r="QK8" s="1460"/>
      <c r="QL8" s="1460"/>
      <c r="QM8" s="1460"/>
      <c r="QN8" s="1460"/>
      <c r="QO8" s="1460"/>
      <c r="QP8" s="1460"/>
      <c r="QQ8" s="1460"/>
      <c r="QR8" s="1460"/>
      <c r="QS8" s="1460"/>
      <c r="QT8" s="1460"/>
      <c r="QU8" s="1460"/>
      <c r="QV8" s="1460"/>
      <c r="QW8" s="1460"/>
      <c r="QX8" s="1460"/>
      <c r="QY8" s="1460"/>
      <c r="QZ8" s="1460"/>
      <c r="RA8" s="1460"/>
      <c r="RB8" s="1460"/>
      <c r="RC8" s="1460"/>
      <c r="RD8" s="1460"/>
      <c r="RE8" s="1461"/>
      <c r="RF8" s="1459" t="s">
        <v>1203</v>
      </c>
      <c r="RG8" s="1460"/>
      <c r="RH8" s="1460"/>
      <c r="RI8" s="1460"/>
      <c r="RJ8" s="1460"/>
      <c r="RK8" s="1460"/>
      <c r="RL8" s="1460"/>
      <c r="RM8" s="1460"/>
      <c r="RN8" s="1460"/>
      <c r="RO8" s="1460"/>
      <c r="RP8" s="1460"/>
      <c r="RQ8" s="1460"/>
      <c r="RR8" s="1460"/>
      <c r="RS8" s="1460"/>
      <c r="RT8" s="1460"/>
      <c r="RU8" s="1460"/>
      <c r="RV8" s="1460"/>
      <c r="RW8" s="1460"/>
      <c r="RX8" s="1460"/>
      <c r="RY8" s="1460"/>
      <c r="RZ8" s="1460"/>
      <c r="SA8" s="1460"/>
      <c r="SB8" s="1460"/>
      <c r="SC8" s="1460"/>
      <c r="SD8" s="1459" t="s">
        <v>557</v>
      </c>
      <c r="SE8" s="1460"/>
      <c r="SF8" s="1460"/>
      <c r="SG8" s="1460"/>
      <c r="SH8" s="1460"/>
      <c r="SI8" s="1460"/>
      <c r="SJ8" s="1460"/>
      <c r="SK8" s="1460"/>
      <c r="SL8" s="1460"/>
      <c r="SM8" s="1460"/>
      <c r="SN8" s="1460"/>
      <c r="SO8" s="1461"/>
      <c r="SP8" s="1459" t="s">
        <v>558</v>
      </c>
      <c r="SQ8" s="1460"/>
      <c r="SR8" s="1460"/>
      <c r="SS8" s="1460"/>
      <c r="ST8" s="1460"/>
      <c r="SU8" s="1461"/>
      <c r="SV8" s="1459" t="s">
        <v>261</v>
      </c>
      <c r="SW8" s="1460"/>
      <c r="SX8" s="1460"/>
      <c r="SY8" s="1460"/>
      <c r="SZ8" s="1460"/>
      <c r="TA8" s="1460"/>
      <c r="TB8" s="1460"/>
      <c r="TC8" s="1460"/>
      <c r="TD8" s="1460"/>
      <c r="TE8" s="1460"/>
      <c r="TF8" s="1460"/>
      <c r="TG8" s="1460"/>
      <c r="TH8" s="1460"/>
      <c r="TI8" s="1460"/>
      <c r="TJ8" s="1460"/>
      <c r="TK8" s="1460"/>
      <c r="TL8" s="1460"/>
      <c r="TM8" s="1460"/>
      <c r="TN8" s="1460"/>
      <c r="TO8" s="1460"/>
      <c r="TP8" s="1460"/>
      <c r="TQ8" s="1460"/>
      <c r="TR8" s="1460"/>
      <c r="TS8" s="1460"/>
      <c r="TT8" s="1460"/>
      <c r="TU8" s="1460"/>
      <c r="TV8" s="1460"/>
      <c r="TW8" s="1460"/>
      <c r="TX8" s="1460"/>
      <c r="TY8" s="1460"/>
      <c r="TZ8" s="1460"/>
      <c r="UA8" s="1460"/>
      <c r="UB8" s="1460"/>
      <c r="UC8" s="1460"/>
      <c r="UD8" s="1460"/>
      <c r="UE8" s="1460"/>
      <c r="UF8" s="1460"/>
      <c r="UG8" s="1460"/>
      <c r="UH8" s="1460"/>
      <c r="UI8" s="1460"/>
      <c r="UJ8" s="1460"/>
      <c r="UK8" s="1460"/>
      <c r="UL8" s="1460"/>
      <c r="UM8" s="1460"/>
      <c r="UN8" s="1460"/>
      <c r="UO8" s="1460"/>
      <c r="UP8" s="1460"/>
      <c r="UQ8" s="1460"/>
      <c r="UR8" s="1460"/>
      <c r="US8" s="1460"/>
      <c r="UT8" s="1460"/>
      <c r="UU8" s="1460"/>
      <c r="UV8" s="1460"/>
      <c r="UW8" s="1460"/>
      <c r="UX8" s="1460"/>
      <c r="UY8" s="1461"/>
      <c r="UZ8" s="1459" t="s">
        <v>716</v>
      </c>
      <c r="VA8" s="1460"/>
      <c r="VB8" s="1460"/>
      <c r="VC8" s="1460"/>
      <c r="VD8" s="1460"/>
      <c r="VE8" s="1460"/>
      <c r="VF8" s="1460"/>
      <c r="VG8" s="1461"/>
      <c r="VH8" s="1568" t="s">
        <v>236</v>
      </c>
      <c r="VI8" s="1475" t="s">
        <v>717</v>
      </c>
      <c r="VJ8" s="1571" t="s">
        <v>718</v>
      </c>
      <c r="VK8" s="1567" t="s">
        <v>240</v>
      </c>
      <c r="VL8" s="1476" t="s">
        <v>717</v>
      </c>
      <c r="VM8" s="1571" t="s">
        <v>718</v>
      </c>
      <c r="VN8" s="1554" t="s">
        <v>719</v>
      </c>
      <c r="VO8" s="1573"/>
      <c r="VP8" s="1554" t="s">
        <v>720</v>
      </c>
      <c r="VQ8" s="1573"/>
      <c r="VR8" s="1459" t="s">
        <v>721</v>
      </c>
      <c r="VS8" s="1460"/>
      <c r="VT8" s="1460"/>
      <c r="VU8" s="1461"/>
      <c r="VV8" s="1554" t="s">
        <v>722</v>
      </c>
      <c r="VW8" s="1555"/>
      <c r="VX8" s="1554" t="s">
        <v>723</v>
      </c>
      <c r="VY8" s="1556"/>
      <c r="VZ8" s="1459" t="s">
        <v>724</v>
      </c>
      <c r="WA8" s="1461"/>
      <c r="WB8" s="1459" t="s">
        <v>563</v>
      </c>
      <c r="WC8" s="1461"/>
      <c r="WD8" s="1459" t="s">
        <v>564</v>
      </c>
      <c r="WE8" s="1460"/>
      <c r="WF8" s="1460"/>
      <c r="WG8" s="1460"/>
      <c r="WH8" s="1460"/>
      <c r="WI8" s="1461"/>
      <c r="WJ8" s="1557" t="s">
        <v>725</v>
      </c>
      <c r="WK8" s="1558"/>
      <c r="WL8" s="1558"/>
      <c r="WM8" s="1558"/>
      <c r="WN8" s="1558"/>
      <c r="WO8" s="1558"/>
      <c r="WP8" s="1552" t="s">
        <v>236</v>
      </c>
      <c r="WQ8" s="1567" t="s">
        <v>240</v>
      </c>
      <c r="WR8" s="1554" t="s">
        <v>1137</v>
      </c>
      <c r="WS8" s="1556"/>
      <c r="WT8" s="1556"/>
      <c r="WU8" s="1556"/>
      <c r="WV8" s="1556"/>
      <c r="WW8" s="1555"/>
      <c r="WX8" s="1554" t="s">
        <v>566</v>
      </c>
      <c r="WY8" s="1556"/>
      <c r="WZ8" s="1556"/>
      <c r="XA8" s="1556"/>
      <c r="XB8" s="1556"/>
      <c r="XC8" s="1555"/>
      <c r="XD8" s="1459" t="s">
        <v>567</v>
      </c>
      <c r="XE8" s="1460"/>
      <c r="XF8" s="1460"/>
      <c r="XG8" s="1460"/>
      <c r="XH8" s="1460"/>
      <c r="XI8" s="1461"/>
      <c r="XJ8" s="1459" t="s">
        <v>568</v>
      </c>
      <c r="XK8" s="1460"/>
      <c r="XL8" s="1460"/>
      <c r="XM8" s="1460"/>
      <c r="XN8" s="1460"/>
      <c r="XO8" s="1461"/>
      <c r="XP8" s="1459" t="s">
        <v>726</v>
      </c>
      <c r="XQ8" s="1460"/>
      <c r="XR8" s="1460"/>
      <c r="XS8" s="1460"/>
      <c r="XT8" s="1460"/>
      <c r="XU8" s="1460"/>
      <c r="XV8" s="1460"/>
      <c r="XW8" s="1460"/>
      <c r="XX8" s="1460"/>
      <c r="XY8" s="1460"/>
      <c r="XZ8" s="1460"/>
      <c r="YA8" s="1461"/>
      <c r="YB8" s="1552" t="s">
        <v>727</v>
      </c>
      <c r="YC8" s="1553"/>
      <c r="YD8" s="1553"/>
      <c r="YE8" s="1553"/>
      <c r="YF8" s="1553"/>
      <c r="YG8" s="1553"/>
      <c r="YH8" s="1553"/>
      <c r="YI8" s="1553"/>
      <c r="YJ8" s="1553"/>
      <c r="YK8" s="1553"/>
      <c r="YL8" s="1553"/>
      <c r="YM8" s="1553"/>
      <c r="YN8" s="1553"/>
      <c r="YO8" s="1553"/>
      <c r="YP8" s="1553"/>
      <c r="YQ8" s="1553"/>
      <c r="YR8" s="1553"/>
      <c r="YS8" s="1553"/>
      <c r="YT8" s="1553"/>
      <c r="YU8" s="1553"/>
      <c r="YV8" s="1553"/>
      <c r="YW8" s="1553"/>
      <c r="YX8" s="1553"/>
      <c r="YY8" s="1553"/>
      <c r="YZ8" s="1553"/>
      <c r="ZA8" s="1553"/>
      <c r="ZB8" s="1553"/>
      <c r="ZC8" s="1553"/>
      <c r="ZD8" s="1553"/>
      <c r="ZE8" s="1553"/>
      <c r="ZF8" s="1553"/>
      <c r="ZG8" s="1553"/>
      <c r="ZH8" s="1553"/>
      <c r="ZI8" s="1553"/>
      <c r="ZJ8" s="1553"/>
      <c r="ZK8" s="1553"/>
      <c r="ZL8" s="1553"/>
      <c r="ZM8" s="1553"/>
      <c r="ZN8" s="1553"/>
      <c r="ZO8" s="1553"/>
      <c r="ZP8" s="1553"/>
      <c r="ZQ8" s="1553"/>
      <c r="ZR8" s="1553"/>
      <c r="ZS8" s="1553"/>
      <c r="ZT8" s="1553"/>
      <c r="ZU8" s="1553"/>
      <c r="ZV8" s="1553"/>
      <c r="ZW8" s="1553"/>
      <c r="ZX8" s="1553"/>
      <c r="ZY8" s="1553"/>
      <c r="ZZ8" s="1553"/>
      <c r="AAA8" s="1553"/>
      <c r="AAB8" s="1553"/>
      <c r="AAC8" s="1553"/>
      <c r="AAD8" s="1553"/>
      <c r="AAE8" s="1553"/>
      <c r="AAF8" s="1553"/>
      <c r="AAG8" s="1553"/>
      <c r="AAH8" s="1553"/>
      <c r="AAI8" s="1553"/>
      <c r="AAJ8" s="1568"/>
      <c r="AAK8" s="1568"/>
      <c r="AAL8" s="1578"/>
      <c r="AAM8" s="1600"/>
      <c r="AAN8" s="1600"/>
      <c r="AAO8" s="1600"/>
      <c r="AAP8" s="1600"/>
      <c r="AAQ8" s="1600"/>
      <c r="AAR8" s="1600"/>
      <c r="AAS8" s="1579"/>
      <c r="AAT8" s="1578"/>
      <c r="AAU8" s="1600"/>
      <c r="AAV8" s="1600"/>
      <c r="AAW8" s="1600"/>
      <c r="AAX8" s="1600"/>
      <c r="AAY8" s="1600"/>
      <c r="AAZ8" s="1600"/>
      <c r="ABA8" s="1579"/>
      <c r="ABB8" s="530"/>
      <c r="ABC8" s="530"/>
    </row>
    <row r="9" spans="1:731" ht="109.5" customHeight="1" thickBot="1" x14ac:dyDescent="0.3">
      <c r="A9" s="1568"/>
      <c r="B9" s="1552" t="s">
        <v>728</v>
      </c>
      <c r="C9" s="1569"/>
      <c r="D9" s="1568"/>
      <c r="E9" s="1568"/>
      <c r="F9" s="1608" t="s">
        <v>729</v>
      </c>
      <c r="G9" s="1609"/>
      <c r="H9" s="1608" t="s">
        <v>730</v>
      </c>
      <c r="I9" s="1610"/>
      <c r="J9" s="1615" t="s">
        <v>731</v>
      </c>
      <c r="K9" s="1616"/>
      <c r="L9" s="1616"/>
      <c r="M9" s="1617"/>
      <c r="N9" s="1557" t="s">
        <v>732</v>
      </c>
      <c r="O9" s="1561"/>
      <c r="P9" s="1521" t="s">
        <v>733</v>
      </c>
      <c r="Q9" s="1523"/>
      <c r="R9" s="1535" t="s">
        <v>731</v>
      </c>
      <c r="S9" s="1536"/>
      <c r="T9" s="1536"/>
      <c r="U9" s="1595"/>
      <c r="V9" s="1608" t="s">
        <v>734</v>
      </c>
      <c r="W9" s="1609"/>
      <c r="X9" s="1609"/>
      <c r="Y9" s="1609"/>
      <c r="Z9" s="1609"/>
      <c r="AA9" s="1609"/>
      <c r="AB9" s="1609"/>
      <c r="AC9" s="1610"/>
      <c r="AD9" s="1608" t="s">
        <v>735</v>
      </c>
      <c r="AE9" s="1609"/>
      <c r="AF9" s="1609"/>
      <c r="AG9" s="1609"/>
      <c r="AH9" s="1609"/>
      <c r="AI9" s="1610"/>
      <c r="AJ9" s="1535" t="s">
        <v>731</v>
      </c>
      <c r="AK9" s="1536"/>
      <c r="AL9" s="1536"/>
      <c r="AM9" s="1595"/>
      <c r="AN9" s="1568"/>
      <c r="AO9" s="1568"/>
      <c r="AP9" s="1552" t="s">
        <v>736</v>
      </c>
      <c r="AQ9" s="1553"/>
      <c r="AR9" s="1553"/>
      <c r="AS9" s="1553"/>
      <c r="AT9" s="1553"/>
      <c r="AU9" s="1553"/>
      <c r="AV9" s="1475" t="s">
        <v>614</v>
      </c>
      <c r="AW9" s="1476"/>
      <c r="AX9" s="1476"/>
      <c r="AY9" s="1476"/>
      <c r="AZ9" s="1467" t="s">
        <v>731</v>
      </c>
      <c r="BA9" s="1468"/>
      <c r="BB9" s="1468"/>
      <c r="BC9" s="1468"/>
      <c r="BD9" s="1468"/>
      <c r="BE9" s="1468"/>
      <c r="BF9" s="1468"/>
      <c r="BG9" s="1468"/>
      <c r="BH9" s="1459" t="s">
        <v>737</v>
      </c>
      <c r="BI9" s="1460"/>
      <c r="BJ9" s="1460"/>
      <c r="BK9" s="1460"/>
      <c r="BL9" s="1460"/>
      <c r="BM9" s="1461"/>
      <c r="BN9" s="1467" t="s">
        <v>738</v>
      </c>
      <c r="BO9" s="1468"/>
      <c r="BP9" s="1468"/>
      <c r="BQ9" s="1468"/>
      <c r="BR9" s="1468"/>
      <c r="BS9" s="1469"/>
      <c r="BT9" s="1467" t="s">
        <v>739</v>
      </c>
      <c r="BU9" s="1468"/>
      <c r="BV9" s="1468"/>
      <c r="BW9" s="1468"/>
      <c r="BX9" s="1468"/>
      <c r="BY9" s="1468"/>
      <c r="BZ9" s="1468"/>
      <c r="CA9" s="1468"/>
      <c r="CB9" s="1468"/>
      <c r="CC9" s="1468"/>
      <c r="CD9" s="1468"/>
      <c r="CE9" s="1468"/>
      <c r="CF9" s="1468"/>
      <c r="CG9" s="1469"/>
      <c r="CH9" s="1475" t="s">
        <v>624</v>
      </c>
      <c r="CI9" s="1476"/>
      <c r="CJ9" s="1476"/>
      <c r="CK9" s="1476"/>
      <c r="CL9" s="1476"/>
      <c r="CM9" s="1477"/>
      <c r="CN9" s="1467" t="s">
        <v>731</v>
      </c>
      <c r="CO9" s="1468"/>
      <c r="CP9" s="1468"/>
      <c r="CQ9" s="1469"/>
      <c r="CR9" s="1459" t="s">
        <v>740</v>
      </c>
      <c r="CS9" s="1460"/>
      <c r="CT9" s="1460"/>
      <c r="CU9" s="1460"/>
      <c r="CV9" s="1460"/>
      <c r="CW9" s="1460"/>
      <c r="CX9" s="1459" t="s">
        <v>741</v>
      </c>
      <c r="CY9" s="1460"/>
      <c r="CZ9" s="1460"/>
      <c r="DA9" s="1460"/>
      <c r="DB9" s="1460"/>
      <c r="DC9" s="1461"/>
      <c r="DD9" s="1459" t="s">
        <v>1231</v>
      </c>
      <c r="DE9" s="1460"/>
      <c r="DF9" s="1460"/>
      <c r="DG9" s="1460"/>
      <c r="DH9" s="1460"/>
      <c r="DI9" s="1461"/>
      <c r="DJ9" s="1462" t="s">
        <v>1177</v>
      </c>
      <c r="DK9" s="1463"/>
      <c r="DL9" s="1463"/>
      <c r="DM9" s="1463"/>
      <c r="DN9" s="1463"/>
      <c r="DO9" s="1464"/>
      <c r="DP9" s="1459" t="s">
        <v>1237</v>
      </c>
      <c r="DQ9" s="1460"/>
      <c r="DR9" s="1460"/>
      <c r="DS9" s="1460"/>
      <c r="DT9" s="1460"/>
      <c r="DU9" s="1461"/>
      <c r="DV9" s="1459" t="s">
        <v>742</v>
      </c>
      <c r="DW9" s="1460"/>
      <c r="DX9" s="1460"/>
      <c r="DY9" s="1460"/>
      <c r="DZ9" s="1460"/>
      <c r="EA9" s="1461"/>
      <c r="EB9" s="1459" t="s">
        <v>743</v>
      </c>
      <c r="EC9" s="1460"/>
      <c r="ED9" s="1460"/>
      <c r="EE9" s="1460"/>
      <c r="EF9" s="1460"/>
      <c r="EG9" s="1461"/>
      <c r="EH9" s="1475" t="s">
        <v>744</v>
      </c>
      <c r="EI9" s="1476"/>
      <c r="EJ9" s="1476"/>
      <c r="EK9" s="1476"/>
      <c r="EL9" s="1476"/>
      <c r="EM9" s="1477"/>
      <c r="EN9" s="1470" t="s">
        <v>731</v>
      </c>
      <c r="EO9" s="1471"/>
      <c r="EP9" s="1471"/>
      <c r="EQ9" s="1471"/>
      <c r="ER9" s="1471"/>
      <c r="ES9" s="1471"/>
      <c r="ET9" s="1471"/>
      <c r="EU9" s="1471"/>
      <c r="EV9" s="1471"/>
      <c r="EW9" s="1471"/>
      <c r="EX9" s="1471"/>
      <c r="EY9" s="1472"/>
      <c r="EZ9" s="1459" t="s">
        <v>1188</v>
      </c>
      <c r="FA9" s="1460"/>
      <c r="FB9" s="1460"/>
      <c r="FC9" s="1460"/>
      <c r="FD9" s="1460"/>
      <c r="FE9" s="1460"/>
      <c r="FF9" s="1460"/>
      <c r="FG9" s="1460"/>
      <c r="FH9" s="1462" t="s">
        <v>1192</v>
      </c>
      <c r="FI9" s="1463"/>
      <c r="FJ9" s="1463"/>
      <c r="FK9" s="1463"/>
      <c r="FL9" s="1463"/>
      <c r="FM9" s="1464"/>
      <c r="FN9" s="1459" t="s">
        <v>745</v>
      </c>
      <c r="FO9" s="1460"/>
      <c r="FP9" s="1460"/>
      <c r="FQ9" s="1460"/>
      <c r="FR9" s="1460"/>
      <c r="FS9" s="1461"/>
      <c r="FT9" s="1459" t="s">
        <v>746</v>
      </c>
      <c r="FU9" s="1460"/>
      <c r="FV9" s="1460"/>
      <c r="FW9" s="1460"/>
      <c r="FX9" s="1460"/>
      <c r="FY9" s="1461"/>
      <c r="FZ9" s="1537" t="s">
        <v>965</v>
      </c>
      <c r="GA9" s="1538"/>
      <c r="GB9" s="1538"/>
      <c r="GC9" s="1538"/>
      <c r="GD9" s="1538"/>
      <c r="GE9" s="1539"/>
      <c r="GF9" s="1470" t="s">
        <v>324</v>
      </c>
      <c r="GG9" s="1471"/>
      <c r="GH9" s="1471"/>
      <c r="GI9" s="1472"/>
      <c r="GJ9" s="1459" t="s">
        <v>747</v>
      </c>
      <c r="GK9" s="1460"/>
      <c r="GL9" s="1460"/>
      <c r="GM9" s="1460"/>
      <c r="GN9" s="1460"/>
      <c r="GO9" s="1461"/>
      <c r="GP9" s="1459" t="s">
        <v>748</v>
      </c>
      <c r="GQ9" s="1460"/>
      <c r="GR9" s="1460"/>
      <c r="GS9" s="1460"/>
      <c r="GT9" s="1460"/>
      <c r="GU9" s="1461"/>
      <c r="GV9" s="1552" t="s">
        <v>618</v>
      </c>
      <c r="GW9" s="1553"/>
      <c r="GX9" s="1553"/>
      <c r="GY9" s="1553"/>
      <c r="GZ9" s="1553"/>
      <c r="HA9" s="1569"/>
      <c r="HB9" s="1470" t="s">
        <v>731</v>
      </c>
      <c r="HC9" s="1471"/>
      <c r="HD9" s="1471"/>
      <c r="HE9" s="1471"/>
      <c r="HF9" s="1471"/>
      <c r="HG9" s="1471"/>
      <c r="HH9" s="1471"/>
      <c r="HI9" s="1471"/>
      <c r="HJ9" s="1471"/>
      <c r="HK9" s="1471"/>
      <c r="HL9" s="1471"/>
      <c r="HM9" s="1472"/>
      <c r="HN9" s="1459" t="s">
        <v>1184</v>
      </c>
      <c r="HO9" s="1460"/>
      <c r="HP9" s="1460"/>
      <c r="HQ9" s="1460"/>
      <c r="HR9" s="1460"/>
      <c r="HS9" s="1460"/>
      <c r="HT9" s="1460"/>
      <c r="HU9" s="1461"/>
      <c r="HV9" s="1537" t="s">
        <v>1181</v>
      </c>
      <c r="HW9" s="1538"/>
      <c r="HX9" s="1538"/>
      <c r="HY9" s="1539"/>
      <c r="HZ9" s="1470" t="s">
        <v>731</v>
      </c>
      <c r="IA9" s="1471"/>
      <c r="IB9" s="1471"/>
      <c r="IC9" s="1472"/>
      <c r="ID9" s="1467" t="s">
        <v>749</v>
      </c>
      <c r="IE9" s="1468"/>
      <c r="IF9" s="1468"/>
      <c r="IG9" s="1468"/>
      <c r="IH9" s="1468"/>
      <c r="II9" s="1469"/>
      <c r="IJ9" s="1475" t="s">
        <v>973</v>
      </c>
      <c r="IK9" s="1476"/>
      <c r="IL9" s="1476"/>
      <c r="IM9" s="1476"/>
      <c r="IN9" s="1476"/>
      <c r="IO9" s="1477"/>
      <c r="IP9" s="1470" t="s">
        <v>731</v>
      </c>
      <c r="IQ9" s="1471"/>
      <c r="IR9" s="1471"/>
      <c r="IS9" s="1472"/>
      <c r="IT9" s="1459" t="s">
        <v>750</v>
      </c>
      <c r="IU9" s="1460"/>
      <c r="IV9" s="1460"/>
      <c r="IW9" s="1460"/>
      <c r="IX9" s="1460"/>
      <c r="IY9" s="1460"/>
      <c r="IZ9" s="1459" t="s">
        <v>751</v>
      </c>
      <c r="JA9" s="1460"/>
      <c r="JB9" s="1460"/>
      <c r="JC9" s="1460"/>
      <c r="JD9" s="1460"/>
      <c r="JE9" s="1461"/>
      <c r="JF9" s="1552" t="s">
        <v>752</v>
      </c>
      <c r="JG9" s="1553"/>
      <c r="JH9" s="1553"/>
      <c r="JI9" s="1553"/>
      <c r="JJ9" s="1553"/>
      <c r="JK9" s="1569"/>
      <c r="JL9" s="1475" t="s">
        <v>753</v>
      </c>
      <c r="JM9" s="1476"/>
      <c r="JN9" s="1476"/>
      <c r="JO9" s="1476"/>
      <c r="JP9" s="1476"/>
      <c r="JQ9" s="1477"/>
      <c r="JR9" s="1508" t="s">
        <v>731</v>
      </c>
      <c r="JS9" s="1509"/>
      <c r="JT9" s="1509"/>
      <c r="JU9" s="1509"/>
      <c r="JV9" s="1509"/>
      <c r="JW9" s="1509"/>
      <c r="JX9" s="1509"/>
      <c r="JY9" s="1509"/>
      <c r="JZ9" s="1509"/>
      <c r="KA9" s="1509"/>
      <c r="KB9" s="1509"/>
      <c r="KC9" s="1510"/>
      <c r="KD9" s="1515" t="s">
        <v>1075</v>
      </c>
      <c r="KE9" s="1516"/>
      <c r="KF9" s="1516"/>
      <c r="KG9" s="1516"/>
      <c r="KH9" s="1516"/>
      <c r="KI9" s="1516"/>
      <c r="KJ9" s="1516"/>
      <c r="KK9" s="1516"/>
      <c r="KL9" s="1533" t="s">
        <v>1196</v>
      </c>
      <c r="KM9" s="1534"/>
      <c r="KN9" s="1534"/>
      <c r="KO9" s="1534"/>
      <c r="KP9" s="1534"/>
      <c r="KQ9" s="1563"/>
      <c r="KR9" s="1499" t="s">
        <v>754</v>
      </c>
      <c r="KS9" s="1500"/>
      <c r="KT9" s="1500"/>
      <c r="KU9" s="1500"/>
      <c r="KV9" s="1500"/>
      <c r="KW9" s="1501"/>
      <c r="KX9" s="1508" t="s">
        <v>731</v>
      </c>
      <c r="KY9" s="1509"/>
      <c r="KZ9" s="1509"/>
      <c r="LA9" s="1509"/>
      <c r="LB9" s="1515" t="s">
        <v>755</v>
      </c>
      <c r="LC9" s="1516"/>
      <c r="LD9" s="1516"/>
      <c r="LE9" s="1516"/>
      <c r="LF9" s="1516"/>
      <c r="LG9" s="1517"/>
      <c r="LH9" s="1521" t="s">
        <v>756</v>
      </c>
      <c r="LI9" s="1522"/>
      <c r="LJ9" s="1522"/>
      <c r="LK9" s="1522"/>
      <c r="LL9" s="1522"/>
      <c r="LM9" s="1523"/>
      <c r="LN9" s="1508" t="s">
        <v>731</v>
      </c>
      <c r="LO9" s="1509"/>
      <c r="LP9" s="1509"/>
      <c r="LQ9" s="1509"/>
      <c r="LR9" s="1509"/>
      <c r="LS9" s="1509"/>
      <c r="LT9" s="1509"/>
      <c r="LU9" s="1509"/>
      <c r="LV9" s="1509"/>
      <c r="LW9" s="1509"/>
      <c r="LX9" s="1509"/>
      <c r="LY9" s="1510"/>
      <c r="LZ9" s="1511" t="s">
        <v>757</v>
      </c>
      <c r="MA9" s="1512"/>
      <c r="MB9" s="1512"/>
      <c r="MC9" s="1512"/>
      <c r="MD9" s="1512"/>
      <c r="ME9" s="1512"/>
      <c r="MF9" s="1512"/>
      <c r="MG9" s="1512"/>
      <c r="MH9" s="1512"/>
      <c r="MI9" s="1512"/>
      <c r="MJ9" s="1512"/>
      <c r="MK9" s="1512"/>
      <c r="ML9" s="1512"/>
      <c r="MM9" s="1512"/>
      <c r="MN9" s="1512"/>
      <c r="MO9" s="1512"/>
      <c r="MP9" s="1552" t="s">
        <v>758</v>
      </c>
      <c r="MQ9" s="1553"/>
      <c r="MR9" s="1553"/>
      <c r="MS9" s="1553"/>
      <c r="MT9" s="1553"/>
      <c r="MU9" s="1569"/>
      <c r="MV9" s="1535" t="s">
        <v>731</v>
      </c>
      <c r="MW9" s="1536"/>
      <c r="MX9" s="1536"/>
      <c r="MY9" s="1536"/>
      <c r="MZ9" s="1536"/>
      <c r="NA9" s="1536"/>
      <c r="NB9" s="1536"/>
      <c r="NC9" s="1536"/>
      <c r="ND9" s="1536"/>
      <c r="NE9" s="1536"/>
      <c r="NF9" s="1536"/>
      <c r="NG9" s="1536"/>
      <c r="NH9" s="1552" t="s">
        <v>759</v>
      </c>
      <c r="NI9" s="1553"/>
      <c r="NJ9" s="1553"/>
      <c r="NK9" s="1553"/>
      <c r="NL9" s="1553"/>
      <c r="NM9" s="1553"/>
      <c r="NN9" s="1553"/>
      <c r="NO9" s="1569"/>
      <c r="NP9" s="1552" t="s">
        <v>760</v>
      </c>
      <c r="NQ9" s="1553"/>
      <c r="NR9" s="1553"/>
      <c r="NS9" s="1553"/>
      <c r="NT9" s="1553"/>
      <c r="NU9" s="1553"/>
      <c r="NV9" s="1553"/>
      <c r="NW9" s="1569"/>
      <c r="NX9" s="1535" t="s">
        <v>731</v>
      </c>
      <c r="NY9" s="1536"/>
      <c r="NZ9" s="1536"/>
      <c r="OA9" s="1536"/>
      <c r="OB9" s="1536"/>
      <c r="OC9" s="1536"/>
      <c r="OD9" s="1536"/>
      <c r="OE9" s="1536"/>
      <c r="OF9" s="1536"/>
      <c r="OG9" s="1536"/>
      <c r="OH9" s="1536"/>
      <c r="OI9" s="1536"/>
      <c r="OJ9" s="1536"/>
      <c r="OK9" s="1536"/>
      <c r="OL9" s="1536"/>
      <c r="OM9" s="1595"/>
      <c r="ON9" s="1515" t="s">
        <v>761</v>
      </c>
      <c r="OO9" s="1516"/>
      <c r="OP9" s="1516"/>
      <c r="OQ9" s="1516"/>
      <c r="OR9" s="1516"/>
      <c r="OS9" s="1516"/>
      <c r="OT9" s="1516"/>
      <c r="OU9" s="1516"/>
      <c r="OV9" s="1516"/>
      <c r="OW9" s="1517"/>
      <c r="OX9" s="1537" t="s">
        <v>622</v>
      </c>
      <c r="OY9" s="1538"/>
      <c r="OZ9" s="1538"/>
      <c r="PA9" s="1538"/>
      <c r="PB9" s="1538"/>
      <c r="PC9" s="1538"/>
      <c r="PD9" s="1538"/>
      <c r="PE9" s="1538"/>
      <c r="PF9" s="1538"/>
      <c r="PG9" s="1539"/>
      <c r="PH9" s="1549" t="s">
        <v>731</v>
      </c>
      <c r="PI9" s="1550"/>
      <c r="PJ9" s="1550"/>
      <c r="PK9" s="1550"/>
      <c r="PL9" s="1550"/>
      <c r="PM9" s="1550"/>
      <c r="PN9" s="1550"/>
      <c r="PO9" s="1550"/>
      <c r="PP9" s="1550"/>
      <c r="PQ9" s="1550"/>
      <c r="PR9" s="1550"/>
      <c r="PS9" s="1550"/>
      <c r="PT9" s="1550"/>
      <c r="PU9" s="1550"/>
      <c r="PV9" s="1550"/>
      <c r="PW9" s="1550"/>
      <c r="PX9" s="1550"/>
      <c r="PY9" s="1550"/>
      <c r="PZ9" s="1550"/>
      <c r="QA9" s="1551"/>
      <c r="QB9" s="1459" t="s">
        <v>762</v>
      </c>
      <c r="QC9" s="1460"/>
      <c r="QD9" s="1460"/>
      <c r="QE9" s="1460"/>
      <c r="QF9" s="1460"/>
      <c r="QG9" s="1460"/>
      <c r="QH9" s="1459" t="s">
        <v>763</v>
      </c>
      <c r="QI9" s="1460"/>
      <c r="QJ9" s="1460"/>
      <c r="QK9" s="1460"/>
      <c r="QL9" s="1460"/>
      <c r="QM9" s="1460"/>
      <c r="QN9" s="1475" t="s">
        <v>626</v>
      </c>
      <c r="QO9" s="1476"/>
      <c r="QP9" s="1476"/>
      <c r="QQ9" s="1476"/>
      <c r="QR9" s="1476"/>
      <c r="QS9" s="1477"/>
      <c r="QT9" s="1549" t="s">
        <v>731</v>
      </c>
      <c r="QU9" s="1550"/>
      <c r="QV9" s="1550"/>
      <c r="QW9" s="1550"/>
      <c r="QX9" s="1550"/>
      <c r="QY9" s="1550"/>
      <c r="QZ9" s="1550"/>
      <c r="RA9" s="1550"/>
      <c r="RB9" s="1550"/>
      <c r="RC9" s="1550"/>
      <c r="RD9" s="1550"/>
      <c r="RE9" s="1551"/>
      <c r="RF9" s="1521" t="s">
        <v>1204</v>
      </c>
      <c r="RG9" s="1522"/>
      <c r="RH9" s="1522"/>
      <c r="RI9" s="1522"/>
      <c r="RJ9" s="1522"/>
      <c r="RK9" s="1522"/>
      <c r="RL9" s="1522"/>
      <c r="RM9" s="1522"/>
      <c r="RN9" s="1522"/>
      <c r="RO9" s="1523"/>
      <c r="RP9" s="1537" t="s">
        <v>1205</v>
      </c>
      <c r="RQ9" s="1538"/>
      <c r="RR9" s="1538"/>
      <c r="RS9" s="1538"/>
      <c r="RT9" s="1538"/>
      <c r="RU9" s="1538"/>
      <c r="RV9" s="1538"/>
      <c r="RW9" s="1538"/>
      <c r="RX9" s="1538"/>
      <c r="RY9" s="1539"/>
      <c r="RZ9" s="1508" t="s">
        <v>731</v>
      </c>
      <c r="SA9" s="1509"/>
      <c r="SB9" s="1509"/>
      <c r="SC9" s="1509"/>
      <c r="SD9" s="1459" t="s">
        <v>764</v>
      </c>
      <c r="SE9" s="1460"/>
      <c r="SF9" s="1460"/>
      <c r="SG9" s="1460"/>
      <c r="SH9" s="1460"/>
      <c r="SI9" s="1460"/>
      <c r="SJ9" s="1460"/>
      <c r="SK9" s="1460"/>
      <c r="SL9" s="1460"/>
      <c r="SM9" s="1460"/>
      <c r="SN9" s="1460"/>
      <c r="SO9" s="1461"/>
      <c r="SP9" s="1459" t="s">
        <v>765</v>
      </c>
      <c r="SQ9" s="1460"/>
      <c r="SR9" s="1460"/>
      <c r="SS9" s="1460"/>
      <c r="ST9" s="1460"/>
      <c r="SU9" s="1461"/>
      <c r="SV9" s="1552" t="s">
        <v>766</v>
      </c>
      <c r="SW9" s="1553"/>
      <c r="SX9" s="1553"/>
      <c r="SY9" s="1553"/>
      <c r="SZ9" s="1553"/>
      <c r="TA9" s="1553"/>
      <c r="TB9" s="1553"/>
      <c r="TC9" s="1553"/>
      <c r="TD9" s="1553"/>
      <c r="TE9" s="1553"/>
      <c r="TF9" s="1553"/>
      <c r="TG9" s="1553"/>
      <c r="TH9" s="1553"/>
      <c r="TI9" s="1569"/>
      <c r="TJ9" s="1552" t="s">
        <v>623</v>
      </c>
      <c r="TK9" s="1553"/>
      <c r="TL9" s="1553"/>
      <c r="TM9" s="1553"/>
      <c r="TN9" s="1553"/>
      <c r="TO9" s="1553"/>
      <c r="TP9" s="1553"/>
      <c r="TQ9" s="1553"/>
      <c r="TR9" s="1553"/>
      <c r="TS9" s="1553"/>
      <c r="TT9" s="1553"/>
      <c r="TU9" s="1553"/>
      <c r="TV9" s="1553"/>
      <c r="TW9" s="1569"/>
      <c r="TX9" s="1596" t="s">
        <v>731</v>
      </c>
      <c r="TY9" s="1597"/>
      <c r="TZ9" s="1597"/>
      <c r="UA9" s="1597"/>
      <c r="UB9" s="1597"/>
      <c r="UC9" s="1597"/>
      <c r="UD9" s="1597"/>
      <c r="UE9" s="1597"/>
      <c r="UF9" s="1597"/>
      <c r="UG9" s="1597"/>
      <c r="UH9" s="1597"/>
      <c r="UI9" s="1597"/>
      <c r="UJ9" s="1597"/>
      <c r="UK9" s="1597"/>
      <c r="UL9" s="1597"/>
      <c r="UM9" s="1597"/>
      <c r="UN9" s="1597"/>
      <c r="UO9" s="1597"/>
      <c r="UP9" s="1597"/>
      <c r="UQ9" s="1597"/>
      <c r="UR9" s="1597"/>
      <c r="US9" s="1597"/>
      <c r="UT9" s="1597"/>
      <c r="UU9" s="1597"/>
      <c r="UV9" s="1597"/>
      <c r="UW9" s="1597"/>
      <c r="UX9" s="1597"/>
      <c r="UY9" s="1598"/>
      <c r="UZ9" s="1459" t="s">
        <v>767</v>
      </c>
      <c r="VA9" s="1461"/>
      <c r="VB9" s="1552" t="s">
        <v>681</v>
      </c>
      <c r="VC9" s="1569"/>
      <c r="VD9" s="1535" t="s">
        <v>731</v>
      </c>
      <c r="VE9" s="1536"/>
      <c r="VF9" s="1536"/>
      <c r="VG9" s="1595"/>
      <c r="VH9" s="1568"/>
      <c r="VI9" s="1478"/>
      <c r="VJ9" s="1572"/>
      <c r="VK9" s="1568"/>
      <c r="VL9" s="1479"/>
      <c r="VM9" s="1572"/>
      <c r="VN9" s="1459" t="s">
        <v>768</v>
      </c>
      <c r="VO9" s="1562"/>
      <c r="VP9" s="1459" t="s">
        <v>769</v>
      </c>
      <c r="VQ9" s="1562"/>
      <c r="VR9" s="1552" t="s">
        <v>770</v>
      </c>
      <c r="VS9" s="1569"/>
      <c r="VT9" s="1552" t="s">
        <v>771</v>
      </c>
      <c r="VU9" s="1569"/>
      <c r="VV9" s="1459" t="s">
        <v>772</v>
      </c>
      <c r="VW9" s="1461"/>
      <c r="VX9" s="1459" t="s">
        <v>773</v>
      </c>
      <c r="VY9" s="1461"/>
      <c r="VZ9" s="1459" t="s">
        <v>774</v>
      </c>
      <c r="WA9" s="1461"/>
      <c r="WB9" s="1459" t="s">
        <v>775</v>
      </c>
      <c r="WC9" s="1461"/>
      <c r="WD9" s="1459" t="s">
        <v>776</v>
      </c>
      <c r="WE9" s="1460"/>
      <c r="WF9" s="1460"/>
      <c r="WG9" s="1460"/>
      <c r="WH9" s="1460"/>
      <c r="WI9" s="1461"/>
      <c r="WJ9" s="1557" t="s">
        <v>777</v>
      </c>
      <c r="WK9" s="1558"/>
      <c r="WL9" s="1558"/>
      <c r="WM9" s="1558"/>
      <c r="WN9" s="1558"/>
      <c r="WO9" s="1558"/>
      <c r="WP9" s="1511"/>
      <c r="WQ9" s="1568"/>
      <c r="WR9" s="1554" t="s">
        <v>1138</v>
      </c>
      <c r="WS9" s="1556"/>
      <c r="WT9" s="1556"/>
      <c r="WU9" s="1556"/>
      <c r="WV9" s="1556"/>
      <c r="WW9" s="1555"/>
      <c r="WX9" s="1459" t="s">
        <v>778</v>
      </c>
      <c r="WY9" s="1460"/>
      <c r="WZ9" s="1460"/>
      <c r="XA9" s="1460"/>
      <c r="XB9" s="1460"/>
      <c r="XC9" s="1461"/>
      <c r="XD9" s="1459" t="s">
        <v>779</v>
      </c>
      <c r="XE9" s="1460"/>
      <c r="XF9" s="1460"/>
      <c r="XG9" s="1460"/>
      <c r="XH9" s="1460"/>
      <c r="XI9" s="1461"/>
      <c r="XJ9" s="1459" t="s">
        <v>780</v>
      </c>
      <c r="XK9" s="1460"/>
      <c r="XL9" s="1460"/>
      <c r="XM9" s="1460"/>
      <c r="XN9" s="1460"/>
      <c r="XO9" s="1461"/>
      <c r="XP9" s="1552" t="s">
        <v>781</v>
      </c>
      <c r="XQ9" s="1553"/>
      <c r="XR9" s="1553"/>
      <c r="XS9" s="1553"/>
      <c r="XT9" s="1552" t="s">
        <v>629</v>
      </c>
      <c r="XU9" s="1553"/>
      <c r="XV9" s="1553"/>
      <c r="XW9" s="1553"/>
      <c r="XX9" s="1470" t="s">
        <v>731</v>
      </c>
      <c r="XY9" s="1471"/>
      <c r="XZ9" s="1471"/>
      <c r="YA9" s="1472"/>
      <c r="YB9" s="1552" t="s">
        <v>782</v>
      </c>
      <c r="YC9" s="1553"/>
      <c r="YD9" s="1553"/>
      <c r="YE9" s="1553"/>
      <c r="YF9" s="1553"/>
      <c r="YG9" s="1553"/>
      <c r="YH9" s="1553"/>
      <c r="YI9" s="1553"/>
      <c r="YJ9" s="1553"/>
      <c r="YK9" s="1553"/>
      <c r="YL9" s="1553"/>
      <c r="YM9" s="1553"/>
      <c r="YN9" s="1553"/>
      <c r="YO9" s="1553"/>
      <c r="YP9" s="1553"/>
      <c r="YQ9" s="1553"/>
      <c r="YR9" s="1553"/>
      <c r="YS9" s="1553"/>
      <c r="YT9" s="1553"/>
      <c r="YU9" s="1553"/>
      <c r="YV9" s="1553"/>
      <c r="YW9" s="1553"/>
      <c r="YX9" s="1553"/>
      <c r="YY9" s="1553"/>
      <c r="YZ9" s="1552" t="s">
        <v>783</v>
      </c>
      <c r="ZA9" s="1553"/>
      <c r="ZB9" s="1553"/>
      <c r="ZC9" s="1553"/>
      <c r="ZD9" s="1553"/>
      <c r="ZE9" s="1553"/>
      <c r="ZF9" s="1553"/>
      <c r="ZG9" s="1553"/>
      <c r="ZH9" s="1553"/>
      <c r="ZI9" s="1553"/>
      <c r="ZJ9" s="1553"/>
      <c r="ZK9" s="1553"/>
      <c r="ZL9" s="1549" t="s">
        <v>731</v>
      </c>
      <c r="ZM9" s="1550"/>
      <c r="ZN9" s="1550"/>
      <c r="ZO9" s="1550"/>
      <c r="ZP9" s="1550"/>
      <c r="ZQ9" s="1550"/>
      <c r="ZR9" s="1550"/>
      <c r="ZS9" s="1550"/>
      <c r="ZT9" s="1550"/>
      <c r="ZU9" s="1550"/>
      <c r="ZV9" s="1550"/>
      <c r="ZW9" s="1550"/>
      <c r="ZX9" s="1550"/>
      <c r="ZY9" s="1550"/>
      <c r="ZZ9" s="1550"/>
      <c r="AAA9" s="1550"/>
      <c r="AAB9" s="1550"/>
      <c r="AAC9" s="1550"/>
      <c r="AAD9" s="1550"/>
      <c r="AAE9" s="1550"/>
      <c r="AAF9" s="1550"/>
      <c r="AAG9" s="1550"/>
      <c r="AAH9" s="1550"/>
      <c r="AAI9" s="1550"/>
      <c r="AAJ9" s="1568"/>
      <c r="AAK9" s="1568"/>
      <c r="AAL9" s="1559" t="s">
        <v>784</v>
      </c>
      <c r="AAM9" s="1583"/>
      <c r="AAN9" s="1574" t="s">
        <v>785</v>
      </c>
      <c r="AAO9" s="1575"/>
      <c r="AAP9" s="1580" t="s">
        <v>731</v>
      </c>
      <c r="AAQ9" s="1581"/>
      <c r="AAR9" s="1581"/>
      <c r="AAS9" s="1582"/>
      <c r="AAT9" s="1578" t="s">
        <v>786</v>
      </c>
      <c r="AAU9" s="1579"/>
      <c r="AAV9" s="1574" t="s">
        <v>787</v>
      </c>
      <c r="AAW9" s="1575"/>
      <c r="AAX9" s="1580" t="s">
        <v>731</v>
      </c>
      <c r="AAY9" s="1581"/>
      <c r="AAZ9" s="1581"/>
      <c r="ABA9" s="1582"/>
      <c r="ABB9" s="530"/>
      <c r="ABC9" s="530"/>
    </row>
    <row r="10" spans="1:731" ht="176.1" customHeight="1" thickBot="1" x14ac:dyDescent="0.3">
      <c r="A10" s="1568"/>
      <c r="B10" s="1511"/>
      <c r="C10" s="1570"/>
      <c r="D10" s="1568"/>
      <c r="E10" s="1568"/>
      <c r="F10" s="1557" t="s">
        <v>788</v>
      </c>
      <c r="G10" s="1558"/>
      <c r="H10" s="1611"/>
      <c r="I10" s="1612"/>
      <c r="J10" s="1622" t="s">
        <v>789</v>
      </c>
      <c r="K10" s="1623"/>
      <c r="L10" s="1622" t="s">
        <v>790</v>
      </c>
      <c r="M10" s="1623"/>
      <c r="N10" s="1557" t="s">
        <v>791</v>
      </c>
      <c r="O10" s="1561"/>
      <c r="P10" s="1589"/>
      <c r="Q10" s="1591"/>
      <c r="R10" s="1618" t="s">
        <v>792</v>
      </c>
      <c r="S10" s="1619"/>
      <c r="T10" s="1618" t="s">
        <v>793</v>
      </c>
      <c r="U10" s="1619"/>
      <c r="V10" s="1515" t="s">
        <v>794</v>
      </c>
      <c r="W10" s="1516"/>
      <c r="X10" s="1516"/>
      <c r="Y10" s="1516"/>
      <c r="Z10" s="1516"/>
      <c r="AA10" s="1516"/>
      <c r="AB10" s="1516"/>
      <c r="AC10" s="1517"/>
      <c r="AD10" s="1611"/>
      <c r="AE10" s="1626"/>
      <c r="AF10" s="1626"/>
      <c r="AG10" s="1627"/>
      <c r="AH10" s="1627"/>
      <c r="AI10" s="1612"/>
      <c r="AJ10" s="1618" t="s">
        <v>795</v>
      </c>
      <c r="AK10" s="1619"/>
      <c r="AL10" s="1618" t="s">
        <v>796</v>
      </c>
      <c r="AM10" s="1619"/>
      <c r="AN10" s="1568"/>
      <c r="AO10" s="1511"/>
      <c r="AP10" s="1459" t="s">
        <v>797</v>
      </c>
      <c r="AQ10" s="1460"/>
      <c r="AR10" s="1460"/>
      <c r="AS10" s="1460"/>
      <c r="AT10" s="1460"/>
      <c r="AU10" s="1460"/>
      <c r="AV10" s="1478"/>
      <c r="AW10" s="1479"/>
      <c r="AX10" s="1479"/>
      <c r="AY10" s="1479"/>
      <c r="AZ10" s="1475" t="s">
        <v>798</v>
      </c>
      <c r="BA10" s="1476"/>
      <c r="BB10" s="1476"/>
      <c r="BC10" s="1476"/>
      <c r="BD10" s="1475" t="s">
        <v>799</v>
      </c>
      <c r="BE10" s="1476"/>
      <c r="BF10" s="1476"/>
      <c r="BG10" s="1476"/>
      <c r="BH10" s="1459" t="s">
        <v>800</v>
      </c>
      <c r="BI10" s="1460"/>
      <c r="BJ10" s="1460"/>
      <c r="BK10" s="1460"/>
      <c r="BL10" s="1460"/>
      <c r="BM10" s="1461"/>
      <c r="BN10" s="1467" t="s">
        <v>801</v>
      </c>
      <c r="BO10" s="1468"/>
      <c r="BP10" s="1468"/>
      <c r="BQ10" s="1468"/>
      <c r="BR10" s="1468"/>
      <c r="BS10" s="1469"/>
      <c r="BT10" s="1467" t="s">
        <v>802</v>
      </c>
      <c r="BU10" s="1468"/>
      <c r="BV10" s="1468"/>
      <c r="BW10" s="1468"/>
      <c r="BX10" s="1468"/>
      <c r="BY10" s="1468"/>
      <c r="BZ10" s="1468"/>
      <c r="CA10" s="1468"/>
      <c r="CB10" s="1468"/>
      <c r="CC10" s="1468"/>
      <c r="CD10" s="1468"/>
      <c r="CE10" s="1468"/>
      <c r="CF10" s="1468"/>
      <c r="CG10" s="1469"/>
      <c r="CH10" s="1478"/>
      <c r="CI10" s="1479"/>
      <c r="CJ10" s="1479"/>
      <c r="CK10" s="1479"/>
      <c r="CL10" s="1479"/>
      <c r="CM10" s="1480"/>
      <c r="CN10" s="1475" t="s">
        <v>803</v>
      </c>
      <c r="CO10" s="1476"/>
      <c r="CP10" s="1475" t="s">
        <v>804</v>
      </c>
      <c r="CQ10" s="1477"/>
      <c r="CR10" s="1459" t="s">
        <v>805</v>
      </c>
      <c r="CS10" s="1460"/>
      <c r="CT10" s="1460"/>
      <c r="CU10" s="1460"/>
      <c r="CV10" s="1460"/>
      <c r="CW10" s="1460"/>
      <c r="CX10" s="1459" t="s">
        <v>806</v>
      </c>
      <c r="CY10" s="1460"/>
      <c r="CZ10" s="1460"/>
      <c r="DA10" s="1460"/>
      <c r="DB10" s="1460"/>
      <c r="DC10" s="1461"/>
      <c r="DD10" s="1459" t="s">
        <v>1232</v>
      </c>
      <c r="DE10" s="1460"/>
      <c r="DF10" s="1460"/>
      <c r="DG10" s="1460"/>
      <c r="DH10" s="1460"/>
      <c r="DI10" s="1461"/>
      <c r="DJ10" s="1462" t="s">
        <v>1178</v>
      </c>
      <c r="DK10" s="1463"/>
      <c r="DL10" s="1463"/>
      <c r="DM10" s="1463"/>
      <c r="DN10" s="1463"/>
      <c r="DO10" s="1464"/>
      <c r="DP10" s="1459" t="s">
        <v>1238</v>
      </c>
      <c r="DQ10" s="1460"/>
      <c r="DR10" s="1460"/>
      <c r="DS10" s="1460"/>
      <c r="DT10" s="1460"/>
      <c r="DU10" s="1461"/>
      <c r="DV10" s="1459" t="s">
        <v>807</v>
      </c>
      <c r="DW10" s="1460"/>
      <c r="DX10" s="1460"/>
      <c r="DY10" s="1460"/>
      <c r="DZ10" s="1460"/>
      <c r="EA10" s="1461"/>
      <c r="EB10" s="1459" t="s">
        <v>808</v>
      </c>
      <c r="EC10" s="1460"/>
      <c r="ED10" s="1460"/>
      <c r="EE10" s="1460"/>
      <c r="EF10" s="1460"/>
      <c r="EG10" s="1461"/>
      <c r="EH10" s="1478"/>
      <c r="EI10" s="1479"/>
      <c r="EJ10" s="1479"/>
      <c r="EK10" s="1479"/>
      <c r="EL10" s="1479"/>
      <c r="EM10" s="1480"/>
      <c r="EN10" s="1475" t="s">
        <v>809</v>
      </c>
      <c r="EO10" s="1476"/>
      <c r="EP10" s="1476"/>
      <c r="EQ10" s="1476"/>
      <c r="ER10" s="1476"/>
      <c r="ES10" s="1477"/>
      <c r="ET10" s="1475" t="s">
        <v>810</v>
      </c>
      <c r="EU10" s="1476"/>
      <c r="EV10" s="1476"/>
      <c r="EW10" s="1476"/>
      <c r="EX10" s="1476"/>
      <c r="EY10" s="1477"/>
      <c r="EZ10" s="1459" t="s">
        <v>1189</v>
      </c>
      <c r="FA10" s="1460"/>
      <c r="FB10" s="1460"/>
      <c r="FC10" s="1460"/>
      <c r="FD10" s="1460"/>
      <c r="FE10" s="1460"/>
      <c r="FF10" s="1460"/>
      <c r="FG10" s="1460"/>
      <c r="FH10" s="1462" t="s">
        <v>1193</v>
      </c>
      <c r="FI10" s="1463"/>
      <c r="FJ10" s="1463"/>
      <c r="FK10" s="1463"/>
      <c r="FL10" s="1463"/>
      <c r="FM10" s="1464"/>
      <c r="FN10" s="1462" t="s">
        <v>811</v>
      </c>
      <c r="FO10" s="1463"/>
      <c r="FP10" s="1463"/>
      <c r="FQ10" s="1463"/>
      <c r="FR10" s="1463"/>
      <c r="FS10" s="1464"/>
      <c r="FT10" s="1459" t="s">
        <v>812</v>
      </c>
      <c r="FU10" s="1460"/>
      <c r="FV10" s="1460"/>
      <c r="FW10" s="1460"/>
      <c r="FX10" s="1460"/>
      <c r="FY10" s="1461"/>
      <c r="FZ10" s="1540"/>
      <c r="GA10" s="1541"/>
      <c r="GB10" s="1541"/>
      <c r="GC10" s="1541"/>
      <c r="GD10" s="1541"/>
      <c r="GE10" s="1542"/>
      <c r="GF10" s="1484" t="s">
        <v>966</v>
      </c>
      <c r="GG10" s="1485"/>
      <c r="GH10" s="1484" t="s">
        <v>967</v>
      </c>
      <c r="GI10" s="1485"/>
      <c r="GJ10" s="1459" t="s">
        <v>813</v>
      </c>
      <c r="GK10" s="1460"/>
      <c r="GL10" s="1460"/>
      <c r="GM10" s="1460"/>
      <c r="GN10" s="1460"/>
      <c r="GO10" s="1461"/>
      <c r="GP10" s="1459" t="s">
        <v>814</v>
      </c>
      <c r="GQ10" s="1460"/>
      <c r="GR10" s="1460"/>
      <c r="GS10" s="1460"/>
      <c r="GT10" s="1460"/>
      <c r="GU10" s="1461"/>
      <c r="GV10" s="1511"/>
      <c r="GW10" s="1512"/>
      <c r="GX10" s="1512"/>
      <c r="GY10" s="1512"/>
      <c r="GZ10" s="1512"/>
      <c r="HA10" s="1570"/>
      <c r="HB10" s="1484" t="s">
        <v>815</v>
      </c>
      <c r="HC10" s="1518"/>
      <c r="HD10" s="1518"/>
      <c r="HE10" s="1518"/>
      <c r="HF10" s="1518"/>
      <c r="HG10" s="1485"/>
      <c r="HH10" s="1484" t="s">
        <v>816</v>
      </c>
      <c r="HI10" s="1518"/>
      <c r="HJ10" s="1518"/>
      <c r="HK10" s="1518"/>
      <c r="HL10" s="1518"/>
      <c r="HM10" s="1485"/>
      <c r="HN10" s="1459" t="s">
        <v>1185</v>
      </c>
      <c r="HO10" s="1460"/>
      <c r="HP10" s="1460"/>
      <c r="HQ10" s="1460"/>
      <c r="HR10" s="1460"/>
      <c r="HS10" s="1460"/>
      <c r="HT10" s="1460"/>
      <c r="HU10" s="1461"/>
      <c r="HV10" s="1540"/>
      <c r="HW10" s="1588"/>
      <c r="HX10" s="1588"/>
      <c r="HY10" s="1542"/>
      <c r="HZ10" s="1484" t="s">
        <v>1182</v>
      </c>
      <c r="IA10" s="1518"/>
      <c r="IB10" s="1484" t="s">
        <v>1183</v>
      </c>
      <c r="IC10" s="1518"/>
      <c r="ID10" s="1467" t="s">
        <v>817</v>
      </c>
      <c r="IE10" s="1468"/>
      <c r="IF10" s="1468"/>
      <c r="IG10" s="1468"/>
      <c r="IH10" s="1468"/>
      <c r="II10" s="1469"/>
      <c r="IJ10" s="1478"/>
      <c r="IK10" s="1520"/>
      <c r="IL10" s="1520"/>
      <c r="IM10" s="1520"/>
      <c r="IN10" s="1520"/>
      <c r="IO10" s="1480"/>
      <c r="IP10" s="1475" t="s">
        <v>974</v>
      </c>
      <c r="IQ10" s="1476"/>
      <c r="IR10" s="1475" t="s">
        <v>975</v>
      </c>
      <c r="IS10" s="1476"/>
      <c r="IT10" s="1459" t="s">
        <v>818</v>
      </c>
      <c r="IU10" s="1460"/>
      <c r="IV10" s="1460"/>
      <c r="IW10" s="1460"/>
      <c r="IX10" s="1460"/>
      <c r="IY10" s="1460"/>
      <c r="IZ10" s="1459" t="s">
        <v>819</v>
      </c>
      <c r="JA10" s="1460"/>
      <c r="JB10" s="1460"/>
      <c r="JC10" s="1460"/>
      <c r="JD10" s="1460"/>
      <c r="JE10" s="1461"/>
      <c r="JF10" s="1459" t="s">
        <v>820</v>
      </c>
      <c r="JG10" s="1460"/>
      <c r="JH10" s="1460"/>
      <c r="JI10" s="1460"/>
      <c r="JJ10" s="1460"/>
      <c r="JK10" s="1461"/>
      <c r="JL10" s="1478"/>
      <c r="JM10" s="1479"/>
      <c r="JN10" s="1479"/>
      <c r="JO10" s="1479"/>
      <c r="JP10" s="1479"/>
      <c r="JQ10" s="1480"/>
      <c r="JR10" s="1475" t="s">
        <v>821</v>
      </c>
      <c r="JS10" s="1476"/>
      <c r="JT10" s="1476"/>
      <c r="JU10" s="1476"/>
      <c r="JV10" s="1476"/>
      <c r="JW10" s="1477"/>
      <c r="JX10" s="1475" t="s">
        <v>822</v>
      </c>
      <c r="JY10" s="1476"/>
      <c r="JZ10" s="1476"/>
      <c r="KA10" s="1476"/>
      <c r="KB10" s="1476"/>
      <c r="KC10" s="1477"/>
      <c r="KD10" s="1515" t="s">
        <v>1076</v>
      </c>
      <c r="KE10" s="1516"/>
      <c r="KF10" s="1516"/>
      <c r="KG10" s="1516"/>
      <c r="KH10" s="1516"/>
      <c r="KI10" s="1516"/>
      <c r="KJ10" s="1516"/>
      <c r="KK10" s="1516"/>
      <c r="KL10" s="1533" t="s">
        <v>1197</v>
      </c>
      <c r="KM10" s="1534"/>
      <c r="KN10" s="1534"/>
      <c r="KO10" s="1534"/>
      <c r="KP10" s="1534"/>
      <c r="KQ10" s="1563"/>
      <c r="KR10" s="1502"/>
      <c r="KS10" s="1503"/>
      <c r="KT10" s="1503"/>
      <c r="KU10" s="1503"/>
      <c r="KV10" s="1503"/>
      <c r="KW10" s="1504"/>
      <c r="KX10" s="1499" t="s">
        <v>1200</v>
      </c>
      <c r="KY10" s="1501"/>
      <c r="KZ10" s="1500" t="s">
        <v>1201</v>
      </c>
      <c r="LA10" s="1501"/>
      <c r="LB10" s="1515" t="s">
        <v>823</v>
      </c>
      <c r="LC10" s="1516"/>
      <c r="LD10" s="1516"/>
      <c r="LE10" s="1516"/>
      <c r="LF10" s="1516"/>
      <c r="LG10" s="1517"/>
      <c r="LH10" s="1589"/>
      <c r="LI10" s="1590"/>
      <c r="LJ10" s="1590"/>
      <c r="LK10" s="1590"/>
      <c r="LL10" s="1590"/>
      <c r="LM10" s="1591"/>
      <c r="LN10" s="1527" t="s">
        <v>824</v>
      </c>
      <c r="LO10" s="1528"/>
      <c r="LP10" s="1528"/>
      <c r="LQ10" s="1528"/>
      <c r="LR10" s="1528"/>
      <c r="LS10" s="1529"/>
      <c r="LT10" s="1527" t="s">
        <v>825</v>
      </c>
      <c r="LU10" s="1528"/>
      <c r="LV10" s="1528"/>
      <c r="LW10" s="1528"/>
      <c r="LX10" s="1528"/>
      <c r="LY10" s="1529"/>
      <c r="LZ10" s="1459" t="s">
        <v>826</v>
      </c>
      <c r="MA10" s="1460"/>
      <c r="MB10" s="1460"/>
      <c r="MC10" s="1460"/>
      <c r="MD10" s="1460"/>
      <c r="ME10" s="1460"/>
      <c r="MF10" s="1460"/>
      <c r="MG10" s="1460"/>
      <c r="MH10" s="1460"/>
      <c r="MI10" s="1460"/>
      <c r="MJ10" s="1460"/>
      <c r="MK10" s="1460"/>
      <c r="ML10" s="1460"/>
      <c r="MM10" s="1460"/>
      <c r="MN10" s="1460"/>
      <c r="MO10" s="1460"/>
      <c r="MP10" s="1511"/>
      <c r="MQ10" s="1512"/>
      <c r="MR10" s="1512"/>
      <c r="MS10" s="1512"/>
      <c r="MT10" s="1512"/>
      <c r="MU10" s="1570"/>
      <c r="MV10" s="1484" t="s">
        <v>827</v>
      </c>
      <c r="MW10" s="1518"/>
      <c r="MX10" s="1518"/>
      <c r="MY10" s="1518"/>
      <c r="MZ10" s="1518"/>
      <c r="NA10" s="1485"/>
      <c r="NB10" s="1543" t="s">
        <v>828</v>
      </c>
      <c r="NC10" s="1544"/>
      <c r="ND10" s="1544"/>
      <c r="NE10" s="1544"/>
      <c r="NF10" s="1544"/>
      <c r="NG10" s="1544"/>
      <c r="NH10" s="1459" t="s">
        <v>829</v>
      </c>
      <c r="NI10" s="1460"/>
      <c r="NJ10" s="1460"/>
      <c r="NK10" s="1460"/>
      <c r="NL10" s="1460"/>
      <c r="NM10" s="1460"/>
      <c r="NN10" s="1460"/>
      <c r="NO10" s="1461"/>
      <c r="NP10" s="1511"/>
      <c r="NQ10" s="1512"/>
      <c r="NR10" s="1512"/>
      <c r="NS10" s="1512"/>
      <c r="NT10" s="1512"/>
      <c r="NU10" s="1512"/>
      <c r="NV10" s="1512"/>
      <c r="NW10" s="1570"/>
      <c r="NX10" s="1543" t="s">
        <v>830</v>
      </c>
      <c r="NY10" s="1544"/>
      <c r="NZ10" s="1544"/>
      <c r="OA10" s="1544"/>
      <c r="OB10" s="1544"/>
      <c r="OC10" s="1544"/>
      <c r="OD10" s="1544"/>
      <c r="OE10" s="1545"/>
      <c r="OF10" s="1543" t="s">
        <v>831</v>
      </c>
      <c r="OG10" s="1544"/>
      <c r="OH10" s="1544"/>
      <c r="OI10" s="1544"/>
      <c r="OJ10" s="1544"/>
      <c r="OK10" s="1544"/>
      <c r="OL10" s="1544"/>
      <c r="OM10" s="1545"/>
      <c r="ON10" s="1459" t="s">
        <v>832</v>
      </c>
      <c r="OO10" s="1460"/>
      <c r="OP10" s="1460"/>
      <c r="OQ10" s="1460"/>
      <c r="OR10" s="1460"/>
      <c r="OS10" s="1460"/>
      <c r="OT10" s="1460"/>
      <c r="OU10" s="1460"/>
      <c r="OV10" s="1460"/>
      <c r="OW10" s="1461"/>
      <c r="OX10" s="1540"/>
      <c r="OY10" s="1541"/>
      <c r="OZ10" s="1541"/>
      <c r="PA10" s="1541"/>
      <c r="PB10" s="1541"/>
      <c r="PC10" s="1541"/>
      <c r="PD10" s="1541"/>
      <c r="PE10" s="1541"/>
      <c r="PF10" s="1541"/>
      <c r="PG10" s="1542"/>
      <c r="PH10" s="1543" t="s">
        <v>833</v>
      </c>
      <c r="PI10" s="1544"/>
      <c r="PJ10" s="1544"/>
      <c r="PK10" s="1544"/>
      <c r="PL10" s="1544"/>
      <c r="PM10" s="1544"/>
      <c r="PN10" s="1544"/>
      <c r="PO10" s="1544"/>
      <c r="PP10" s="1544"/>
      <c r="PQ10" s="1545"/>
      <c r="PR10" s="1543" t="s">
        <v>834</v>
      </c>
      <c r="PS10" s="1544"/>
      <c r="PT10" s="1544"/>
      <c r="PU10" s="1544"/>
      <c r="PV10" s="1544"/>
      <c r="PW10" s="1544"/>
      <c r="PX10" s="1544"/>
      <c r="PY10" s="1544"/>
      <c r="PZ10" s="1544"/>
      <c r="QA10" s="1545"/>
      <c r="QB10" s="1459" t="s">
        <v>835</v>
      </c>
      <c r="QC10" s="1460"/>
      <c r="QD10" s="1460"/>
      <c r="QE10" s="1460"/>
      <c r="QF10" s="1460"/>
      <c r="QG10" s="1460"/>
      <c r="QH10" s="1459" t="s">
        <v>836</v>
      </c>
      <c r="QI10" s="1460"/>
      <c r="QJ10" s="1460"/>
      <c r="QK10" s="1460"/>
      <c r="QL10" s="1460"/>
      <c r="QM10" s="1460"/>
      <c r="QN10" s="1478"/>
      <c r="QO10" s="1479"/>
      <c r="QP10" s="1479"/>
      <c r="QQ10" s="1479"/>
      <c r="QR10" s="1479"/>
      <c r="QS10" s="1480"/>
      <c r="QT10" s="1475" t="s">
        <v>837</v>
      </c>
      <c r="QU10" s="1476"/>
      <c r="QV10" s="1476"/>
      <c r="QW10" s="1476"/>
      <c r="QX10" s="1476"/>
      <c r="QY10" s="1477"/>
      <c r="QZ10" s="1475" t="s">
        <v>838</v>
      </c>
      <c r="RA10" s="1476"/>
      <c r="RB10" s="1476"/>
      <c r="RC10" s="1476"/>
      <c r="RD10" s="1476"/>
      <c r="RE10" s="1477"/>
      <c r="RF10" s="1462" t="s">
        <v>1206</v>
      </c>
      <c r="RG10" s="1463"/>
      <c r="RH10" s="1463"/>
      <c r="RI10" s="1463"/>
      <c r="RJ10" s="1463"/>
      <c r="RK10" s="1463"/>
      <c r="RL10" s="1463"/>
      <c r="RM10" s="1463"/>
      <c r="RN10" s="1463"/>
      <c r="RO10" s="1464"/>
      <c r="RP10" s="1540"/>
      <c r="RQ10" s="1541"/>
      <c r="RR10" s="1541"/>
      <c r="RS10" s="1541"/>
      <c r="RT10" s="1541"/>
      <c r="RU10" s="1541"/>
      <c r="RV10" s="1541"/>
      <c r="RW10" s="1541"/>
      <c r="RX10" s="1541"/>
      <c r="RY10" s="1542"/>
      <c r="RZ10" s="1484" t="s">
        <v>1207</v>
      </c>
      <c r="SA10" s="1518"/>
      <c r="SB10" s="1484" t="s">
        <v>1208</v>
      </c>
      <c r="SC10" s="1518"/>
      <c r="SD10" s="1459" t="s">
        <v>259</v>
      </c>
      <c r="SE10" s="1460"/>
      <c r="SF10" s="1460"/>
      <c r="SG10" s="1460"/>
      <c r="SH10" s="1460"/>
      <c r="SI10" s="1460"/>
      <c r="SJ10" s="1460"/>
      <c r="SK10" s="1460"/>
      <c r="SL10" s="1460"/>
      <c r="SM10" s="1460"/>
      <c r="SN10" s="1460"/>
      <c r="SO10" s="1461"/>
      <c r="SP10" s="1459" t="s">
        <v>260</v>
      </c>
      <c r="SQ10" s="1460"/>
      <c r="SR10" s="1460"/>
      <c r="SS10" s="1460"/>
      <c r="ST10" s="1460"/>
      <c r="SU10" s="1461"/>
      <c r="SV10" s="1459" t="s">
        <v>839</v>
      </c>
      <c r="SW10" s="1460"/>
      <c r="SX10" s="1460"/>
      <c r="SY10" s="1460"/>
      <c r="SZ10" s="1460"/>
      <c r="TA10" s="1460"/>
      <c r="TB10" s="1460"/>
      <c r="TC10" s="1460"/>
      <c r="TD10" s="1460"/>
      <c r="TE10" s="1460"/>
      <c r="TF10" s="1460"/>
      <c r="TG10" s="1460"/>
      <c r="TH10" s="1460"/>
      <c r="TI10" s="1461"/>
      <c r="TJ10" s="1511"/>
      <c r="TK10" s="1512"/>
      <c r="TL10" s="1512"/>
      <c r="TM10" s="1512"/>
      <c r="TN10" s="1512"/>
      <c r="TO10" s="1512"/>
      <c r="TP10" s="1512"/>
      <c r="TQ10" s="1512"/>
      <c r="TR10" s="1512"/>
      <c r="TS10" s="1512"/>
      <c r="TT10" s="1512"/>
      <c r="TU10" s="1512"/>
      <c r="TV10" s="1512"/>
      <c r="TW10" s="1570"/>
      <c r="TX10" s="1484" t="s">
        <v>840</v>
      </c>
      <c r="TY10" s="1518"/>
      <c r="TZ10" s="1518"/>
      <c r="UA10" s="1518"/>
      <c r="UB10" s="1518"/>
      <c r="UC10" s="1518"/>
      <c r="UD10" s="1518"/>
      <c r="UE10" s="1518"/>
      <c r="UF10" s="1518"/>
      <c r="UG10" s="1518"/>
      <c r="UH10" s="1518"/>
      <c r="UI10" s="1518"/>
      <c r="UJ10" s="1518"/>
      <c r="UK10" s="1485"/>
      <c r="UL10" s="1484" t="s">
        <v>841</v>
      </c>
      <c r="UM10" s="1518"/>
      <c r="UN10" s="1518"/>
      <c r="UO10" s="1518"/>
      <c r="UP10" s="1518"/>
      <c r="UQ10" s="1518"/>
      <c r="UR10" s="1518"/>
      <c r="US10" s="1518"/>
      <c r="UT10" s="1518"/>
      <c r="UU10" s="1518"/>
      <c r="UV10" s="1518"/>
      <c r="UW10" s="1518"/>
      <c r="UX10" s="1518"/>
      <c r="UY10" s="1485"/>
      <c r="UZ10" s="1459" t="s">
        <v>842</v>
      </c>
      <c r="VA10" s="1461"/>
      <c r="VB10" s="1511"/>
      <c r="VC10" s="1570"/>
      <c r="VD10" s="1543" t="s">
        <v>843</v>
      </c>
      <c r="VE10" s="1545"/>
      <c r="VF10" s="1543" t="s">
        <v>844</v>
      </c>
      <c r="VG10" s="1545"/>
      <c r="VH10" s="1568"/>
      <c r="VI10" s="1478"/>
      <c r="VJ10" s="1572"/>
      <c r="VK10" s="1568"/>
      <c r="VL10" s="1479"/>
      <c r="VM10" s="1572"/>
      <c r="VN10" s="1459" t="s">
        <v>845</v>
      </c>
      <c r="VO10" s="1561"/>
      <c r="VP10" s="1459" t="s">
        <v>846</v>
      </c>
      <c r="VQ10" s="1562"/>
      <c r="VR10" s="1511"/>
      <c r="VS10" s="1570"/>
      <c r="VT10" s="1511"/>
      <c r="VU10" s="1570"/>
      <c r="VV10" s="1459" t="s">
        <v>847</v>
      </c>
      <c r="VW10" s="1461"/>
      <c r="VX10" s="1459" t="s">
        <v>848</v>
      </c>
      <c r="VY10" s="1461"/>
      <c r="VZ10" s="1459" t="s">
        <v>849</v>
      </c>
      <c r="WA10" s="1461"/>
      <c r="WB10" s="1459" t="s">
        <v>850</v>
      </c>
      <c r="WC10" s="1461"/>
      <c r="WD10" s="1459" t="s">
        <v>851</v>
      </c>
      <c r="WE10" s="1460"/>
      <c r="WF10" s="1460"/>
      <c r="WG10" s="1460"/>
      <c r="WH10" s="1460"/>
      <c r="WI10" s="1461"/>
      <c r="WJ10" s="1557" t="s">
        <v>852</v>
      </c>
      <c r="WK10" s="1558"/>
      <c r="WL10" s="1558"/>
      <c r="WM10" s="1558"/>
      <c r="WN10" s="1558"/>
      <c r="WO10" s="1558"/>
      <c r="WP10" s="1511"/>
      <c r="WQ10" s="1568"/>
      <c r="WR10" s="1554" t="s">
        <v>1139</v>
      </c>
      <c r="WS10" s="1556"/>
      <c r="WT10" s="1556"/>
      <c r="WU10" s="1556"/>
      <c r="WV10" s="1556"/>
      <c r="WW10" s="1555"/>
      <c r="WX10" s="1459" t="s">
        <v>853</v>
      </c>
      <c r="WY10" s="1460"/>
      <c r="WZ10" s="1460"/>
      <c r="XA10" s="1460"/>
      <c r="XB10" s="1460"/>
      <c r="XC10" s="1461"/>
      <c r="XD10" s="1459" t="s">
        <v>854</v>
      </c>
      <c r="XE10" s="1460"/>
      <c r="XF10" s="1460"/>
      <c r="XG10" s="1460"/>
      <c r="XH10" s="1460"/>
      <c r="XI10" s="1461"/>
      <c r="XJ10" s="1459" t="s">
        <v>855</v>
      </c>
      <c r="XK10" s="1460"/>
      <c r="XL10" s="1460"/>
      <c r="XM10" s="1460"/>
      <c r="XN10" s="1460"/>
      <c r="XO10" s="1461"/>
      <c r="XP10" s="1559" t="s">
        <v>856</v>
      </c>
      <c r="XQ10" s="1560"/>
      <c r="XR10" s="1560"/>
      <c r="XS10" s="1560"/>
      <c r="XT10" s="1511"/>
      <c r="XU10" s="1512"/>
      <c r="XV10" s="1512"/>
      <c r="XW10" s="1512"/>
      <c r="XX10" s="1484" t="s">
        <v>857</v>
      </c>
      <c r="XY10" s="1485"/>
      <c r="XZ10" s="1484" t="s">
        <v>858</v>
      </c>
      <c r="YA10" s="1485"/>
      <c r="YB10" s="1459" t="s">
        <v>859</v>
      </c>
      <c r="YC10" s="1460"/>
      <c r="YD10" s="1460"/>
      <c r="YE10" s="1460"/>
      <c r="YF10" s="1460"/>
      <c r="YG10" s="1460"/>
      <c r="YH10" s="1460"/>
      <c r="YI10" s="1460"/>
      <c r="YJ10" s="1460"/>
      <c r="YK10" s="1460"/>
      <c r="YL10" s="1460"/>
      <c r="YM10" s="1460"/>
      <c r="YN10" s="1460"/>
      <c r="YO10" s="1460"/>
      <c r="YP10" s="1460"/>
      <c r="YQ10" s="1460"/>
      <c r="YR10" s="1460"/>
      <c r="YS10" s="1460"/>
      <c r="YT10" s="1460"/>
      <c r="YU10" s="1460"/>
      <c r="YV10" s="1460"/>
      <c r="YW10" s="1460"/>
      <c r="YX10" s="1460"/>
      <c r="YY10" s="1460"/>
      <c r="YZ10" s="1511"/>
      <c r="ZA10" s="1512"/>
      <c r="ZB10" s="1512"/>
      <c r="ZC10" s="1512"/>
      <c r="ZD10" s="1512"/>
      <c r="ZE10" s="1512"/>
      <c r="ZF10" s="1512"/>
      <c r="ZG10" s="1512"/>
      <c r="ZH10" s="1512"/>
      <c r="ZI10" s="1512"/>
      <c r="ZJ10" s="1512"/>
      <c r="ZK10" s="1512"/>
      <c r="ZL10" s="1543" t="s">
        <v>860</v>
      </c>
      <c r="ZM10" s="1544"/>
      <c r="ZN10" s="1544"/>
      <c r="ZO10" s="1544"/>
      <c r="ZP10" s="1544"/>
      <c r="ZQ10" s="1544"/>
      <c r="ZR10" s="1544"/>
      <c r="ZS10" s="1544"/>
      <c r="ZT10" s="1544"/>
      <c r="ZU10" s="1544"/>
      <c r="ZV10" s="1544"/>
      <c r="ZW10" s="1544"/>
      <c r="ZX10" s="1543" t="s">
        <v>861</v>
      </c>
      <c r="ZY10" s="1544"/>
      <c r="ZZ10" s="1544"/>
      <c r="AAA10" s="1544"/>
      <c r="AAB10" s="1544"/>
      <c r="AAC10" s="1544"/>
      <c r="AAD10" s="1544"/>
      <c r="AAE10" s="1544"/>
      <c r="AAF10" s="1544"/>
      <c r="AAG10" s="1544"/>
      <c r="AAH10" s="1544"/>
      <c r="AAI10" s="1544"/>
      <c r="AAJ10" s="1568"/>
      <c r="AAK10" s="1568"/>
      <c r="AAL10" s="1559" t="s">
        <v>862</v>
      </c>
      <c r="AAM10" s="1583"/>
      <c r="AAN10" s="1576"/>
      <c r="AAO10" s="1577"/>
      <c r="AAP10" s="1584" t="s">
        <v>863</v>
      </c>
      <c r="AAQ10" s="1585"/>
      <c r="AAR10" s="1584" t="s">
        <v>864</v>
      </c>
      <c r="AAS10" s="1585"/>
      <c r="AAT10" s="1559" t="s">
        <v>865</v>
      </c>
      <c r="AAU10" s="1583"/>
      <c r="AAV10" s="1576"/>
      <c r="AAW10" s="1577"/>
      <c r="AAX10" s="1584" t="s">
        <v>866</v>
      </c>
      <c r="AAY10" s="1585"/>
      <c r="AAZ10" s="1584" t="s">
        <v>867</v>
      </c>
      <c r="ABA10" s="1585"/>
      <c r="ABB10" s="530"/>
      <c r="ABC10" s="530"/>
    </row>
    <row r="11" spans="1:731" ht="176.1" customHeight="1" thickBot="1" x14ac:dyDescent="0.3">
      <c r="A11" s="1568"/>
      <c r="B11" s="1511"/>
      <c r="C11" s="1570"/>
      <c r="D11" s="1568"/>
      <c r="E11" s="1511"/>
      <c r="F11" s="1557" t="s">
        <v>868</v>
      </c>
      <c r="G11" s="1558"/>
      <c r="H11" s="1613"/>
      <c r="I11" s="1614"/>
      <c r="J11" s="1624"/>
      <c r="K11" s="1625"/>
      <c r="L11" s="1624"/>
      <c r="M11" s="1625"/>
      <c r="N11" s="1557" t="s">
        <v>869</v>
      </c>
      <c r="O11" s="1561"/>
      <c r="P11" s="1592"/>
      <c r="Q11" s="1594"/>
      <c r="R11" s="1620"/>
      <c r="S11" s="1621"/>
      <c r="T11" s="1620"/>
      <c r="U11" s="1621"/>
      <c r="V11" s="1515" t="s">
        <v>870</v>
      </c>
      <c r="W11" s="1516"/>
      <c r="X11" s="1516"/>
      <c r="Y11" s="1516"/>
      <c r="Z11" s="1516"/>
      <c r="AA11" s="1516"/>
      <c r="AB11" s="1516"/>
      <c r="AC11" s="1517"/>
      <c r="AD11" s="1613"/>
      <c r="AE11" s="1628"/>
      <c r="AF11" s="1628"/>
      <c r="AG11" s="1628"/>
      <c r="AH11" s="1628"/>
      <c r="AI11" s="1614"/>
      <c r="AJ11" s="1620"/>
      <c r="AK11" s="1621"/>
      <c r="AL11" s="1620"/>
      <c r="AM11" s="1621"/>
      <c r="AN11" s="1570"/>
      <c r="AO11" s="1511"/>
      <c r="AP11" s="1459" t="s">
        <v>871</v>
      </c>
      <c r="AQ11" s="1460"/>
      <c r="AR11" s="1460"/>
      <c r="AS11" s="1460"/>
      <c r="AT11" s="1460"/>
      <c r="AU11" s="1460"/>
      <c r="AV11" s="1481"/>
      <c r="AW11" s="1482"/>
      <c r="AX11" s="1482"/>
      <c r="AY11" s="1482"/>
      <c r="AZ11" s="1481"/>
      <c r="BA11" s="1482"/>
      <c r="BB11" s="1482"/>
      <c r="BC11" s="1482"/>
      <c r="BD11" s="1481"/>
      <c r="BE11" s="1482"/>
      <c r="BF11" s="1482"/>
      <c r="BG11" s="1482"/>
      <c r="BH11" s="1467" t="s">
        <v>872</v>
      </c>
      <c r="BI11" s="1468"/>
      <c r="BJ11" s="1468"/>
      <c r="BK11" s="1468"/>
      <c r="BL11" s="1468"/>
      <c r="BM11" s="1469"/>
      <c r="BN11" s="1467" t="s">
        <v>873</v>
      </c>
      <c r="BO11" s="1468"/>
      <c r="BP11" s="1468"/>
      <c r="BQ11" s="1468"/>
      <c r="BR11" s="1468"/>
      <c r="BS11" s="1469"/>
      <c r="BT11" s="1467" t="s">
        <v>874</v>
      </c>
      <c r="BU11" s="1468"/>
      <c r="BV11" s="1468"/>
      <c r="BW11" s="1468"/>
      <c r="BX11" s="1468"/>
      <c r="BY11" s="1468"/>
      <c r="BZ11" s="1468"/>
      <c r="CA11" s="1468"/>
      <c r="CB11" s="1468"/>
      <c r="CC11" s="1468"/>
      <c r="CD11" s="1468"/>
      <c r="CE11" s="1468"/>
      <c r="CF11" s="1468"/>
      <c r="CG11" s="1469"/>
      <c r="CH11" s="1481"/>
      <c r="CI11" s="1482"/>
      <c r="CJ11" s="1482"/>
      <c r="CK11" s="1482"/>
      <c r="CL11" s="1482"/>
      <c r="CM11" s="1483"/>
      <c r="CN11" s="1481"/>
      <c r="CO11" s="1482"/>
      <c r="CP11" s="1481"/>
      <c r="CQ11" s="1483"/>
      <c r="CR11" s="1459" t="s">
        <v>875</v>
      </c>
      <c r="CS11" s="1460"/>
      <c r="CT11" s="1460"/>
      <c r="CU11" s="1460"/>
      <c r="CV11" s="1460"/>
      <c r="CW11" s="1460"/>
      <c r="CX11" s="1467" t="s">
        <v>876</v>
      </c>
      <c r="CY11" s="1468"/>
      <c r="CZ11" s="1468"/>
      <c r="DA11" s="1468"/>
      <c r="DB11" s="1468"/>
      <c r="DC11" s="1469"/>
      <c r="DD11" s="1462" t="s">
        <v>1233</v>
      </c>
      <c r="DE11" s="1463"/>
      <c r="DF11" s="1463"/>
      <c r="DG11" s="1463"/>
      <c r="DH11" s="1463"/>
      <c r="DI11" s="1464"/>
      <c r="DJ11" s="1467" t="s">
        <v>1179</v>
      </c>
      <c r="DK11" s="1468"/>
      <c r="DL11" s="1468"/>
      <c r="DM11" s="1468"/>
      <c r="DN11" s="1468"/>
      <c r="DO11" s="1469"/>
      <c r="DP11" s="1462" t="s">
        <v>1239</v>
      </c>
      <c r="DQ11" s="1463"/>
      <c r="DR11" s="1463"/>
      <c r="DS11" s="1463"/>
      <c r="DT11" s="1463"/>
      <c r="DU11" s="1464"/>
      <c r="DV11" s="1459" t="s">
        <v>877</v>
      </c>
      <c r="DW11" s="1460"/>
      <c r="DX11" s="1460"/>
      <c r="DY11" s="1460"/>
      <c r="DZ11" s="1460"/>
      <c r="EA11" s="1461"/>
      <c r="EB11" s="1467" t="s">
        <v>878</v>
      </c>
      <c r="EC11" s="1468"/>
      <c r="ED11" s="1468"/>
      <c r="EE11" s="1468"/>
      <c r="EF11" s="1468"/>
      <c r="EG11" s="1469"/>
      <c r="EH11" s="1481"/>
      <c r="EI11" s="1482"/>
      <c r="EJ11" s="1482"/>
      <c r="EK11" s="1482"/>
      <c r="EL11" s="1482"/>
      <c r="EM11" s="1483"/>
      <c r="EN11" s="1481"/>
      <c r="EO11" s="1482"/>
      <c r="EP11" s="1482"/>
      <c r="EQ11" s="1482"/>
      <c r="ER11" s="1482"/>
      <c r="ES11" s="1483"/>
      <c r="ET11" s="1481"/>
      <c r="EU11" s="1482"/>
      <c r="EV11" s="1482"/>
      <c r="EW11" s="1482"/>
      <c r="EX11" s="1482"/>
      <c r="EY11" s="1483"/>
      <c r="EZ11" s="1459" t="s">
        <v>1190</v>
      </c>
      <c r="FA11" s="1460"/>
      <c r="FB11" s="1460"/>
      <c r="FC11" s="1460"/>
      <c r="FD11" s="1460"/>
      <c r="FE11" s="1460"/>
      <c r="FF11" s="1460"/>
      <c r="FG11" s="1460"/>
      <c r="FH11" s="1462" t="s">
        <v>1194</v>
      </c>
      <c r="FI11" s="1463"/>
      <c r="FJ11" s="1463"/>
      <c r="FK11" s="1463"/>
      <c r="FL11" s="1463"/>
      <c r="FM11" s="1464"/>
      <c r="FN11" s="1462" t="s">
        <v>879</v>
      </c>
      <c r="FO11" s="1463"/>
      <c r="FP11" s="1463"/>
      <c r="FQ11" s="1463"/>
      <c r="FR11" s="1463"/>
      <c r="FS11" s="1464"/>
      <c r="FT11" s="1462" t="s">
        <v>880</v>
      </c>
      <c r="FU11" s="1463"/>
      <c r="FV11" s="1463"/>
      <c r="FW11" s="1463"/>
      <c r="FX11" s="1463"/>
      <c r="FY11" s="1464"/>
      <c r="FZ11" s="1524"/>
      <c r="GA11" s="1525"/>
      <c r="GB11" s="1525"/>
      <c r="GC11" s="1525"/>
      <c r="GD11" s="1525"/>
      <c r="GE11" s="1526"/>
      <c r="GF11" s="1486"/>
      <c r="GG11" s="1487"/>
      <c r="GH11" s="1486"/>
      <c r="GI11" s="1487"/>
      <c r="GJ11" s="1459" t="s">
        <v>881</v>
      </c>
      <c r="GK11" s="1460"/>
      <c r="GL11" s="1460"/>
      <c r="GM11" s="1460"/>
      <c r="GN11" s="1460"/>
      <c r="GO11" s="1461"/>
      <c r="GP11" s="1459" t="s">
        <v>882</v>
      </c>
      <c r="GQ11" s="1460"/>
      <c r="GR11" s="1460"/>
      <c r="GS11" s="1460"/>
      <c r="GT11" s="1460"/>
      <c r="GU11" s="1461"/>
      <c r="GV11" s="1554"/>
      <c r="GW11" s="1556"/>
      <c r="GX11" s="1556"/>
      <c r="GY11" s="1556"/>
      <c r="GZ11" s="1556"/>
      <c r="HA11" s="1555"/>
      <c r="HB11" s="1486"/>
      <c r="HC11" s="1519"/>
      <c r="HD11" s="1519"/>
      <c r="HE11" s="1519"/>
      <c r="HF11" s="1519"/>
      <c r="HG11" s="1487"/>
      <c r="HH11" s="1486"/>
      <c r="HI11" s="1519"/>
      <c r="HJ11" s="1519"/>
      <c r="HK11" s="1519"/>
      <c r="HL11" s="1519"/>
      <c r="HM11" s="1487"/>
      <c r="HN11" s="1459" t="s">
        <v>1186</v>
      </c>
      <c r="HO11" s="1460"/>
      <c r="HP11" s="1460"/>
      <c r="HQ11" s="1460"/>
      <c r="HR11" s="1460"/>
      <c r="HS11" s="1460"/>
      <c r="HT11" s="1460"/>
      <c r="HU11" s="1461"/>
      <c r="HV11" s="1524"/>
      <c r="HW11" s="1525"/>
      <c r="HX11" s="1525"/>
      <c r="HY11" s="1526"/>
      <c r="HZ11" s="1486"/>
      <c r="IA11" s="1519"/>
      <c r="IB11" s="1486"/>
      <c r="IC11" s="1519"/>
      <c r="ID11" s="1467" t="s">
        <v>883</v>
      </c>
      <c r="IE11" s="1468"/>
      <c r="IF11" s="1468"/>
      <c r="IG11" s="1468"/>
      <c r="IH11" s="1468"/>
      <c r="II11" s="1469"/>
      <c r="IJ11" s="1481"/>
      <c r="IK11" s="1482"/>
      <c r="IL11" s="1482"/>
      <c r="IM11" s="1482"/>
      <c r="IN11" s="1482"/>
      <c r="IO11" s="1483"/>
      <c r="IP11" s="1481"/>
      <c r="IQ11" s="1482"/>
      <c r="IR11" s="1481"/>
      <c r="IS11" s="1482"/>
      <c r="IT11" s="1462" t="s">
        <v>884</v>
      </c>
      <c r="IU11" s="1463"/>
      <c r="IV11" s="1463"/>
      <c r="IW11" s="1463"/>
      <c r="IX11" s="1463"/>
      <c r="IY11" s="1463"/>
      <c r="IZ11" s="1459" t="s">
        <v>885</v>
      </c>
      <c r="JA11" s="1460"/>
      <c r="JB11" s="1460"/>
      <c r="JC11" s="1460"/>
      <c r="JD11" s="1460"/>
      <c r="JE11" s="1461"/>
      <c r="JF11" s="1467" t="s">
        <v>886</v>
      </c>
      <c r="JG11" s="1468"/>
      <c r="JH11" s="1468"/>
      <c r="JI11" s="1468"/>
      <c r="JJ11" s="1468"/>
      <c r="JK11" s="1469"/>
      <c r="JL11" s="1481"/>
      <c r="JM11" s="1482"/>
      <c r="JN11" s="1482"/>
      <c r="JO11" s="1482"/>
      <c r="JP11" s="1482"/>
      <c r="JQ11" s="1483"/>
      <c r="JR11" s="1481"/>
      <c r="JS11" s="1482"/>
      <c r="JT11" s="1482"/>
      <c r="JU11" s="1482"/>
      <c r="JV11" s="1482"/>
      <c r="JW11" s="1483"/>
      <c r="JX11" s="1481"/>
      <c r="JY11" s="1482"/>
      <c r="JZ11" s="1482"/>
      <c r="KA11" s="1482"/>
      <c r="KB11" s="1482"/>
      <c r="KC11" s="1483"/>
      <c r="KD11" s="1533" t="s">
        <v>1077</v>
      </c>
      <c r="KE11" s="1534"/>
      <c r="KF11" s="1534"/>
      <c r="KG11" s="1534"/>
      <c r="KH11" s="1534"/>
      <c r="KI11" s="1534"/>
      <c r="KJ11" s="1534"/>
      <c r="KK11" s="1534"/>
      <c r="KL11" s="1564" t="s">
        <v>1198</v>
      </c>
      <c r="KM11" s="1565"/>
      <c r="KN11" s="1565"/>
      <c r="KO11" s="1565"/>
      <c r="KP11" s="1565"/>
      <c r="KQ11" s="1566"/>
      <c r="KR11" s="1505"/>
      <c r="KS11" s="1506"/>
      <c r="KT11" s="1506"/>
      <c r="KU11" s="1506"/>
      <c r="KV11" s="1506"/>
      <c r="KW11" s="1507"/>
      <c r="KX11" s="1505"/>
      <c r="KY11" s="1507"/>
      <c r="KZ11" s="1506"/>
      <c r="LA11" s="1507"/>
      <c r="LB11" s="1515" t="s">
        <v>887</v>
      </c>
      <c r="LC11" s="1516"/>
      <c r="LD11" s="1516"/>
      <c r="LE11" s="1516"/>
      <c r="LF11" s="1516"/>
      <c r="LG11" s="1517"/>
      <c r="LH11" s="1592"/>
      <c r="LI11" s="1593"/>
      <c r="LJ11" s="1593"/>
      <c r="LK11" s="1593"/>
      <c r="LL11" s="1593"/>
      <c r="LM11" s="1594"/>
      <c r="LN11" s="1530"/>
      <c r="LO11" s="1531"/>
      <c r="LP11" s="1531"/>
      <c r="LQ11" s="1531"/>
      <c r="LR11" s="1531"/>
      <c r="LS11" s="1532"/>
      <c r="LT11" s="1530"/>
      <c r="LU11" s="1531"/>
      <c r="LV11" s="1531"/>
      <c r="LW11" s="1531"/>
      <c r="LX11" s="1531"/>
      <c r="LY11" s="1532"/>
      <c r="LZ11" s="1459" t="s">
        <v>888</v>
      </c>
      <c r="MA11" s="1460"/>
      <c r="MB11" s="1460"/>
      <c r="MC11" s="1460"/>
      <c r="MD11" s="1460"/>
      <c r="ME11" s="1460"/>
      <c r="MF11" s="1460"/>
      <c r="MG11" s="1460"/>
      <c r="MH11" s="1460"/>
      <c r="MI11" s="1460"/>
      <c r="MJ11" s="1460"/>
      <c r="MK11" s="1460"/>
      <c r="ML11" s="1460"/>
      <c r="MM11" s="1460"/>
      <c r="MN11" s="1460"/>
      <c r="MO11" s="1460"/>
      <c r="MP11" s="1554"/>
      <c r="MQ11" s="1556"/>
      <c r="MR11" s="1556"/>
      <c r="MS11" s="1556"/>
      <c r="MT11" s="1556"/>
      <c r="MU11" s="1555"/>
      <c r="MV11" s="1486"/>
      <c r="MW11" s="1519"/>
      <c r="MX11" s="1519"/>
      <c r="MY11" s="1519"/>
      <c r="MZ11" s="1519"/>
      <c r="NA11" s="1487"/>
      <c r="NB11" s="1546"/>
      <c r="NC11" s="1547"/>
      <c r="ND11" s="1547"/>
      <c r="NE11" s="1547"/>
      <c r="NF11" s="1547"/>
      <c r="NG11" s="1547"/>
      <c r="NH11" s="1459" t="s">
        <v>889</v>
      </c>
      <c r="NI11" s="1460"/>
      <c r="NJ11" s="1460"/>
      <c r="NK11" s="1460"/>
      <c r="NL11" s="1460"/>
      <c r="NM11" s="1460"/>
      <c r="NN11" s="1460"/>
      <c r="NO11" s="1461"/>
      <c r="NP11" s="1554"/>
      <c r="NQ11" s="1556"/>
      <c r="NR11" s="1556"/>
      <c r="NS11" s="1556"/>
      <c r="NT11" s="1556"/>
      <c r="NU11" s="1556"/>
      <c r="NV11" s="1556"/>
      <c r="NW11" s="1555"/>
      <c r="NX11" s="1546"/>
      <c r="NY11" s="1547"/>
      <c r="NZ11" s="1547"/>
      <c r="OA11" s="1547"/>
      <c r="OB11" s="1547"/>
      <c r="OC11" s="1547"/>
      <c r="OD11" s="1547"/>
      <c r="OE11" s="1548"/>
      <c r="OF11" s="1546"/>
      <c r="OG11" s="1547"/>
      <c r="OH11" s="1547"/>
      <c r="OI11" s="1547"/>
      <c r="OJ11" s="1547"/>
      <c r="OK11" s="1547"/>
      <c r="OL11" s="1547"/>
      <c r="OM11" s="1548"/>
      <c r="ON11" s="1459" t="s">
        <v>890</v>
      </c>
      <c r="OO11" s="1460"/>
      <c r="OP11" s="1460"/>
      <c r="OQ11" s="1460"/>
      <c r="OR11" s="1460"/>
      <c r="OS11" s="1460"/>
      <c r="OT11" s="1460"/>
      <c r="OU11" s="1460"/>
      <c r="OV11" s="1460"/>
      <c r="OW11" s="1461"/>
      <c r="OX11" s="1524"/>
      <c r="OY11" s="1525"/>
      <c r="OZ11" s="1525"/>
      <c r="PA11" s="1525"/>
      <c r="PB11" s="1525"/>
      <c r="PC11" s="1525"/>
      <c r="PD11" s="1525"/>
      <c r="PE11" s="1525"/>
      <c r="PF11" s="1525"/>
      <c r="PG11" s="1526"/>
      <c r="PH11" s="1546"/>
      <c r="PI11" s="1547"/>
      <c r="PJ11" s="1547"/>
      <c r="PK11" s="1547"/>
      <c r="PL11" s="1547"/>
      <c r="PM11" s="1547"/>
      <c r="PN11" s="1547"/>
      <c r="PO11" s="1547"/>
      <c r="PP11" s="1547"/>
      <c r="PQ11" s="1548"/>
      <c r="PR11" s="1546"/>
      <c r="PS11" s="1547"/>
      <c r="PT11" s="1547"/>
      <c r="PU11" s="1547"/>
      <c r="PV11" s="1547"/>
      <c r="PW11" s="1547"/>
      <c r="PX11" s="1547"/>
      <c r="PY11" s="1547"/>
      <c r="PZ11" s="1547"/>
      <c r="QA11" s="1548"/>
      <c r="QB11" s="1459" t="s">
        <v>891</v>
      </c>
      <c r="QC11" s="1460"/>
      <c r="QD11" s="1460"/>
      <c r="QE11" s="1460"/>
      <c r="QF11" s="1460"/>
      <c r="QG11" s="1460"/>
      <c r="QH11" s="1467" t="s">
        <v>892</v>
      </c>
      <c r="QI11" s="1468"/>
      <c r="QJ11" s="1468"/>
      <c r="QK11" s="1468"/>
      <c r="QL11" s="1468"/>
      <c r="QM11" s="1468"/>
      <c r="QN11" s="1481"/>
      <c r="QO11" s="1482"/>
      <c r="QP11" s="1482"/>
      <c r="QQ11" s="1482"/>
      <c r="QR11" s="1482"/>
      <c r="QS11" s="1483"/>
      <c r="QT11" s="1481"/>
      <c r="QU11" s="1482"/>
      <c r="QV11" s="1482"/>
      <c r="QW11" s="1482"/>
      <c r="QX11" s="1482"/>
      <c r="QY11" s="1483"/>
      <c r="QZ11" s="1481"/>
      <c r="RA11" s="1482"/>
      <c r="RB11" s="1482"/>
      <c r="RC11" s="1482"/>
      <c r="RD11" s="1482"/>
      <c r="RE11" s="1483"/>
      <c r="RF11" s="1524" t="s">
        <v>1209</v>
      </c>
      <c r="RG11" s="1525"/>
      <c r="RH11" s="1525"/>
      <c r="RI11" s="1525"/>
      <c r="RJ11" s="1525"/>
      <c r="RK11" s="1525"/>
      <c r="RL11" s="1525"/>
      <c r="RM11" s="1525"/>
      <c r="RN11" s="1525"/>
      <c r="RO11" s="1526"/>
      <c r="RP11" s="1524"/>
      <c r="RQ11" s="1525"/>
      <c r="RR11" s="1525"/>
      <c r="RS11" s="1525"/>
      <c r="RT11" s="1525"/>
      <c r="RU11" s="1525"/>
      <c r="RV11" s="1525"/>
      <c r="RW11" s="1525"/>
      <c r="RX11" s="1525"/>
      <c r="RY11" s="1526"/>
      <c r="RZ11" s="1486"/>
      <c r="SA11" s="1519"/>
      <c r="SB11" s="1486"/>
      <c r="SC11" s="1519"/>
      <c r="SD11" s="1459" t="s">
        <v>893</v>
      </c>
      <c r="SE11" s="1460"/>
      <c r="SF11" s="1460"/>
      <c r="SG11" s="1460"/>
      <c r="SH11" s="1460"/>
      <c r="SI11" s="1460"/>
      <c r="SJ11" s="1460"/>
      <c r="SK11" s="1460"/>
      <c r="SL11" s="1460"/>
      <c r="SM11" s="1460"/>
      <c r="SN11" s="1460"/>
      <c r="SO11" s="1461"/>
      <c r="SP11" s="1462" t="s">
        <v>894</v>
      </c>
      <c r="SQ11" s="1463"/>
      <c r="SR11" s="1463"/>
      <c r="SS11" s="1463"/>
      <c r="ST11" s="1463"/>
      <c r="SU11" s="1464"/>
      <c r="SV11" s="1459" t="s">
        <v>895</v>
      </c>
      <c r="SW11" s="1460"/>
      <c r="SX11" s="1460"/>
      <c r="SY11" s="1460"/>
      <c r="SZ11" s="1460"/>
      <c r="TA11" s="1460"/>
      <c r="TB11" s="1460"/>
      <c r="TC11" s="1460"/>
      <c r="TD11" s="1460"/>
      <c r="TE11" s="1460"/>
      <c r="TF11" s="1460"/>
      <c r="TG11" s="1460"/>
      <c r="TH11" s="1460"/>
      <c r="TI11" s="1461"/>
      <c r="TJ11" s="1554"/>
      <c r="TK11" s="1556"/>
      <c r="TL11" s="1556"/>
      <c r="TM11" s="1556"/>
      <c r="TN11" s="1556"/>
      <c r="TO11" s="1556"/>
      <c r="TP11" s="1556"/>
      <c r="TQ11" s="1556"/>
      <c r="TR11" s="1556"/>
      <c r="TS11" s="1556"/>
      <c r="TT11" s="1556"/>
      <c r="TU11" s="1556"/>
      <c r="TV11" s="1556"/>
      <c r="TW11" s="1555"/>
      <c r="TX11" s="1486"/>
      <c r="TY11" s="1519"/>
      <c r="TZ11" s="1519"/>
      <c r="UA11" s="1519"/>
      <c r="UB11" s="1519"/>
      <c r="UC11" s="1519"/>
      <c r="UD11" s="1519"/>
      <c r="UE11" s="1519"/>
      <c r="UF11" s="1519"/>
      <c r="UG11" s="1519"/>
      <c r="UH11" s="1519"/>
      <c r="UI11" s="1519"/>
      <c r="UJ11" s="1519"/>
      <c r="UK11" s="1487"/>
      <c r="UL11" s="1486"/>
      <c r="UM11" s="1519"/>
      <c r="UN11" s="1519"/>
      <c r="UO11" s="1519"/>
      <c r="UP11" s="1519"/>
      <c r="UQ11" s="1519"/>
      <c r="UR11" s="1519"/>
      <c r="US11" s="1519"/>
      <c r="UT11" s="1519"/>
      <c r="UU11" s="1519"/>
      <c r="UV11" s="1519"/>
      <c r="UW11" s="1519"/>
      <c r="UX11" s="1519"/>
      <c r="UY11" s="1487"/>
      <c r="UZ11" s="1459" t="s">
        <v>896</v>
      </c>
      <c r="VA11" s="1461"/>
      <c r="VB11" s="1554"/>
      <c r="VC11" s="1555"/>
      <c r="VD11" s="1546"/>
      <c r="VE11" s="1548"/>
      <c r="VF11" s="1546"/>
      <c r="VG11" s="1548"/>
      <c r="VH11" s="1568"/>
      <c r="VI11" s="1478"/>
      <c r="VJ11" s="1572"/>
      <c r="VK11" s="1568"/>
      <c r="VL11" s="1479"/>
      <c r="VM11" s="1478"/>
      <c r="VN11" s="1459" t="s">
        <v>897</v>
      </c>
      <c r="VO11" s="1561"/>
      <c r="VP11" s="1459" t="s">
        <v>898</v>
      </c>
      <c r="VQ11" s="1562"/>
      <c r="VR11" s="1554"/>
      <c r="VS11" s="1555"/>
      <c r="VT11" s="1554"/>
      <c r="VU11" s="1555"/>
      <c r="VV11" s="1459" t="s">
        <v>899</v>
      </c>
      <c r="VW11" s="1461"/>
      <c r="VX11" s="1462" t="s">
        <v>900</v>
      </c>
      <c r="VY11" s="1464"/>
      <c r="VZ11" s="1459" t="s">
        <v>901</v>
      </c>
      <c r="WA11" s="1461"/>
      <c r="WB11" s="1459" t="s">
        <v>902</v>
      </c>
      <c r="WC11" s="1461"/>
      <c r="WD11" s="1459" t="s">
        <v>903</v>
      </c>
      <c r="WE11" s="1460"/>
      <c r="WF11" s="1460"/>
      <c r="WG11" s="1460"/>
      <c r="WH11" s="1460"/>
      <c r="WI11" s="1461"/>
      <c r="WJ11" s="1557" t="s">
        <v>904</v>
      </c>
      <c r="WK11" s="1558"/>
      <c r="WL11" s="1558"/>
      <c r="WM11" s="1558"/>
      <c r="WN11" s="1558"/>
      <c r="WO11" s="1558"/>
      <c r="WP11" s="1511"/>
      <c r="WQ11" s="1568"/>
      <c r="WR11" s="1554" t="s">
        <v>1140</v>
      </c>
      <c r="WS11" s="1556"/>
      <c r="WT11" s="1556"/>
      <c r="WU11" s="1556"/>
      <c r="WV11" s="1556"/>
      <c r="WW11" s="1555"/>
      <c r="WX11" s="1459" t="s">
        <v>905</v>
      </c>
      <c r="WY11" s="1460"/>
      <c r="WZ11" s="1460"/>
      <c r="XA11" s="1460"/>
      <c r="XB11" s="1460"/>
      <c r="XC11" s="1461"/>
      <c r="XD11" s="1459" t="s">
        <v>906</v>
      </c>
      <c r="XE11" s="1460"/>
      <c r="XF11" s="1460"/>
      <c r="XG11" s="1460"/>
      <c r="XH11" s="1460"/>
      <c r="XI11" s="1461"/>
      <c r="XJ11" s="1459" t="s">
        <v>907</v>
      </c>
      <c r="XK11" s="1460"/>
      <c r="XL11" s="1460"/>
      <c r="XM11" s="1460"/>
      <c r="XN11" s="1460"/>
      <c r="XO11" s="1461"/>
      <c r="XP11" s="1559" t="s">
        <v>908</v>
      </c>
      <c r="XQ11" s="1560"/>
      <c r="XR11" s="1560"/>
      <c r="XS11" s="1560"/>
      <c r="XT11" s="1554"/>
      <c r="XU11" s="1556"/>
      <c r="XV11" s="1556"/>
      <c r="XW11" s="1556"/>
      <c r="XX11" s="1486"/>
      <c r="XY11" s="1487"/>
      <c r="XZ11" s="1486"/>
      <c r="YA11" s="1487"/>
      <c r="YB11" s="1552" t="s">
        <v>909</v>
      </c>
      <c r="YC11" s="1460"/>
      <c r="YD11" s="1460"/>
      <c r="YE11" s="1460"/>
      <c r="YF11" s="1460"/>
      <c r="YG11" s="1460"/>
      <c r="YH11" s="1553"/>
      <c r="YI11" s="1460"/>
      <c r="YJ11" s="1460"/>
      <c r="YK11" s="1460"/>
      <c r="YL11" s="1460"/>
      <c r="YM11" s="1460"/>
      <c r="YN11" s="1460"/>
      <c r="YO11" s="1460"/>
      <c r="YP11" s="1460"/>
      <c r="YQ11" s="1460"/>
      <c r="YR11" s="1460"/>
      <c r="YS11" s="1460"/>
      <c r="YT11" s="1460"/>
      <c r="YU11" s="1460"/>
      <c r="YV11" s="1460"/>
      <c r="YW11" s="1460"/>
      <c r="YX11" s="1460"/>
      <c r="YY11" s="1460"/>
      <c r="YZ11" s="1554"/>
      <c r="ZA11" s="1556"/>
      <c r="ZB11" s="1556"/>
      <c r="ZC11" s="1556"/>
      <c r="ZD11" s="1556"/>
      <c r="ZE11" s="1556"/>
      <c r="ZF11" s="1556"/>
      <c r="ZG11" s="1556"/>
      <c r="ZH11" s="1556"/>
      <c r="ZI11" s="1556"/>
      <c r="ZJ11" s="1556"/>
      <c r="ZK11" s="1556"/>
      <c r="ZL11" s="1546"/>
      <c r="ZM11" s="1547"/>
      <c r="ZN11" s="1547"/>
      <c r="ZO11" s="1547"/>
      <c r="ZP11" s="1547"/>
      <c r="ZQ11" s="1547"/>
      <c r="ZR11" s="1547"/>
      <c r="ZS11" s="1547"/>
      <c r="ZT11" s="1547"/>
      <c r="ZU11" s="1547"/>
      <c r="ZV11" s="1547"/>
      <c r="ZW11" s="1547"/>
      <c r="ZX11" s="1546"/>
      <c r="ZY11" s="1547"/>
      <c r="ZZ11" s="1547"/>
      <c r="AAA11" s="1547"/>
      <c r="AAB11" s="1547"/>
      <c r="AAC11" s="1547"/>
      <c r="AAD11" s="1547"/>
      <c r="AAE11" s="1547"/>
      <c r="AAF11" s="1547"/>
      <c r="AAG11" s="1547"/>
      <c r="AAH11" s="1547"/>
      <c r="AAI11" s="1547"/>
      <c r="AAJ11" s="1568"/>
      <c r="AAK11" s="1568"/>
      <c r="AAL11" s="1559" t="s">
        <v>910</v>
      </c>
      <c r="AAM11" s="1583"/>
      <c r="AAN11" s="1578"/>
      <c r="AAO11" s="1579"/>
      <c r="AAP11" s="1586"/>
      <c r="AAQ11" s="1587"/>
      <c r="AAR11" s="1586"/>
      <c r="AAS11" s="1587"/>
      <c r="AAT11" s="1559" t="s">
        <v>911</v>
      </c>
      <c r="AAU11" s="1583"/>
      <c r="AAV11" s="1578"/>
      <c r="AAW11" s="1579"/>
      <c r="AAX11" s="1586"/>
      <c r="AAY11" s="1587"/>
      <c r="AAZ11" s="1586"/>
      <c r="ABA11" s="1587"/>
      <c r="ABB11" s="530"/>
      <c r="ABC11" s="530"/>
    </row>
    <row r="12" spans="1:731" ht="27" customHeight="1" thickBot="1" x14ac:dyDescent="0.3">
      <c r="A12" s="1605"/>
      <c r="B12" s="535" t="s">
        <v>264</v>
      </c>
      <c r="C12" s="1024" t="s">
        <v>266</v>
      </c>
      <c r="D12" s="1568"/>
      <c r="E12" s="1511"/>
      <c r="F12" s="535" t="s">
        <v>264</v>
      </c>
      <c r="G12" s="1003" t="s">
        <v>266</v>
      </c>
      <c r="H12" s="535" t="s">
        <v>264</v>
      </c>
      <c r="I12" s="1004" t="s">
        <v>266</v>
      </c>
      <c r="J12" s="1020" t="s">
        <v>264</v>
      </c>
      <c r="K12" s="1019" t="s">
        <v>266</v>
      </c>
      <c r="L12" s="536" t="s">
        <v>264</v>
      </c>
      <c r="M12" s="1020" t="s">
        <v>266</v>
      </c>
      <c r="N12" s="535" t="s">
        <v>264</v>
      </c>
      <c r="O12" s="1003" t="s">
        <v>266</v>
      </c>
      <c r="P12" s="535" t="s">
        <v>264</v>
      </c>
      <c r="Q12" s="1003" t="s">
        <v>266</v>
      </c>
      <c r="R12" s="536" t="s">
        <v>264</v>
      </c>
      <c r="S12" s="1020" t="s">
        <v>266</v>
      </c>
      <c r="T12" s="536" t="s">
        <v>264</v>
      </c>
      <c r="U12" s="1020" t="s">
        <v>266</v>
      </c>
      <c r="V12" s="535" t="s">
        <v>264</v>
      </c>
      <c r="W12" s="1007" t="s">
        <v>500</v>
      </c>
      <c r="X12" s="537" t="s">
        <v>502</v>
      </c>
      <c r="Y12" s="1009" t="s">
        <v>506</v>
      </c>
      <c r="Z12" s="1004" t="s">
        <v>266</v>
      </c>
      <c r="AA12" s="537" t="s">
        <v>500</v>
      </c>
      <c r="AB12" s="1008" t="s">
        <v>502</v>
      </c>
      <c r="AC12" s="537" t="s">
        <v>506</v>
      </c>
      <c r="AD12" s="1003" t="s">
        <v>264</v>
      </c>
      <c r="AE12" s="1007" t="s">
        <v>498</v>
      </c>
      <c r="AF12" s="537" t="s">
        <v>504</v>
      </c>
      <c r="AG12" s="535" t="s">
        <v>266</v>
      </c>
      <c r="AH12" s="1008" t="s">
        <v>498</v>
      </c>
      <c r="AI12" s="537" t="s">
        <v>504</v>
      </c>
      <c r="AJ12" s="536" t="s">
        <v>264</v>
      </c>
      <c r="AK12" s="1020" t="s">
        <v>266</v>
      </c>
      <c r="AL12" s="536" t="s">
        <v>264</v>
      </c>
      <c r="AM12" s="536" t="s">
        <v>266</v>
      </c>
      <c r="AN12" s="1555"/>
      <c r="AO12" s="1554"/>
      <c r="AP12" s="535" t="s">
        <v>264</v>
      </c>
      <c r="AQ12" s="1007" t="s">
        <v>412</v>
      </c>
      <c r="AR12" s="538" t="s">
        <v>912</v>
      </c>
      <c r="AS12" s="535" t="s">
        <v>266</v>
      </c>
      <c r="AT12" s="539" t="s">
        <v>412</v>
      </c>
      <c r="AU12" s="540" t="s">
        <v>912</v>
      </c>
      <c r="AV12" s="535" t="s">
        <v>264</v>
      </c>
      <c r="AW12" s="538" t="s">
        <v>912</v>
      </c>
      <c r="AX12" s="535" t="s">
        <v>266</v>
      </c>
      <c r="AY12" s="538" t="s">
        <v>912</v>
      </c>
      <c r="AZ12" s="541" t="s">
        <v>264</v>
      </c>
      <c r="BA12" s="538" t="s">
        <v>912</v>
      </c>
      <c r="BB12" s="541" t="s">
        <v>266</v>
      </c>
      <c r="BC12" s="538" t="s">
        <v>912</v>
      </c>
      <c r="BD12" s="541" t="s">
        <v>264</v>
      </c>
      <c r="BE12" s="538" t="s">
        <v>912</v>
      </c>
      <c r="BF12" s="541" t="s">
        <v>266</v>
      </c>
      <c r="BG12" s="538" t="s">
        <v>912</v>
      </c>
      <c r="BH12" s="535" t="s">
        <v>264</v>
      </c>
      <c r="BI12" s="1012" t="s">
        <v>977</v>
      </c>
      <c r="BJ12" s="543" t="s">
        <v>404</v>
      </c>
      <c r="BK12" s="535" t="s">
        <v>266</v>
      </c>
      <c r="BL12" s="537" t="s">
        <v>977</v>
      </c>
      <c r="BM12" s="544" t="s">
        <v>404</v>
      </c>
      <c r="BN12" s="1002" t="s">
        <v>264</v>
      </c>
      <c r="BO12" s="1012" t="s">
        <v>406</v>
      </c>
      <c r="BP12" s="543" t="s">
        <v>408</v>
      </c>
      <c r="BQ12" s="535" t="s">
        <v>266</v>
      </c>
      <c r="BR12" s="537" t="s">
        <v>406</v>
      </c>
      <c r="BS12" s="544" t="s">
        <v>408</v>
      </c>
      <c r="BT12" s="1002" t="s">
        <v>264</v>
      </c>
      <c r="BU12" s="544" t="s">
        <v>1044</v>
      </c>
      <c r="BV12" s="545" t="s">
        <v>1045</v>
      </c>
      <c r="BW12" s="544" t="s">
        <v>1046</v>
      </c>
      <c r="BX12" s="545" t="s">
        <v>1047</v>
      </c>
      <c r="BY12" s="544" t="s">
        <v>1048</v>
      </c>
      <c r="BZ12" s="545" t="s">
        <v>1049</v>
      </c>
      <c r="CA12" s="535" t="s">
        <v>266</v>
      </c>
      <c r="CB12" s="544" t="s">
        <v>1044</v>
      </c>
      <c r="CC12" s="545" t="s">
        <v>1045</v>
      </c>
      <c r="CD12" s="544" t="s">
        <v>1046</v>
      </c>
      <c r="CE12" s="545" t="s">
        <v>1047</v>
      </c>
      <c r="CF12" s="544" t="s">
        <v>1048</v>
      </c>
      <c r="CG12" s="545" t="s">
        <v>1049</v>
      </c>
      <c r="CH12" s="1002" t="s">
        <v>264</v>
      </c>
      <c r="CI12" s="544" t="s">
        <v>1046</v>
      </c>
      <c r="CJ12" s="545" t="s">
        <v>1047</v>
      </c>
      <c r="CK12" s="535" t="s">
        <v>266</v>
      </c>
      <c r="CL12" s="544" t="s">
        <v>1046</v>
      </c>
      <c r="CM12" s="545" t="s">
        <v>1047</v>
      </c>
      <c r="CN12" s="1019" t="s">
        <v>264</v>
      </c>
      <c r="CO12" s="536" t="s">
        <v>266</v>
      </c>
      <c r="CP12" s="1020" t="s">
        <v>264</v>
      </c>
      <c r="CQ12" s="536" t="s">
        <v>266</v>
      </c>
      <c r="CR12" s="535" t="s">
        <v>264</v>
      </c>
      <c r="CS12" s="547" t="s">
        <v>439</v>
      </c>
      <c r="CT12" s="543" t="s">
        <v>438</v>
      </c>
      <c r="CU12" s="1024" t="s">
        <v>266</v>
      </c>
      <c r="CV12" s="547" t="s">
        <v>439</v>
      </c>
      <c r="CW12" s="543" t="s">
        <v>438</v>
      </c>
      <c r="CX12" s="1002" t="s">
        <v>264</v>
      </c>
      <c r="CY12" s="547" t="s">
        <v>913</v>
      </c>
      <c r="CZ12" s="907" t="s">
        <v>914</v>
      </c>
      <c r="DA12" s="535" t="s">
        <v>266</v>
      </c>
      <c r="DB12" s="549" t="s">
        <v>913</v>
      </c>
      <c r="DC12" s="548" t="s">
        <v>914</v>
      </c>
      <c r="DD12" s="1002" t="s">
        <v>264</v>
      </c>
      <c r="DE12" s="544" t="s">
        <v>1228</v>
      </c>
      <c r="DF12" s="545" t="s">
        <v>1229</v>
      </c>
      <c r="DG12" s="535" t="s">
        <v>266</v>
      </c>
      <c r="DH12" s="544" t="s">
        <v>1228</v>
      </c>
      <c r="DI12" s="545" t="s">
        <v>1229</v>
      </c>
      <c r="DJ12" s="1002" t="s">
        <v>264</v>
      </c>
      <c r="DK12" s="544" t="s">
        <v>1109</v>
      </c>
      <c r="DL12" s="545" t="s">
        <v>1110</v>
      </c>
      <c r="DM12" s="535" t="s">
        <v>266</v>
      </c>
      <c r="DN12" s="544" t="s">
        <v>1109</v>
      </c>
      <c r="DO12" s="545" t="s">
        <v>1110</v>
      </c>
      <c r="DP12" s="1002" t="s">
        <v>264</v>
      </c>
      <c r="DQ12" s="544" t="s">
        <v>1234</v>
      </c>
      <c r="DR12" s="545" t="s">
        <v>1235</v>
      </c>
      <c r="DS12" s="535" t="s">
        <v>266</v>
      </c>
      <c r="DT12" s="544" t="s">
        <v>1234</v>
      </c>
      <c r="DU12" s="545" t="s">
        <v>1235</v>
      </c>
      <c r="DV12" s="1002" t="s">
        <v>264</v>
      </c>
      <c r="DW12" s="551" t="s">
        <v>1167</v>
      </c>
      <c r="DX12" s="546" t="s">
        <v>1168</v>
      </c>
      <c r="DY12" s="535" t="s">
        <v>266</v>
      </c>
      <c r="DZ12" s="551" t="s">
        <v>1167</v>
      </c>
      <c r="EA12" s="546" t="s">
        <v>1168</v>
      </c>
      <c r="EB12" s="1002" t="s">
        <v>264</v>
      </c>
      <c r="EC12" s="544" t="s">
        <v>915</v>
      </c>
      <c r="ED12" s="545" t="s">
        <v>916</v>
      </c>
      <c r="EE12" s="535" t="s">
        <v>266</v>
      </c>
      <c r="EF12" s="544" t="s">
        <v>915</v>
      </c>
      <c r="EG12" s="545" t="s">
        <v>916</v>
      </c>
      <c r="EH12" s="1002" t="s">
        <v>264</v>
      </c>
      <c r="EI12" s="544" t="s">
        <v>915</v>
      </c>
      <c r="EJ12" s="545" t="s">
        <v>916</v>
      </c>
      <c r="EK12" s="535" t="s">
        <v>266</v>
      </c>
      <c r="EL12" s="544" t="s">
        <v>915</v>
      </c>
      <c r="EM12" s="545" t="s">
        <v>916</v>
      </c>
      <c r="EN12" s="1010" t="s">
        <v>264</v>
      </c>
      <c r="EO12" s="544" t="s">
        <v>915</v>
      </c>
      <c r="EP12" s="545" t="s">
        <v>916</v>
      </c>
      <c r="EQ12" s="541" t="s">
        <v>266</v>
      </c>
      <c r="ER12" s="544" t="s">
        <v>915</v>
      </c>
      <c r="ES12" s="545" t="s">
        <v>916</v>
      </c>
      <c r="ET12" s="1010" t="s">
        <v>264</v>
      </c>
      <c r="EU12" s="544" t="s">
        <v>915</v>
      </c>
      <c r="EV12" s="545" t="s">
        <v>916</v>
      </c>
      <c r="EW12" s="541" t="s">
        <v>266</v>
      </c>
      <c r="EX12" s="544" t="s">
        <v>915</v>
      </c>
      <c r="EY12" s="545" t="s">
        <v>916</v>
      </c>
      <c r="EZ12" s="535" t="s">
        <v>264</v>
      </c>
      <c r="FA12" s="537" t="s">
        <v>1252</v>
      </c>
      <c r="FB12" s="537" t="s">
        <v>1243</v>
      </c>
      <c r="FC12" s="557" t="s">
        <v>1248</v>
      </c>
      <c r="FD12" s="535" t="s">
        <v>266</v>
      </c>
      <c r="FE12" s="537" t="s">
        <v>1252</v>
      </c>
      <c r="FF12" s="537" t="s">
        <v>1243</v>
      </c>
      <c r="FG12" s="557" t="s">
        <v>1248</v>
      </c>
      <c r="FH12" s="1002" t="s">
        <v>264</v>
      </c>
      <c r="FI12" s="549" t="s">
        <v>1160</v>
      </c>
      <c r="FJ12" s="548" t="s">
        <v>1161</v>
      </c>
      <c r="FK12" s="535" t="s">
        <v>266</v>
      </c>
      <c r="FL12" s="549" t="s">
        <v>1160</v>
      </c>
      <c r="FM12" s="548" t="s">
        <v>1161</v>
      </c>
      <c r="FN12" s="535" t="s">
        <v>264</v>
      </c>
      <c r="FO12" s="537" t="s">
        <v>447</v>
      </c>
      <c r="FP12" s="558" t="s">
        <v>917</v>
      </c>
      <c r="FQ12" s="535" t="s">
        <v>266</v>
      </c>
      <c r="FR12" s="537" t="s">
        <v>447</v>
      </c>
      <c r="FS12" s="558" t="s">
        <v>917</v>
      </c>
      <c r="FT12" s="535" t="s">
        <v>264</v>
      </c>
      <c r="FU12" s="1012" t="s">
        <v>386</v>
      </c>
      <c r="FV12" s="563" t="s">
        <v>918</v>
      </c>
      <c r="FW12" s="535" t="s">
        <v>266</v>
      </c>
      <c r="FX12" s="537" t="s">
        <v>386</v>
      </c>
      <c r="FY12" s="558" t="s">
        <v>918</v>
      </c>
      <c r="FZ12" s="904" t="s">
        <v>264</v>
      </c>
      <c r="GA12" s="537" t="s">
        <v>386</v>
      </c>
      <c r="GB12" s="558" t="s">
        <v>918</v>
      </c>
      <c r="GC12" s="904" t="s">
        <v>266</v>
      </c>
      <c r="GD12" s="537" t="s">
        <v>386</v>
      </c>
      <c r="GE12" s="558" t="s">
        <v>918</v>
      </c>
      <c r="GF12" s="1014" t="s">
        <v>264</v>
      </c>
      <c r="GG12" s="824" t="s">
        <v>266</v>
      </c>
      <c r="GH12" s="1017" t="s">
        <v>264</v>
      </c>
      <c r="GI12" s="824" t="s">
        <v>266</v>
      </c>
      <c r="GJ12" s="535" t="s">
        <v>264</v>
      </c>
      <c r="GK12" s="926" t="s">
        <v>1067</v>
      </c>
      <c r="GL12" s="552" t="s">
        <v>1068</v>
      </c>
      <c r="GM12" s="535" t="s">
        <v>266</v>
      </c>
      <c r="GN12" s="926" t="s">
        <v>1067</v>
      </c>
      <c r="GO12" s="552" t="s">
        <v>1068</v>
      </c>
      <c r="GP12" s="535" t="s">
        <v>264</v>
      </c>
      <c r="GQ12" s="926" t="s">
        <v>1039</v>
      </c>
      <c r="GR12" s="552" t="s">
        <v>1040</v>
      </c>
      <c r="GS12" s="535" t="s">
        <v>266</v>
      </c>
      <c r="GT12" s="926" t="s">
        <v>1039</v>
      </c>
      <c r="GU12" s="552" t="s">
        <v>1040</v>
      </c>
      <c r="GV12" s="535" t="s">
        <v>264</v>
      </c>
      <c r="GW12" s="926" t="s">
        <v>919</v>
      </c>
      <c r="GX12" s="552" t="s">
        <v>920</v>
      </c>
      <c r="GY12" s="535" t="s">
        <v>266</v>
      </c>
      <c r="GZ12" s="926" t="s">
        <v>1039</v>
      </c>
      <c r="HA12" s="552" t="s">
        <v>1040</v>
      </c>
      <c r="HB12" s="1010" t="s">
        <v>264</v>
      </c>
      <c r="HC12" s="926" t="s">
        <v>1039</v>
      </c>
      <c r="HD12" s="552" t="s">
        <v>1040</v>
      </c>
      <c r="HE12" s="541" t="s">
        <v>266</v>
      </c>
      <c r="HF12" s="926" t="s">
        <v>1039</v>
      </c>
      <c r="HG12" s="552" t="s">
        <v>1040</v>
      </c>
      <c r="HH12" s="1010" t="s">
        <v>264</v>
      </c>
      <c r="HI12" s="926" t="s">
        <v>1039</v>
      </c>
      <c r="HJ12" s="552" t="s">
        <v>1040</v>
      </c>
      <c r="HK12" s="541" t="s">
        <v>266</v>
      </c>
      <c r="HL12" s="926" t="s">
        <v>1039</v>
      </c>
      <c r="HM12" s="552" t="s">
        <v>1040</v>
      </c>
      <c r="HN12" s="535" t="s">
        <v>264</v>
      </c>
      <c r="HO12" s="926" t="s">
        <v>1133</v>
      </c>
      <c r="HP12" s="552" t="s">
        <v>1134</v>
      </c>
      <c r="HQ12" s="1007" t="s">
        <v>1124</v>
      </c>
      <c r="HR12" s="535" t="s">
        <v>266</v>
      </c>
      <c r="HS12" s="926" t="s">
        <v>1133</v>
      </c>
      <c r="HT12" s="552" t="s">
        <v>1134</v>
      </c>
      <c r="HU12" s="1007" t="s">
        <v>1124</v>
      </c>
      <c r="HV12" s="904" t="s">
        <v>264</v>
      </c>
      <c r="HW12" s="1007" t="s">
        <v>1124</v>
      </c>
      <c r="HX12" s="1005" t="s">
        <v>266</v>
      </c>
      <c r="HY12" s="1007" t="s">
        <v>1124</v>
      </c>
      <c r="HZ12" s="541" t="s">
        <v>264</v>
      </c>
      <c r="IA12" s="1010" t="s">
        <v>266</v>
      </c>
      <c r="IB12" s="541" t="s">
        <v>264</v>
      </c>
      <c r="IC12" s="1010" t="s">
        <v>266</v>
      </c>
      <c r="ID12" s="1024" t="s">
        <v>264</v>
      </c>
      <c r="IE12" s="897" t="s">
        <v>921</v>
      </c>
      <c r="IF12" s="898" t="s">
        <v>922</v>
      </c>
      <c r="IG12" s="535" t="s">
        <v>266</v>
      </c>
      <c r="IH12" s="926" t="s">
        <v>921</v>
      </c>
      <c r="II12" s="552" t="s">
        <v>922</v>
      </c>
      <c r="IJ12" s="899" t="s">
        <v>264</v>
      </c>
      <c r="IK12" s="926" t="s">
        <v>921</v>
      </c>
      <c r="IL12" s="552" t="s">
        <v>922</v>
      </c>
      <c r="IM12" s="904" t="s">
        <v>266</v>
      </c>
      <c r="IN12" s="926" t="s">
        <v>921</v>
      </c>
      <c r="IO12" s="552" t="s">
        <v>922</v>
      </c>
      <c r="IP12" s="1014" t="s">
        <v>264</v>
      </c>
      <c r="IQ12" s="824" t="s">
        <v>266</v>
      </c>
      <c r="IR12" s="1014" t="s">
        <v>264</v>
      </c>
      <c r="IS12" s="824" t="s">
        <v>266</v>
      </c>
      <c r="IT12" s="1024" t="s">
        <v>264</v>
      </c>
      <c r="IU12" s="897" t="s">
        <v>1096</v>
      </c>
      <c r="IV12" s="898" t="s">
        <v>1097</v>
      </c>
      <c r="IW12" s="535" t="s">
        <v>266</v>
      </c>
      <c r="IX12" s="926" t="s">
        <v>1096</v>
      </c>
      <c r="IY12" s="552" t="s">
        <v>1097</v>
      </c>
      <c r="IZ12" s="1024" t="s">
        <v>264</v>
      </c>
      <c r="JA12" s="926" t="s">
        <v>923</v>
      </c>
      <c r="JB12" s="552" t="s">
        <v>924</v>
      </c>
      <c r="JC12" s="535" t="s">
        <v>266</v>
      </c>
      <c r="JD12" s="926" t="s">
        <v>923</v>
      </c>
      <c r="JE12" s="552" t="s">
        <v>924</v>
      </c>
      <c r="JF12" s="535" t="s">
        <v>264</v>
      </c>
      <c r="JG12" s="926" t="s">
        <v>925</v>
      </c>
      <c r="JH12" s="552" t="s">
        <v>926</v>
      </c>
      <c r="JI12" s="535" t="s">
        <v>266</v>
      </c>
      <c r="JJ12" s="926" t="s">
        <v>925</v>
      </c>
      <c r="JK12" s="552" t="s">
        <v>926</v>
      </c>
      <c r="JL12" s="535" t="s">
        <v>264</v>
      </c>
      <c r="JM12" s="926" t="s">
        <v>925</v>
      </c>
      <c r="JN12" s="552" t="s">
        <v>926</v>
      </c>
      <c r="JO12" s="535" t="s">
        <v>266</v>
      </c>
      <c r="JP12" s="926" t="s">
        <v>925</v>
      </c>
      <c r="JQ12" s="552" t="s">
        <v>926</v>
      </c>
      <c r="JR12" s="541" t="s">
        <v>264</v>
      </c>
      <c r="JS12" s="926" t="s">
        <v>925</v>
      </c>
      <c r="JT12" s="552" t="s">
        <v>926</v>
      </c>
      <c r="JU12" s="1010" t="s">
        <v>266</v>
      </c>
      <c r="JV12" s="926" t="s">
        <v>925</v>
      </c>
      <c r="JW12" s="552" t="s">
        <v>926</v>
      </c>
      <c r="JX12" s="541" t="s">
        <v>264</v>
      </c>
      <c r="JY12" s="926" t="s">
        <v>925</v>
      </c>
      <c r="JZ12" s="552" t="s">
        <v>926</v>
      </c>
      <c r="KA12" s="1011" t="s">
        <v>266</v>
      </c>
      <c r="KB12" s="926" t="s">
        <v>925</v>
      </c>
      <c r="KC12" s="552" t="s">
        <v>926</v>
      </c>
      <c r="KD12" s="535" t="s">
        <v>264</v>
      </c>
      <c r="KE12" s="926" t="s">
        <v>1122</v>
      </c>
      <c r="KF12" s="552" t="s">
        <v>1123</v>
      </c>
      <c r="KG12" s="926" t="s">
        <v>1119</v>
      </c>
      <c r="KH12" s="535" t="s">
        <v>266</v>
      </c>
      <c r="KI12" s="926" t="s">
        <v>1122</v>
      </c>
      <c r="KJ12" s="552" t="s">
        <v>1123</v>
      </c>
      <c r="KK12" s="926" t="s">
        <v>1119</v>
      </c>
      <c r="KL12" s="535" t="s">
        <v>264</v>
      </c>
      <c r="KM12" s="926" t="s">
        <v>927</v>
      </c>
      <c r="KN12" s="552" t="s">
        <v>928</v>
      </c>
      <c r="KO12" s="535" t="s">
        <v>266</v>
      </c>
      <c r="KP12" s="926" t="s">
        <v>927</v>
      </c>
      <c r="KQ12" s="552" t="s">
        <v>928</v>
      </c>
      <c r="KR12" s="535" t="s">
        <v>264</v>
      </c>
      <c r="KS12" s="926" t="s">
        <v>927</v>
      </c>
      <c r="KT12" s="552" t="s">
        <v>928</v>
      </c>
      <c r="KU12" s="535" t="s">
        <v>266</v>
      </c>
      <c r="KV12" s="926" t="s">
        <v>927</v>
      </c>
      <c r="KW12" s="552" t="s">
        <v>928</v>
      </c>
      <c r="KX12" s="541" t="s">
        <v>264</v>
      </c>
      <c r="KY12" s="541" t="s">
        <v>266</v>
      </c>
      <c r="KZ12" s="541" t="s">
        <v>264</v>
      </c>
      <c r="LA12" s="541" t="s">
        <v>266</v>
      </c>
      <c r="LB12" s="535" t="s">
        <v>264</v>
      </c>
      <c r="LC12" s="926" t="s">
        <v>1098</v>
      </c>
      <c r="LD12" s="552" t="s">
        <v>1099</v>
      </c>
      <c r="LE12" s="535" t="s">
        <v>266</v>
      </c>
      <c r="LF12" s="926" t="s">
        <v>1098</v>
      </c>
      <c r="LG12" s="552" t="s">
        <v>1099</v>
      </c>
      <c r="LH12" s="535" t="s">
        <v>264</v>
      </c>
      <c r="LI12" s="926" t="s">
        <v>1098</v>
      </c>
      <c r="LJ12" s="552" t="s">
        <v>1099</v>
      </c>
      <c r="LK12" s="535" t="s">
        <v>266</v>
      </c>
      <c r="LL12" s="926" t="s">
        <v>1098</v>
      </c>
      <c r="LM12" s="552" t="s">
        <v>1099</v>
      </c>
      <c r="LN12" s="1010" t="s">
        <v>264</v>
      </c>
      <c r="LO12" s="926" t="s">
        <v>1098</v>
      </c>
      <c r="LP12" s="552" t="s">
        <v>1099</v>
      </c>
      <c r="LQ12" s="1010" t="s">
        <v>266</v>
      </c>
      <c r="LR12" s="926" t="s">
        <v>1098</v>
      </c>
      <c r="LS12" s="552" t="s">
        <v>1099</v>
      </c>
      <c r="LT12" s="1010" t="s">
        <v>264</v>
      </c>
      <c r="LU12" s="926" t="s">
        <v>1098</v>
      </c>
      <c r="LV12" s="552" t="s">
        <v>1099</v>
      </c>
      <c r="LW12" s="1010" t="s">
        <v>266</v>
      </c>
      <c r="LX12" s="926" t="s">
        <v>1098</v>
      </c>
      <c r="LY12" s="552" t="s">
        <v>1099</v>
      </c>
      <c r="LZ12" s="1002" t="s">
        <v>264</v>
      </c>
      <c r="MA12" s="926" t="s">
        <v>1163</v>
      </c>
      <c r="MB12" s="552" t="s">
        <v>1164</v>
      </c>
      <c r="MC12" s="926" t="s">
        <v>1100</v>
      </c>
      <c r="MD12" s="552" t="s">
        <v>1101</v>
      </c>
      <c r="ME12" s="553" t="s">
        <v>1078</v>
      </c>
      <c r="MF12" s="554" t="s">
        <v>929</v>
      </c>
      <c r="MG12" s="555" t="s">
        <v>930</v>
      </c>
      <c r="MH12" s="535" t="s">
        <v>266</v>
      </c>
      <c r="MI12" s="926" t="s">
        <v>1163</v>
      </c>
      <c r="MJ12" s="552" t="s">
        <v>1164</v>
      </c>
      <c r="MK12" s="926" t="s">
        <v>1100</v>
      </c>
      <c r="ML12" s="552" t="s">
        <v>1101</v>
      </c>
      <c r="MM12" s="553" t="s">
        <v>1078</v>
      </c>
      <c r="MN12" s="554" t="s">
        <v>929</v>
      </c>
      <c r="MO12" s="555" t="s">
        <v>930</v>
      </c>
      <c r="MP12" s="1003" t="s">
        <v>264</v>
      </c>
      <c r="MQ12" s="554" t="s">
        <v>929</v>
      </c>
      <c r="MR12" s="556" t="s">
        <v>930</v>
      </c>
      <c r="MS12" s="535" t="s">
        <v>266</v>
      </c>
      <c r="MT12" s="554" t="s">
        <v>929</v>
      </c>
      <c r="MU12" s="556" t="s">
        <v>930</v>
      </c>
      <c r="MV12" s="1010" t="s">
        <v>264</v>
      </c>
      <c r="MW12" s="554" t="s">
        <v>929</v>
      </c>
      <c r="MX12" s="556" t="s">
        <v>930</v>
      </c>
      <c r="MY12" s="1010" t="s">
        <v>266</v>
      </c>
      <c r="MZ12" s="554" t="s">
        <v>929</v>
      </c>
      <c r="NA12" s="556" t="s">
        <v>930</v>
      </c>
      <c r="NB12" s="541" t="s">
        <v>264</v>
      </c>
      <c r="NC12" s="554" t="s">
        <v>929</v>
      </c>
      <c r="ND12" s="556" t="s">
        <v>930</v>
      </c>
      <c r="NE12" s="541" t="s">
        <v>266</v>
      </c>
      <c r="NF12" s="554" t="s">
        <v>929</v>
      </c>
      <c r="NG12" s="556" t="s">
        <v>930</v>
      </c>
      <c r="NH12" s="535" t="s">
        <v>264</v>
      </c>
      <c r="NI12" s="911" t="s">
        <v>1036</v>
      </c>
      <c r="NJ12" s="552" t="s">
        <v>1037</v>
      </c>
      <c r="NK12" s="554" t="s">
        <v>1038</v>
      </c>
      <c r="NL12" s="535" t="s">
        <v>266</v>
      </c>
      <c r="NM12" s="911" t="s">
        <v>1036</v>
      </c>
      <c r="NN12" s="552" t="s">
        <v>1037</v>
      </c>
      <c r="NO12" s="554" t="s">
        <v>1038</v>
      </c>
      <c r="NP12" s="535" t="s">
        <v>264</v>
      </c>
      <c r="NQ12" s="911" t="s">
        <v>931</v>
      </c>
      <c r="NR12" s="552" t="s">
        <v>932</v>
      </c>
      <c r="NS12" s="554" t="s">
        <v>933</v>
      </c>
      <c r="NT12" s="1003" t="s">
        <v>266</v>
      </c>
      <c r="NU12" s="554" t="s">
        <v>931</v>
      </c>
      <c r="NV12" s="552" t="s">
        <v>932</v>
      </c>
      <c r="NW12" s="554" t="s">
        <v>933</v>
      </c>
      <c r="NX12" s="541" t="s">
        <v>264</v>
      </c>
      <c r="NY12" s="911" t="s">
        <v>931</v>
      </c>
      <c r="NZ12" s="552" t="s">
        <v>932</v>
      </c>
      <c r="OA12" s="554" t="s">
        <v>933</v>
      </c>
      <c r="OB12" s="541" t="s">
        <v>266</v>
      </c>
      <c r="OC12" s="911" t="s">
        <v>931</v>
      </c>
      <c r="OD12" s="552" t="s">
        <v>932</v>
      </c>
      <c r="OE12" s="554" t="s">
        <v>933</v>
      </c>
      <c r="OF12" s="1010" t="s">
        <v>264</v>
      </c>
      <c r="OG12" s="554" t="s">
        <v>931</v>
      </c>
      <c r="OH12" s="552" t="s">
        <v>932</v>
      </c>
      <c r="OI12" s="554" t="s">
        <v>933</v>
      </c>
      <c r="OJ12" s="541" t="s">
        <v>266</v>
      </c>
      <c r="OK12" s="911" t="s">
        <v>931</v>
      </c>
      <c r="OL12" s="552" t="s">
        <v>932</v>
      </c>
      <c r="OM12" s="554" t="s">
        <v>933</v>
      </c>
      <c r="ON12" s="1004" t="s">
        <v>934</v>
      </c>
      <c r="OO12" s="1007" t="s">
        <v>427</v>
      </c>
      <c r="OP12" s="550" t="s">
        <v>935</v>
      </c>
      <c r="OQ12" s="537" t="s">
        <v>475</v>
      </c>
      <c r="OR12" s="550" t="s">
        <v>940</v>
      </c>
      <c r="OS12" s="535" t="s">
        <v>266</v>
      </c>
      <c r="OT12" s="1007" t="s">
        <v>427</v>
      </c>
      <c r="OU12" s="550" t="s">
        <v>935</v>
      </c>
      <c r="OV12" s="537" t="s">
        <v>475</v>
      </c>
      <c r="OW12" s="550" t="s">
        <v>940</v>
      </c>
      <c r="OX12" s="535" t="s">
        <v>934</v>
      </c>
      <c r="OY12" s="1007" t="s">
        <v>427</v>
      </c>
      <c r="OZ12" s="550" t="s">
        <v>935</v>
      </c>
      <c r="PA12" s="537" t="s">
        <v>475</v>
      </c>
      <c r="PB12" s="550" t="s">
        <v>940</v>
      </c>
      <c r="PC12" s="535" t="s">
        <v>266</v>
      </c>
      <c r="PD12" s="1007" t="s">
        <v>427</v>
      </c>
      <c r="PE12" s="550" t="s">
        <v>935</v>
      </c>
      <c r="PF12" s="537" t="s">
        <v>475</v>
      </c>
      <c r="PG12" s="550" t="s">
        <v>940</v>
      </c>
      <c r="PH12" s="541" t="s">
        <v>934</v>
      </c>
      <c r="PI12" s="1007" t="s">
        <v>427</v>
      </c>
      <c r="PJ12" s="550" t="s">
        <v>935</v>
      </c>
      <c r="PK12" s="537" t="s">
        <v>475</v>
      </c>
      <c r="PL12" s="550" t="s">
        <v>940</v>
      </c>
      <c r="PM12" s="541" t="s">
        <v>266</v>
      </c>
      <c r="PN12" s="1007" t="s">
        <v>427</v>
      </c>
      <c r="PO12" s="550" t="s">
        <v>935</v>
      </c>
      <c r="PP12" s="537" t="s">
        <v>475</v>
      </c>
      <c r="PQ12" s="550" t="s">
        <v>940</v>
      </c>
      <c r="PR12" s="541" t="s">
        <v>934</v>
      </c>
      <c r="PS12" s="1007" t="s">
        <v>427</v>
      </c>
      <c r="PT12" s="550" t="s">
        <v>935</v>
      </c>
      <c r="PU12" s="537" t="s">
        <v>475</v>
      </c>
      <c r="PV12" s="550" t="s">
        <v>940</v>
      </c>
      <c r="PW12" s="824" t="s">
        <v>266</v>
      </c>
      <c r="PX12" s="1007" t="s">
        <v>427</v>
      </c>
      <c r="PY12" s="550" t="s">
        <v>935</v>
      </c>
      <c r="PZ12" s="537" t="s">
        <v>475</v>
      </c>
      <c r="QA12" s="550" t="s">
        <v>940</v>
      </c>
      <c r="QB12" s="1002" t="s">
        <v>264</v>
      </c>
      <c r="QC12" s="926" t="s">
        <v>1102</v>
      </c>
      <c r="QD12" s="552" t="s">
        <v>1103</v>
      </c>
      <c r="QE12" s="535" t="s">
        <v>266</v>
      </c>
      <c r="QF12" s="926" t="s">
        <v>1102</v>
      </c>
      <c r="QG12" s="552" t="s">
        <v>1103</v>
      </c>
      <c r="QH12" s="1002" t="s">
        <v>264</v>
      </c>
      <c r="QI12" s="926" t="s">
        <v>1104</v>
      </c>
      <c r="QJ12" s="552" t="s">
        <v>1105</v>
      </c>
      <c r="QK12" s="535" t="s">
        <v>266</v>
      </c>
      <c r="QL12" s="926" t="s">
        <v>1104</v>
      </c>
      <c r="QM12" s="552" t="s">
        <v>1105</v>
      </c>
      <c r="QN12" s="1002" t="s">
        <v>264</v>
      </c>
      <c r="QO12" s="926" t="s">
        <v>1104</v>
      </c>
      <c r="QP12" s="552" t="s">
        <v>1105</v>
      </c>
      <c r="QQ12" s="535" t="s">
        <v>266</v>
      </c>
      <c r="QR12" s="926" t="s">
        <v>1104</v>
      </c>
      <c r="QS12" s="552" t="s">
        <v>1105</v>
      </c>
      <c r="QT12" s="1010" t="s">
        <v>264</v>
      </c>
      <c r="QU12" s="926" t="s">
        <v>1104</v>
      </c>
      <c r="QV12" s="552" t="s">
        <v>1105</v>
      </c>
      <c r="QW12" s="541" t="s">
        <v>266</v>
      </c>
      <c r="QX12" s="926" t="s">
        <v>1104</v>
      </c>
      <c r="QY12" s="552" t="s">
        <v>1105</v>
      </c>
      <c r="QZ12" s="1010" t="s">
        <v>264</v>
      </c>
      <c r="RA12" s="926" t="s">
        <v>1104</v>
      </c>
      <c r="RB12" s="552" t="s">
        <v>1105</v>
      </c>
      <c r="RC12" s="541" t="s">
        <v>266</v>
      </c>
      <c r="RD12" s="926" t="s">
        <v>1104</v>
      </c>
      <c r="RE12" s="552" t="s">
        <v>1105</v>
      </c>
      <c r="RF12" s="535" t="s">
        <v>264</v>
      </c>
      <c r="RG12" s="926" t="s">
        <v>1018</v>
      </c>
      <c r="RH12" s="552" t="s">
        <v>1019</v>
      </c>
      <c r="RI12" s="926" t="s">
        <v>1212</v>
      </c>
      <c r="RJ12" s="552" t="s">
        <v>1213</v>
      </c>
      <c r="RK12" s="535" t="s">
        <v>266</v>
      </c>
      <c r="RL12" s="926" t="s">
        <v>1018</v>
      </c>
      <c r="RM12" s="552" t="s">
        <v>1019</v>
      </c>
      <c r="RN12" s="926" t="s">
        <v>1212</v>
      </c>
      <c r="RO12" s="552" t="s">
        <v>1213</v>
      </c>
      <c r="RP12" s="535" t="s">
        <v>264</v>
      </c>
      <c r="RQ12" s="926" t="s">
        <v>1018</v>
      </c>
      <c r="RR12" s="552" t="s">
        <v>1019</v>
      </c>
      <c r="RS12" s="926" t="s">
        <v>1212</v>
      </c>
      <c r="RT12" s="552" t="s">
        <v>1213</v>
      </c>
      <c r="RU12" s="535" t="s">
        <v>266</v>
      </c>
      <c r="RV12" s="926" t="s">
        <v>1018</v>
      </c>
      <c r="RW12" s="552" t="s">
        <v>1019</v>
      </c>
      <c r="RX12" s="926" t="s">
        <v>1212</v>
      </c>
      <c r="RY12" s="552" t="s">
        <v>1213</v>
      </c>
      <c r="RZ12" s="541" t="s">
        <v>264</v>
      </c>
      <c r="SA12" s="541" t="s">
        <v>266</v>
      </c>
      <c r="SB12" s="541" t="s">
        <v>264</v>
      </c>
      <c r="SC12" s="541" t="s">
        <v>266</v>
      </c>
      <c r="SD12" s="1002" t="s">
        <v>264</v>
      </c>
      <c r="SE12" s="549" t="s">
        <v>1059</v>
      </c>
      <c r="SF12" s="549" t="s">
        <v>1169</v>
      </c>
      <c r="SG12" s="548" t="s">
        <v>1170</v>
      </c>
      <c r="SH12" s="549" t="s">
        <v>1171</v>
      </c>
      <c r="SI12" s="548" t="s">
        <v>1172</v>
      </c>
      <c r="SJ12" s="535" t="s">
        <v>266</v>
      </c>
      <c r="SK12" s="544" t="s">
        <v>1059</v>
      </c>
      <c r="SL12" s="549" t="s">
        <v>1169</v>
      </c>
      <c r="SM12" s="548" t="s">
        <v>1170</v>
      </c>
      <c r="SN12" s="930" t="s">
        <v>1171</v>
      </c>
      <c r="SO12" s="548" t="s">
        <v>1172</v>
      </c>
      <c r="SP12" s="1002" t="s">
        <v>264</v>
      </c>
      <c r="SQ12" s="549" t="s">
        <v>936</v>
      </c>
      <c r="SR12" s="548" t="s">
        <v>937</v>
      </c>
      <c r="SS12" s="535" t="s">
        <v>266</v>
      </c>
      <c r="ST12" s="549" t="s">
        <v>936</v>
      </c>
      <c r="SU12" s="548" t="s">
        <v>937</v>
      </c>
      <c r="SV12" s="1021" t="s">
        <v>934</v>
      </c>
      <c r="SW12" s="537" t="s">
        <v>938</v>
      </c>
      <c r="SX12" s="558" t="s">
        <v>939</v>
      </c>
      <c r="SY12" s="1007" t="s">
        <v>1010</v>
      </c>
      <c r="SZ12" s="550" t="s">
        <v>1011</v>
      </c>
      <c r="TA12" s="537" t="s">
        <v>475</v>
      </c>
      <c r="TB12" s="550" t="s">
        <v>940</v>
      </c>
      <c r="TC12" s="535" t="s">
        <v>266</v>
      </c>
      <c r="TD12" s="537" t="s">
        <v>938</v>
      </c>
      <c r="TE12" s="558" t="s">
        <v>939</v>
      </c>
      <c r="TF12" s="1007" t="s">
        <v>1010</v>
      </c>
      <c r="TG12" s="550" t="s">
        <v>1011</v>
      </c>
      <c r="TH12" s="1007" t="s">
        <v>475</v>
      </c>
      <c r="TI12" s="550" t="s">
        <v>940</v>
      </c>
      <c r="TJ12" s="535" t="s">
        <v>934</v>
      </c>
      <c r="TK12" s="537" t="s">
        <v>938</v>
      </c>
      <c r="TL12" s="558" t="s">
        <v>939</v>
      </c>
      <c r="TM12" s="1007" t="s">
        <v>1010</v>
      </c>
      <c r="TN12" s="550" t="s">
        <v>1011</v>
      </c>
      <c r="TO12" s="1007" t="s">
        <v>475</v>
      </c>
      <c r="TP12" s="550" t="s">
        <v>940</v>
      </c>
      <c r="TQ12" s="535" t="s">
        <v>266</v>
      </c>
      <c r="TR12" s="537" t="s">
        <v>938</v>
      </c>
      <c r="TS12" s="558" t="s">
        <v>939</v>
      </c>
      <c r="TT12" s="1007" t="s">
        <v>1010</v>
      </c>
      <c r="TU12" s="550" t="s">
        <v>1011</v>
      </c>
      <c r="TV12" s="1007" t="s">
        <v>475</v>
      </c>
      <c r="TW12" s="550" t="s">
        <v>940</v>
      </c>
      <c r="TX12" s="541" t="s">
        <v>934</v>
      </c>
      <c r="TY12" s="537" t="s">
        <v>938</v>
      </c>
      <c r="TZ12" s="558" t="s">
        <v>939</v>
      </c>
      <c r="UA12" s="1007" t="s">
        <v>1010</v>
      </c>
      <c r="UB12" s="550" t="s">
        <v>1011</v>
      </c>
      <c r="UC12" s="1007" t="s">
        <v>475</v>
      </c>
      <c r="UD12" s="550" t="s">
        <v>940</v>
      </c>
      <c r="UE12" s="541" t="s">
        <v>266</v>
      </c>
      <c r="UF12" s="537" t="s">
        <v>938</v>
      </c>
      <c r="UG12" s="558" t="s">
        <v>939</v>
      </c>
      <c r="UH12" s="1007" t="s">
        <v>1010</v>
      </c>
      <c r="UI12" s="550" t="s">
        <v>1011</v>
      </c>
      <c r="UJ12" s="1007" t="s">
        <v>475</v>
      </c>
      <c r="UK12" s="550" t="s">
        <v>940</v>
      </c>
      <c r="UL12" s="541" t="s">
        <v>934</v>
      </c>
      <c r="UM12" s="537" t="s">
        <v>938</v>
      </c>
      <c r="UN12" s="558" t="s">
        <v>939</v>
      </c>
      <c r="UO12" s="1007" t="s">
        <v>1010</v>
      </c>
      <c r="UP12" s="550" t="s">
        <v>1011</v>
      </c>
      <c r="UQ12" s="1007" t="s">
        <v>475</v>
      </c>
      <c r="UR12" s="550" t="s">
        <v>940</v>
      </c>
      <c r="US12" s="541" t="s">
        <v>266</v>
      </c>
      <c r="UT12" s="537" t="s">
        <v>938</v>
      </c>
      <c r="UU12" s="558" t="s">
        <v>939</v>
      </c>
      <c r="UV12" s="1007" t="s">
        <v>1010</v>
      </c>
      <c r="UW12" s="550" t="s">
        <v>1011</v>
      </c>
      <c r="UX12" s="1007" t="s">
        <v>475</v>
      </c>
      <c r="UY12" s="550" t="s">
        <v>940</v>
      </c>
      <c r="UZ12" s="535" t="s">
        <v>264</v>
      </c>
      <c r="VA12" s="535" t="s">
        <v>266</v>
      </c>
      <c r="VB12" s="1002" t="s">
        <v>264</v>
      </c>
      <c r="VC12" s="535" t="s">
        <v>266</v>
      </c>
      <c r="VD12" s="1018" t="s">
        <v>264</v>
      </c>
      <c r="VE12" s="542" t="s">
        <v>266</v>
      </c>
      <c r="VF12" s="1018" t="s">
        <v>264</v>
      </c>
      <c r="VG12" s="542" t="s">
        <v>266</v>
      </c>
      <c r="VH12" s="1568"/>
      <c r="VI12" s="1478"/>
      <c r="VJ12" s="1572"/>
      <c r="VK12" s="1568"/>
      <c r="VL12" s="1479"/>
      <c r="VM12" s="1478"/>
      <c r="VN12" s="559" t="s">
        <v>264</v>
      </c>
      <c r="VO12" s="560" t="s">
        <v>266</v>
      </c>
      <c r="VP12" s="561" t="s">
        <v>264</v>
      </c>
      <c r="VQ12" s="561" t="s">
        <v>266</v>
      </c>
      <c r="VR12" s="561" t="s">
        <v>264</v>
      </c>
      <c r="VS12" s="912" t="s">
        <v>266</v>
      </c>
      <c r="VT12" s="561" t="s">
        <v>264</v>
      </c>
      <c r="VU12" s="560" t="s">
        <v>266</v>
      </c>
      <c r="VV12" s="559" t="s">
        <v>264</v>
      </c>
      <c r="VW12" s="560" t="s">
        <v>266</v>
      </c>
      <c r="VX12" s="561" t="s">
        <v>264</v>
      </c>
      <c r="VY12" s="1027" t="s">
        <v>266</v>
      </c>
      <c r="VZ12" s="561" t="s">
        <v>264</v>
      </c>
      <c r="WA12" s="1027" t="s">
        <v>266</v>
      </c>
      <c r="WB12" s="561" t="s">
        <v>264</v>
      </c>
      <c r="WC12" s="912" t="s">
        <v>266</v>
      </c>
      <c r="WD12" s="559" t="s">
        <v>264</v>
      </c>
      <c r="WE12" s="1013" t="s">
        <v>941</v>
      </c>
      <c r="WF12" s="550" t="s">
        <v>942</v>
      </c>
      <c r="WG12" s="559" t="s">
        <v>266</v>
      </c>
      <c r="WH12" s="1013" t="s">
        <v>941</v>
      </c>
      <c r="WI12" s="563" t="s">
        <v>942</v>
      </c>
      <c r="WJ12" s="559" t="s">
        <v>264</v>
      </c>
      <c r="WK12" s="564" t="s">
        <v>943</v>
      </c>
      <c r="WL12" s="565" t="s">
        <v>944</v>
      </c>
      <c r="WM12" s="559" t="s">
        <v>266</v>
      </c>
      <c r="WN12" s="566" t="s">
        <v>943</v>
      </c>
      <c r="WO12" s="565" t="s">
        <v>944</v>
      </c>
      <c r="WP12" s="1511"/>
      <c r="WQ12" s="1568"/>
      <c r="WR12" s="561" t="s">
        <v>264</v>
      </c>
      <c r="WS12" s="567" t="s">
        <v>1142</v>
      </c>
      <c r="WT12" s="565" t="s">
        <v>1142</v>
      </c>
      <c r="WU12" s="561" t="s">
        <v>266</v>
      </c>
      <c r="WV12" s="567" t="s">
        <v>1142</v>
      </c>
      <c r="WW12" s="565" t="s">
        <v>1142</v>
      </c>
      <c r="WX12" s="561" t="s">
        <v>264</v>
      </c>
      <c r="WY12" s="567" t="s">
        <v>1063</v>
      </c>
      <c r="WZ12" s="565" t="s">
        <v>1063</v>
      </c>
      <c r="XA12" s="561" t="s">
        <v>266</v>
      </c>
      <c r="XB12" s="567" t="s">
        <v>1063</v>
      </c>
      <c r="XC12" s="565" t="s">
        <v>1063</v>
      </c>
      <c r="XD12" s="561" t="s">
        <v>264</v>
      </c>
      <c r="XE12" s="569" t="s">
        <v>1115</v>
      </c>
      <c r="XF12" s="565" t="s">
        <v>1115</v>
      </c>
      <c r="XG12" s="561" t="s">
        <v>266</v>
      </c>
      <c r="XH12" s="569" t="s">
        <v>1115</v>
      </c>
      <c r="XI12" s="565" t="s">
        <v>1115</v>
      </c>
      <c r="XJ12" s="559" t="s">
        <v>264</v>
      </c>
      <c r="XK12" s="569" t="s">
        <v>1025</v>
      </c>
      <c r="XL12" s="565" t="s">
        <v>1025</v>
      </c>
      <c r="XM12" s="559" t="s">
        <v>266</v>
      </c>
      <c r="XN12" s="568" t="s">
        <v>1025</v>
      </c>
      <c r="XO12" s="565" t="s">
        <v>1025</v>
      </c>
      <c r="XP12" s="559" t="s">
        <v>264</v>
      </c>
      <c r="XQ12" s="892" t="s">
        <v>1042</v>
      </c>
      <c r="XR12" s="559" t="s">
        <v>266</v>
      </c>
      <c r="XS12" s="892" t="s">
        <v>1042</v>
      </c>
      <c r="XT12" s="559" t="s">
        <v>264</v>
      </c>
      <c r="XU12" s="892" t="s">
        <v>1042</v>
      </c>
      <c r="XV12" s="559" t="s">
        <v>266</v>
      </c>
      <c r="XW12" s="892" t="s">
        <v>1042</v>
      </c>
      <c r="XX12" s="570" t="s">
        <v>264</v>
      </c>
      <c r="XY12" s="571" t="s">
        <v>266</v>
      </c>
      <c r="XZ12" s="570" t="s">
        <v>264</v>
      </c>
      <c r="YA12" s="571" t="s">
        <v>266</v>
      </c>
      <c r="YB12" s="559" t="s">
        <v>264</v>
      </c>
      <c r="YC12" s="572" t="s">
        <v>347</v>
      </c>
      <c r="YD12" s="573" t="s">
        <v>1312</v>
      </c>
      <c r="YE12" s="573" t="s">
        <v>1111</v>
      </c>
      <c r="YF12" s="572" t="s">
        <v>339</v>
      </c>
      <c r="YG12" s="573" t="s">
        <v>333</v>
      </c>
      <c r="YH12" s="572" t="s">
        <v>335</v>
      </c>
      <c r="YI12" s="573" t="s">
        <v>353</v>
      </c>
      <c r="YJ12" s="572" t="s">
        <v>350</v>
      </c>
      <c r="YK12" s="573" t="s">
        <v>326</v>
      </c>
      <c r="YL12" s="572" t="s">
        <v>327</v>
      </c>
      <c r="YM12" s="573" t="s">
        <v>329</v>
      </c>
      <c r="YN12" s="561" t="s">
        <v>266</v>
      </c>
      <c r="YO12" s="577" t="s">
        <v>347</v>
      </c>
      <c r="YP12" s="574" t="s">
        <v>1312</v>
      </c>
      <c r="YQ12" s="574" t="s">
        <v>1111</v>
      </c>
      <c r="YR12" s="574" t="s">
        <v>339</v>
      </c>
      <c r="YS12" s="574" t="s">
        <v>333</v>
      </c>
      <c r="YT12" s="578" t="s">
        <v>335</v>
      </c>
      <c r="YU12" s="574" t="s">
        <v>353</v>
      </c>
      <c r="YV12" s="574" t="s">
        <v>350</v>
      </c>
      <c r="YW12" s="574" t="s">
        <v>326</v>
      </c>
      <c r="YX12" s="577" t="s">
        <v>327</v>
      </c>
      <c r="YY12" s="574" t="s">
        <v>329</v>
      </c>
      <c r="YZ12" s="559" t="s">
        <v>264</v>
      </c>
      <c r="ZA12" s="576" t="s">
        <v>339</v>
      </c>
      <c r="ZB12" s="573" t="s">
        <v>335</v>
      </c>
      <c r="ZC12" s="572" t="s">
        <v>353</v>
      </c>
      <c r="ZD12" s="573" t="s">
        <v>350</v>
      </c>
      <c r="ZE12" s="575" t="s">
        <v>329</v>
      </c>
      <c r="ZF12" s="559" t="s">
        <v>266</v>
      </c>
      <c r="ZG12" s="574" t="s">
        <v>339</v>
      </c>
      <c r="ZH12" s="578" t="s">
        <v>335</v>
      </c>
      <c r="ZI12" s="574" t="s">
        <v>353</v>
      </c>
      <c r="ZJ12" s="574" t="s">
        <v>350</v>
      </c>
      <c r="ZK12" s="574" t="s">
        <v>329</v>
      </c>
      <c r="ZL12" s="579" t="s">
        <v>264</v>
      </c>
      <c r="ZM12" s="574" t="s">
        <v>339</v>
      </c>
      <c r="ZN12" s="578" t="s">
        <v>335</v>
      </c>
      <c r="ZO12" s="574" t="s">
        <v>353</v>
      </c>
      <c r="ZP12" s="574" t="s">
        <v>350</v>
      </c>
      <c r="ZQ12" s="574" t="s">
        <v>329</v>
      </c>
      <c r="ZR12" s="579" t="s">
        <v>266</v>
      </c>
      <c r="ZS12" s="574" t="s">
        <v>339</v>
      </c>
      <c r="ZT12" s="578" t="s">
        <v>335</v>
      </c>
      <c r="ZU12" s="574" t="s">
        <v>353</v>
      </c>
      <c r="ZV12" s="574" t="s">
        <v>350</v>
      </c>
      <c r="ZW12" s="574" t="s">
        <v>329</v>
      </c>
      <c r="ZX12" s="1025" t="s">
        <v>264</v>
      </c>
      <c r="ZY12" s="577" t="s">
        <v>339</v>
      </c>
      <c r="ZZ12" s="574" t="s">
        <v>335</v>
      </c>
      <c r="AAA12" s="578" t="s">
        <v>353</v>
      </c>
      <c r="AAB12" s="574" t="s">
        <v>350</v>
      </c>
      <c r="AAC12" s="894" t="s">
        <v>329</v>
      </c>
      <c r="AAD12" s="580" t="s">
        <v>266</v>
      </c>
      <c r="AAE12" s="574" t="s">
        <v>339</v>
      </c>
      <c r="AAF12" s="578" t="s">
        <v>335</v>
      </c>
      <c r="AAG12" s="574" t="s">
        <v>353</v>
      </c>
      <c r="AAH12" s="574" t="s">
        <v>350</v>
      </c>
      <c r="AAI12" s="574" t="s">
        <v>329</v>
      </c>
      <c r="AAJ12" s="1605"/>
      <c r="AAK12" s="1605"/>
      <c r="AAL12" s="562" t="s">
        <v>264</v>
      </c>
      <c r="AAM12" s="561" t="s">
        <v>266</v>
      </c>
      <c r="AAN12" s="562" t="s">
        <v>264</v>
      </c>
      <c r="AAO12" s="561" t="s">
        <v>266</v>
      </c>
      <c r="AAP12" s="581" t="s">
        <v>264</v>
      </c>
      <c r="AAQ12" s="580" t="s">
        <v>266</v>
      </c>
      <c r="AAR12" s="581" t="s">
        <v>264</v>
      </c>
      <c r="AAS12" s="579" t="s">
        <v>266</v>
      </c>
      <c r="AAT12" s="1026" t="s">
        <v>264</v>
      </c>
      <c r="AAU12" s="561" t="s">
        <v>266</v>
      </c>
      <c r="AAV12" s="562" t="s">
        <v>264</v>
      </c>
      <c r="AAW12" s="559" t="s">
        <v>266</v>
      </c>
      <c r="AAX12" s="579" t="s">
        <v>264</v>
      </c>
      <c r="AAY12" s="579" t="s">
        <v>266</v>
      </c>
      <c r="AAZ12" s="579" t="s">
        <v>264</v>
      </c>
      <c r="ABA12" s="579" t="s">
        <v>266</v>
      </c>
      <c r="ABB12" s="1028" t="s">
        <v>945</v>
      </c>
      <c r="ABC12" s="1028" t="s">
        <v>946</v>
      </c>
    </row>
    <row r="13" spans="1:731" ht="20.45" customHeight="1" x14ac:dyDescent="0.25">
      <c r="A13" s="974" t="s">
        <v>982</v>
      </c>
      <c r="B13" s="777">
        <f>D13+AN13+'Проверочная  таблица'!VH13+'Проверочная  таблица'!WP13</f>
        <v>536033369.42999995</v>
      </c>
      <c r="C13" s="742">
        <f>E13+'Проверочная  таблица'!VK13+AO13+'Проверочная  таблица'!WQ13</f>
        <v>100860038.93000001</v>
      </c>
      <c r="D13" s="1095">
        <f t="shared" ref="D13:D30" si="0">F13+P13+N13+V13+AD13+H13</f>
        <v>166926160.63</v>
      </c>
      <c r="E13" s="605">
        <f t="shared" ref="E13:E30" si="1">G13+Q13+O13+Z13+AG13+I13</f>
        <v>41836363.630000003</v>
      </c>
      <c r="F13" s="1096">
        <f>'[1]Дотация  из  ОБ_факт'!H8</f>
        <v>141900000</v>
      </c>
      <c r="G13" s="1097">
        <v>35475000</v>
      </c>
      <c r="H13" s="1096">
        <f>'[1]Дотация  из  ОБ_факт'!E8</f>
        <v>0</v>
      </c>
      <c r="I13" s="1097"/>
      <c r="J13" s="1098">
        <f t="shared" ref="J13:J30" si="2">H13-L13</f>
        <v>0</v>
      </c>
      <c r="K13" s="1099">
        <f t="shared" ref="K13:K30" si="3">I13-M13</f>
        <v>0</v>
      </c>
      <c r="L13" s="1098">
        <f>'[1]Дотация  из  ОБ_факт'!G8</f>
        <v>0</v>
      </c>
      <c r="M13" s="582"/>
      <c r="N13" s="1096">
        <f>'[1]Дотация  из  ОБ_факт'!J8</f>
        <v>24889797</v>
      </c>
      <c r="O13" s="1097">
        <v>6225000</v>
      </c>
      <c r="P13" s="1096">
        <f>'[1]Дотация  из  ОБ_факт'!K8</f>
        <v>0</v>
      </c>
      <c r="Q13" s="1097"/>
      <c r="R13" s="1098">
        <f t="shared" ref="R13:R30" si="4">P13-T13</f>
        <v>0</v>
      </c>
      <c r="S13" s="1099">
        <f t="shared" ref="S13:S30" si="5">Q13-U13</f>
        <v>0</v>
      </c>
      <c r="T13" s="1098">
        <f>'[1]Дотация  из  ОБ_факт'!M8</f>
        <v>0</v>
      </c>
      <c r="U13" s="582"/>
      <c r="V13" s="1100">
        <f t="shared" ref="V13:V30" si="6">SUM(W13:Y13)</f>
        <v>136363.63</v>
      </c>
      <c r="W13" s="1101">
        <f>'[1]Дотация  из  ОБ_факт'!O8</f>
        <v>136363.63</v>
      </c>
      <c r="X13" s="1102">
        <f>'[1]Дотация  из  ОБ_факт'!P8</f>
        <v>0</v>
      </c>
      <c r="Y13" s="1102">
        <f>'[1]Дотация  из  ОБ_факт'!R8</f>
        <v>0</v>
      </c>
      <c r="Z13" s="1103">
        <f t="shared" ref="Z13:Z30" si="7">SUM(AA13:AC13)</f>
        <v>136363.63</v>
      </c>
      <c r="AA13" s="583">
        <f>W13</f>
        <v>136363.63</v>
      </c>
      <c r="AB13" s="583"/>
      <c r="AC13" s="583"/>
      <c r="AD13" s="1100">
        <f t="shared" ref="AD13:AD30" si="8">SUM(AE13:AF13)</f>
        <v>0</v>
      </c>
      <c r="AE13" s="1101">
        <f>'[1]Дотация  из  ОБ_факт'!N8</f>
        <v>0</v>
      </c>
      <c r="AF13" s="1102">
        <f>'[1]Дотация  из  ОБ_факт'!Q8</f>
        <v>0</v>
      </c>
      <c r="AG13" s="1100">
        <f t="shared" ref="AG13:AG30" si="9">SUM(AH13:AI13)</f>
        <v>0</v>
      </c>
      <c r="AH13" s="584"/>
      <c r="AI13" s="583"/>
      <c r="AJ13" s="1098">
        <f t="shared" ref="AJ13:AJ30" si="10">AD13-AL13</f>
        <v>0</v>
      </c>
      <c r="AK13" s="1099">
        <f t="shared" ref="AK13:AK30" si="11">AG13-AM13</f>
        <v>0</v>
      </c>
      <c r="AL13" s="1098">
        <f t="shared" ref="AL13:AL30" si="12">AF13</f>
        <v>0</v>
      </c>
      <c r="AM13" s="585">
        <f t="shared" ref="AM13:AM30" si="13">AI13</f>
        <v>0</v>
      </c>
      <c r="AN13" s="729">
        <f>UZ13+VB13+LZ13+MP13+CX13+EZ13+CR13+JF13+JL13+NH13+NP13+IZ13+AP13+AV13+EB13+EH13+BT13+SV13+TJ13+OX13+DV13+DJ13+LB13+LH13+SP13+HN13+FH13+QH13+RF13+RP13+QN13+SD13+BN13+QB13+GJ13+FT13+GP13+GV13+FN13+CH13+ON13+BH13+ID13+IT13+HV13+FZ13+IJ13+KD13+KL13+KR13+DD13+DP13</f>
        <v>119082623.70999999</v>
      </c>
      <c r="AO13" s="730">
        <f>'Проверочная  таблица'!VA13+'Проверочная  таблица'!VC13+'Проверочная  таблица'!MH13+'Проверочная  таблица'!MS13+'Проверочная  таблица'!DA13+'Проверочная  таблица'!FD13+CU13+'Проверочная  таблица'!JI13+'Проверочная  таблица'!JO13+'Проверочная  таблица'!NL13+'Проверочная  таблица'!NT13+JC13+AS13+AX13+EE13+EK13+CA13+TC13+TQ13+PC13+DY13+DM13+LE13+LK13+SS13+HR13+FK13+QK13+RK13+RU13+QQ13+SJ13+BQ13+QE13+GM13+FW13+GS13+GY13+FQ13+CK13+OS13+BK13+IG13+IW13+HX13+GC13+IM13+KH13+KO13+KU13+DG13+DS13</f>
        <v>2263938.9699999997</v>
      </c>
      <c r="AP13" s="749">
        <f t="shared" ref="AP13:AP30" si="14">SUM(AQ13:AR13)</f>
        <v>64209284.399999999</v>
      </c>
      <c r="AQ13" s="587">
        <f>[1]Субсидия_факт!DF8</f>
        <v>64209284.399999999</v>
      </c>
      <c r="AR13" s="586">
        <f>[1]Субсидия_факт!FQ8</f>
        <v>0</v>
      </c>
      <c r="AS13" s="731">
        <f t="shared" ref="AS13:AS30" si="15">SUM(AT13:AU13)</f>
        <v>638001</v>
      </c>
      <c r="AT13" s="586">
        <v>638001</v>
      </c>
      <c r="AU13" s="587"/>
      <c r="AV13" s="720">
        <f t="shared" ref="AV13:AV30" si="16">SUM(AW13:AW13)</f>
        <v>0</v>
      </c>
      <c r="AW13" s="586">
        <f>[1]Субсидия_факт!FS8</f>
        <v>0</v>
      </c>
      <c r="AX13" s="1104">
        <f t="shared" ref="AX13:AX30" si="17">SUM(AY13:AY13)</f>
        <v>0</v>
      </c>
      <c r="AY13" s="586"/>
      <c r="AZ13" s="1105">
        <f t="shared" ref="AZ13:AZ30" si="18">SUM(BA13:BA13)</f>
        <v>0</v>
      </c>
      <c r="BA13" s="586">
        <f t="shared" ref="BA13:BA30" si="19">AW13-BE13</f>
        <v>0</v>
      </c>
      <c r="BB13" s="608">
        <f t="shared" ref="BB13:BB30" si="20">SUM(BC13:BC13)</f>
        <v>0</v>
      </c>
      <c r="BC13" s="587">
        <f t="shared" ref="BC13:BC30" si="21">AY13-BG13</f>
        <v>0</v>
      </c>
      <c r="BD13" s="608">
        <f t="shared" ref="BD13:BD30" si="22">SUM(BE13:BE13)</f>
        <v>0</v>
      </c>
      <c r="BE13" s="586">
        <f>[1]Субсидия_факт!FT8</f>
        <v>0</v>
      </c>
      <c r="BF13" s="1106">
        <f t="shared" ref="BF13:BF30" si="23">SUM(BG13:BG13)</f>
        <v>0</v>
      </c>
      <c r="BG13" s="586"/>
      <c r="BH13" s="731">
        <f t="shared" ref="BH13:BH30" si="24">SUM(BI13:BJ13)</f>
        <v>0</v>
      </c>
      <c r="BI13" s="908">
        <f>[1]Субсидия_факт!DA8</f>
        <v>0</v>
      </c>
      <c r="BJ13" s="588">
        <f>[1]Субсидия_факт!DB8</f>
        <v>0</v>
      </c>
      <c r="BK13" s="914">
        <f t="shared" ref="BK13:BK30" si="25">SUM(BL13:BM13)</f>
        <v>0</v>
      </c>
      <c r="BL13" s="588"/>
      <c r="BM13" s="908"/>
      <c r="BN13" s="658">
        <f t="shared" ref="BN13:BN30" si="26">SUM(BO13:BP13)</f>
        <v>0</v>
      </c>
      <c r="BO13" s="908">
        <f>[1]Субсидия_факт!DC8</f>
        <v>0</v>
      </c>
      <c r="BP13" s="588">
        <f>[1]Субсидия_факт!DD8</f>
        <v>0</v>
      </c>
      <c r="BQ13" s="731">
        <f t="shared" ref="BQ13:BQ30" si="27">SUM(BR13:BS13)</f>
        <v>0</v>
      </c>
      <c r="BR13" s="588"/>
      <c r="BS13" s="588"/>
      <c r="BT13" s="720">
        <f t="shared" ref="BT13:BT30" si="28">SUM(BU13:BZ13)</f>
        <v>0</v>
      </c>
      <c r="BU13" s="590">
        <f>[1]Субсидия_факт!FD8</f>
        <v>0</v>
      </c>
      <c r="BV13" s="589">
        <f>[1]Субсидия_факт!FE8</f>
        <v>0</v>
      </c>
      <c r="BW13" s="586">
        <f>[1]Субсидия_факт!FF8</f>
        <v>0</v>
      </c>
      <c r="BX13" s="589">
        <f>[1]Субсидия_факт!FI8</f>
        <v>0</v>
      </c>
      <c r="BY13" s="586">
        <f>[1]Субсидия_факт!FL8</f>
        <v>0</v>
      </c>
      <c r="BZ13" s="589">
        <f>[1]Субсидия_факт!FM8</f>
        <v>0</v>
      </c>
      <c r="CA13" s="720">
        <f t="shared" ref="CA13:CA30" si="29">SUM(CB13:CG13)</f>
        <v>0</v>
      </c>
      <c r="CB13" s="587"/>
      <c r="CC13" s="589"/>
      <c r="CD13" s="586"/>
      <c r="CE13" s="589"/>
      <c r="CF13" s="586"/>
      <c r="CG13" s="589"/>
      <c r="CH13" s="730">
        <f t="shared" ref="CH13" si="30">SUM(CI13:CJ13)</f>
        <v>0</v>
      </c>
      <c r="CI13" s="590">
        <f>[1]Субсидия_факт!FG8</f>
        <v>0</v>
      </c>
      <c r="CJ13" s="589">
        <f>[1]Субсидия_факт!FJ8</f>
        <v>0</v>
      </c>
      <c r="CK13" s="720">
        <f t="shared" ref="CK13:CK30" si="31">SUM(CL13:CM13)</f>
        <v>0</v>
      </c>
      <c r="CL13" s="590"/>
      <c r="CM13" s="591"/>
      <c r="CN13" s="1106">
        <f>CH13-CP13</f>
        <v>0</v>
      </c>
      <c r="CO13" s="608">
        <f>CK13-CQ13</f>
        <v>0</v>
      </c>
      <c r="CP13" s="1105">
        <f>CH13</f>
        <v>0</v>
      </c>
      <c r="CQ13" s="585">
        <f>CK13</f>
        <v>0</v>
      </c>
      <c r="CR13" s="605">
        <f t="shared" ref="CR13:CR30" si="32">SUM(CS13:CT13)</f>
        <v>0</v>
      </c>
      <c r="CS13" s="908">
        <f>[1]Субсидия_факт!M8</f>
        <v>0</v>
      </c>
      <c r="CT13" s="588">
        <f>[1]Субсидия_факт!N8</f>
        <v>0</v>
      </c>
      <c r="CU13" s="1107">
        <f t="shared" ref="CU13:CU30" si="33">SUM(CV13:CW13)</f>
        <v>0</v>
      </c>
      <c r="CV13" s="592"/>
      <c r="CW13" s="592"/>
      <c r="CX13" s="658">
        <f t="shared" ref="CX13:CX30" si="34">SUM(CY13:CZ13)</f>
        <v>0</v>
      </c>
      <c r="CY13" s="908">
        <f>[1]Субсидия_факт!W8</f>
        <v>0</v>
      </c>
      <c r="CZ13" s="1108">
        <f>[1]Субсидия_факт!X8</f>
        <v>0</v>
      </c>
      <c r="DA13" s="1104">
        <f t="shared" ref="DA13:DA26" si="35">SUM(DB13:DC13)</f>
        <v>0</v>
      </c>
      <c r="DB13" s="587"/>
      <c r="DC13" s="589"/>
      <c r="DD13" s="730">
        <f t="shared" ref="DD13" si="36">SUM(DE13:DF13)</f>
        <v>0</v>
      </c>
      <c r="DE13" s="590">
        <f>[1]Субсидия_факт!O8</f>
        <v>0</v>
      </c>
      <c r="DF13" s="589">
        <f>[1]Субсидия_факт!P8</f>
        <v>0</v>
      </c>
      <c r="DG13" s="720">
        <f t="shared" ref="DG13" si="37">SUM(DH13:DI13)</f>
        <v>0</v>
      </c>
      <c r="DH13" s="590"/>
      <c r="DI13" s="589"/>
      <c r="DJ13" s="730">
        <f t="shared" ref="DJ13:DJ30" si="38">SUM(DK13:DL13)</f>
        <v>0</v>
      </c>
      <c r="DK13" s="590">
        <f>[1]Субсидия_факт!CL8</f>
        <v>0</v>
      </c>
      <c r="DL13" s="589">
        <f>[1]Субсидия_факт!CM8</f>
        <v>0</v>
      </c>
      <c r="DM13" s="720">
        <f t="shared" ref="DM13:DM30" si="39">SUM(DN13:DO13)</f>
        <v>0</v>
      </c>
      <c r="DN13" s="590"/>
      <c r="DO13" s="589"/>
      <c r="DP13" s="730">
        <f t="shared" ref="DP13:DP20" si="40">SUM(DQ13:DR13)</f>
        <v>0</v>
      </c>
      <c r="DQ13" s="590">
        <f>[1]Субсидия_факт!Q8</f>
        <v>0</v>
      </c>
      <c r="DR13" s="589">
        <f>[1]Субсидия_факт!R8</f>
        <v>0</v>
      </c>
      <c r="DS13" s="720">
        <f t="shared" ref="DS13:DS20" si="41">SUM(DT13:DU13)</f>
        <v>0</v>
      </c>
      <c r="DT13" s="590"/>
      <c r="DU13" s="589"/>
      <c r="DV13" s="730">
        <f t="shared" ref="DV13:DV30" si="42">SUM(DW13:DX13)</f>
        <v>0</v>
      </c>
      <c r="DW13" s="590">
        <f>[1]Субсидия_факт!AH8</f>
        <v>0</v>
      </c>
      <c r="DX13" s="589">
        <f>[1]Субсидия_факт!AI8</f>
        <v>0</v>
      </c>
      <c r="DY13" s="730">
        <f t="shared" ref="DY13:DY30" si="43">SUM(DZ13:EA13)</f>
        <v>0</v>
      </c>
      <c r="DZ13" s="590"/>
      <c r="EA13" s="591"/>
      <c r="EB13" s="730">
        <f t="shared" ref="EB13:EB30" si="44">SUM(EC13:ED13)</f>
        <v>0</v>
      </c>
      <c r="EC13" s="593">
        <f>[1]Субсидия_факт!HH8</f>
        <v>0</v>
      </c>
      <c r="ED13" s="594">
        <f>[1]Субсидия_факт!HK8</f>
        <v>0</v>
      </c>
      <c r="EE13" s="720">
        <f t="shared" ref="EE13:EE30" si="45">SUM(EF13:EG13)</f>
        <v>0</v>
      </c>
      <c r="EF13" s="590"/>
      <c r="EG13" s="591"/>
      <c r="EH13" s="730">
        <f t="shared" ref="EH13:EH30" si="46">SUM(EI13:EJ13)</f>
        <v>0</v>
      </c>
      <c r="EI13" s="590">
        <f>[1]Субсидия_факт!HI8</f>
        <v>0</v>
      </c>
      <c r="EJ13" s="589">
        <f>[1]Субсидия_факт!HL8</f>
        <v>0</v>
      </c>
      <c r="EK13" s="720">
        <f t="shared" ref="EK13:EK30" si="47">SUM(EL13:EM13)</f>
        <v>0</v>
      </c>
      <c r="EL13" s="590"/>
      <c r="EM13" s="591"/>
      <c r="EN13" s="1109">
        <f t="shared" ref="EN13:EN30" si="48">SUM(EO13:EP13)</f>
        <v>0</v>
      </c>
      <c r="EO13" s="590">
        <f t="shared" ref="EO13:EP28" si="49">EI13-EU13</f>
        <v>0</v>
      </c>
      <c r="EP13" s="589">
        <f t="shared" si="49"/>
        <v>0</v>
      </c>
      <c r="EQ13" s="608">
        <f t="shared" ref="EQ13:EQ30" si="50">SUM(ER13:ES13)</f>
        <v>0</v>
      </c>
      <c r="ER13" s="590">
        <f t="shared" ref="ER13:ES28" si="51">EL13-EX13</f>
        <v>0</v>
      </c>
      <c r="ES13" s="589">
        <f t="shared" si="51"/>
        <v>0</v>
      </c>
      <c r="ET13" s="1109">
        <f t="shared" ref="ET13:ET30" si="52">SUM(EU13:EV13)</f>
        <v>0</v>
      </c>
      <c r="EU13" s="590">
        <f>[1]Субсидия_факт!HJ8</f>
        <v>0</v>
      </c>
      <c r="EV13" s="589">
        <f>[1]Субсидия_факт!HM8</f>
        <v>0</v>
      </c>
      <c r="EW13" s="608">
        <f t="shared" ref="EW13:EW30" si="53">SUM(EX13:EY13)</f>
        <v>0</v>
      </c>
      <c r="EX13" s="590"/>
      <c r="EY13" s="591"/>
      <c r="EZ13" s="764">
        <f>SUM(FA13:FC13)</f>
        <v>0</v>
      </c>
      <c r="FA13" s="597">
        <f>[1]Субсидия_факт!L8</f>
        <v>0</v>
      </c>
      <c r="FB13" s="590">
        <f>[1]Субсидия_факт!J8</f>
        <v>0</v>
      </c>
      <c r="FC13" s="589">
        <f>[1]Субсидия_факт!K8</f>
        <v>0</v>
      </c>
      <c r="FD13" s="764">
        <f>SUM(FE13:FG13)</f>
        <v>0</v>
      </c>
      <c r="FE13" s="597"/>
      <c r="FF13" s="597"/>
      <c r="FG13" s="594"/>
      <c r="FH13" s="730">
        <f t="shared" ref="FH13:FH30" si="54">SUM(FI13:FJ13)</f>
        <v>0</v>
      </c>
      <c r="FI13" s="590">
        <f>[1]Субсидия_факт!AP8</f>
        <v>0</v>
      </c>
      <c r="FJ13" s="591">
        <f>[1]Субсидия_факт!AQ8</f>
        <v>0</v>
      </c>
      <c r="FK13" s="720">
        <f t="shared" ref="FK13:FK30" si="55">SUM(FL13:FM13)</f>
        <v>0</v>
      </c>
      <c r="FL13" s="587"/>
      <c r="FM13" s="589"/>
      <c r="FN13" s="658">
        <f t="shared" ref="FN13:FN30" si="56">SUM(FO13:FP13)</f>
        <v>0</v>
      </c>
      <c r="FO13" s="590">
        <f>[1]Субсидия_факт!BV8</f>
        <v>0</v>
      </c>
      <c r="FP13" s="591">
        <f>[1]Субсидия_факт!BW8</f>
        <v>0</v>
      </c>
      <c r="FQ13" s="720">
        <f t="shared" ref="FQ13:FQ30" si="57">SUM(FR13:FS13)</f>
        <v>0</v>
      </c>
      <c r="FR13" s="590"/>
      <c r="FS13" s="591"/>
      <c r="FT13" s="658">
        <f t="shared" ref="FT13:FT30" si="58">SUM(FU13:FV13)</f>
        <v>0</v>
      </c>
      <c r="FU13" s="908">
        <f>[1]Субсидия_факт!EB8</f>
        <v>0</v>
      </c>
      <c r="FV13" s="1108">
        <f>[1]Субсидия_факт!EC8</f>
        <v>0</v>
      </c>
      <c r="FW13" s="731">
        <f t="shared" ref="FW13:FW30" si="59">SUM(FX13:FY13)</f>
        <v>0</v>
      </c>
      <c r="FX13" s="630"/>
      <c r="FY13" s="631"/>
      <c r="FZ13" s="901">
        <f t="shared" ref="FZ13:FZ30" si="60">SUM(GA13:GB13)</f>
        <v>0</v>
      </c>
      <c r="GA13" s="590">
        <f>[1]Субсидия_факт!ED8</f>
        <v>0</v>
      </c>
      <c r="GB13" s="591">
        <f>[1]Субсидия_факт!EF8</f>
        <v>0</v>
      </c>
      <c r="GC13" s="1110">
        <f t="shared" ref="GC13:GC30" si="61">SUM(GD13:GE13)</f>
        <v>0</v>
      </c>
      <c r="GD13" s="590"/>
      <c r="GE13" s="589"/>
      <c r="GF13" s="1111">
        <f>FZ13-GH13</f>
        <v>0</v>
      </c>
      <c r="GG13" s="607">
        <f>GC13-GI13</f>
        <v>0</v>
      </c>
      <c r="GH13" s="1112">
        <f>FZ13</f>
        <v>0</v>
      </c>
      <c r="GI13" s="607">
        <f>GC13</f>
        <v>0</v>
      </c>
      <c r="GJ13" s="768">
        <f t="shared" ref="GJ13:GJ30" si="62">SUM(GK13:GL13)</f>
        <v>0</v>
      </c>
      <c r="GK13" s="590">
        <f>[1]Субсидия_факт!EN8</f>
        <v>0</v>
      </c>
      <c r="GL13" s="591">
        <f>[1]Субсидия_факт!EO8</f>
        <v>0</v>
      </c>
      <c r="GM13" s="720">
        <f t="shared" ref="GM13:GM30" si="63">SUM(GN13:GO13)</f>
        <v>0</v>
      </c>
      <c r="GN13" s="590"/>
      <c r="GO13" s="591"/>
      <c r="GP13" s="768">
        <f t="shared" ref="GP13:GP30" si="64">SUM(GQ13:GR13)</f>
        <v>0</v>
      </c>
      <c r="GQ13" s="630"/>
      <c r="GR13" s="631"/>
      <c r="GS13" s="731">
        <f t="shared" ref="GS13:GS30" si="65">SUM(GT13:GU13)</f>
        <v>0</v>
      </c>
      <c r="GT13" s="630"/>
      <c r="GU13" s="631"/>
      <c r="GV13" s="768">
        <f t="shared" ref="GV13:GV30" si="66">SUM(GW13:GX13)</f>
        <v>0</v>
      </c>
      <c r="GW13" s="590">
        <f>[1]Субсидия_факт!CN8</f>
        <v>0</v>
      </c>
      <c r="GX13" s="591">
        <f>[1]Субсидия_факт!CP8</f>
        <v>0</v>
      </c>
      <c r="GY13" s="720">
        <f t="shared" ref="GY13:GY30" si="67">SUM(GZ13:HA13)</f>
        <v>0</v>
      </c>
      <c r="GZ13" s="590"/>
      <c r="HA13" s="591"/>
      <c r="HB13" s="1109">
        <f t="shared" ref="HB13:HB30" si="68">SUM(HC13:HD13)</f>
        <v>0</v>
      </c>
      <c r="HC13" s="590">
        <f t="shared" ref="HC13:HD28" si="69">GW13-HI13</f>
        <v>0</v>
      </c>
      <c r="HD13" s="589">
        <f t="shared" si="69"/>
        <v>0</v>
      </c>
      <c r="HE13" s="608">
        <f t="shared" ref="HE13:HE30" si="70">SUM(HF13:HG13)</f>
        <v>0</v>
      </c>
      <c r="HF13" s="590">
        <f t="shared" ref="HF13:HG28" si="71">GZ13-HL13</f>
        <v>0</v>
      </c>
      <c r="HG13" s="589">
        <f t="shared" si="71"/>
        <v>0</v>
      </c>
      <c r="HH13" s="1109">
        <f t="shared" ref="HH13:HH30" si="72">SUM(HI13:HJ13)</f>
        <v>0</v>
      </c>
      <c r="HI13" s="590">
        <f>[1]Субсидия_факт!CO8</f>
        <v>0</v>
      </c>
      <c r="HJ13" s="589">
        <f>[1]Субсидия_факт!CQ8</f>
        <v>0</v>
      </c>
      <c r="HK13" s="608">
        <f t="shared" ref="HK13:HK30" si="73">SUM(HL13:HM13)</f>
        <v>0</v>
      </c>
      <c r="HL13" s="590">
        <f t="shared" ref="HL13:HM13" si="74">GZ13</f>
        <v>0</v>
      </c>
      <c r="HM13" s="591">
        <f t="shared" si="74"/>
        <v>0</v>
      </c>
      <c r="HN13" s="1113">
        <f t="shared" ref="HN13:HN30" si="75">SUM(HO13:HQ13)</f>
        <v>0</v>
      </c>
      <c r="HO13" s="590">
        <f>[1]Субсидия_факт!EP8</f>
        <v>0</v>
      </c>
      <c r="HP13" s="591">
        <f>[1]Субсидия_факт!EQ8</f>
        <v>0</v>
      </c>
      <c r="HQ13" s="590">
        <f>[1]Субсидия_факт!ER8</f>
        <v>0</v>
      </c>
      <c r="HR13" s="623">
        <f t="shared" ref="HR13:HR30" si="76">SUM(HS13:HU13)</f>
        <v>0</v>
      </c>
      <c r="HS13" s="590"/>
      <c r="HT13" s="591"/>
      <c r="HU13" s="586"/>
      <c r="HV13" s="940">
        <f>HW13</f>
        <v>0</v>
      </c>
      <c r="HW13" s="590">
        <f>[1]Субсидия_факт!ES8</f>
        <v>0</v>
      </c>
      <c r="HX13" s="940">
        <f>HY13</f>
        <v>0</v>
      </c>
      <c r="HY13" s="586"/>
      <c r="HZ13" s="1114">
        <f>HV13-IB13</f>
        <v>0</v>
      </c>
      <c r="IA13" s="1114">
        <f>HX13-IC13</f>
        <v>0</v>
      </c>
      <c r="IB13" s="1114">
        <f>HV13</f>
        <v>0</v>
      </c>
      <c r="IC13" s="1114">
        <f>HX13</f>
        <v>0</v>
      </c>
      <c r="ID13" s="768">
        <f t="shared" ref="ID13:ID30" si="77">SUM(IE13:IF13)</f>
        <v>0</v>
      </c>
      <c r="IE13" s="908">
        <f>[1]Субсидия_факт!BM8</f>
        <v>0</v>
      </c>
      <c r="IF13" s="1108">
        <f>[1]Субсидия_факт!BN8</f>
        <v>0</v>
      </c>
      <c r="IG13" s="914">
        <f t="shared" ref="IG13:IG30" si="78">SUM(IH13:II13)</f>
        <v>0</v>
      </c>
      <c r="IH13" s="630"/>
      <c r="II13" s="631"/>
      <c r="IJ13" s="1115">
        <f t="shared" ref="IJ13:IJ30" si="79">SUM(IK13:IL13)</f>
        <v>0</v>
      </c>
      <c r="IK13" s="590">
        <f>[1]Субсидия_факт!BO8</f>
        <v>0</v>
      </c>
      <c r="IL13" s="591">
        <f>[1]Субсидия_факт!BQ8</f>
        <v>0</v>
      </c>
      <c r="IM13" s="1116">
        <f t="shared" ref="IM13:IM30" si="80">SUM(IN13:IO13)</f>
        <v>0</v>
      </c>
      <c r="IN13" s="590"/>
      <c r="IO13" s="589"/>
      <c r="IP13" s="1111">
        <f>IJ13-IR13</f>
        <v>0</v>
      </c>
      <c r="IQ13" s="1111">
        <f>IM13-IS13</f>
        <v>0</v>
      </c>
      <c r="IR13" s="1111">
        <f>IJ13</f>
        <v>0</v>
      </c>
      <c r="IS13" s="607">
        <f>IM13</f>
        <v>0</v>
      </c>
      <c r="IT13" s="749">
        <f t="shared" ref="IT13:IT30" si="81">SUM(IU13:IV13)</f>
        <v>0</v>
      </c>
      <c r="IU13" s="908">
        <f>[1]Субсидия_факт!AR8</f>
        <v>0</v>
      </c>
      <c r="IV13" s="1108">
        <f>[1]Субсидия_факт!AS8</f>
        <v>0</v>
      </c>
      <c r="IW13" s="914">
        <f t="shared" ref="IW13:IW30" si="82">SUM(IX13:IY13)</f>
        <v>0</v>
      </c>
      <c r="IX13" s="630"/>
      <c r="IY13" s="631"/>
      <c r="IZ13" s="768">
        <f t="shared" ref="IZ13:IZ30" si="83">SUM(JA13:JB13)</f>
        <v>0</v>
      </c>
      <c r="JA13" s="590">
        <f>[1]Субсидия_факт!BX8</f>
        <v>0</v>
      </c>
      <c r="JB13" s="591">
        <f>[1]Субсидия_факт!BY8</f>
        <v>0</v>
      </c>
      <c r="JC13" s="720">
        <f t="shared" ref="JC13:JC30" si="84">SUM(JD13:JE13)</f>
        <v>0</v>
      </c>
      <c r="JD13" s="590"/>
      <c r="JE13" s="591"/>
      <c r="JF13" s="720">
        <f t="shared" ref="JF13:JF30" si="85">SUM(JG13:JH13)</f>
        <v>0</v>
      </c>
      <c r="JG13" s="590">
        <f>[1]Субсидия_факт!BZ8</f>
        <v>0</v>
      </c>
      <c r="JH13" s="589">
        <f>[1]Субсидия_факт!CC8</f>
        <v>0</v>
      </c>
      <c r="JI13" s="720">
        <f t="shared" ref="JI13:JI30" si="86">SUM(JJ13:JK13)</f>
        <v>0</v>
      </c>
      <c r="JJ13" s="590"/>
      <c r="JK13" s="591"/>
      <c r="JL13" s="720">
        <f t="shared" ref="JL13:JL30" si="87">SUM(JM13:JN13)</f>
        <v>0</v>
      </c>
      <c r="JM13" s="590">
        <f>[1]Субсидия_факт!CA8</f>
        <v>0</v>
      </c>
      <c r="JN13" s="591">
        <f>[1]Субсидия_факт!CD8</f>
        <v>0</v>
      </c>
      <c r="JO13" s="720">
        <f t="shared" ref="JO13:JO30" si="88">SUM(JP13:JQ13)</f>
        <v>0</v>
      </c>
      <c r="JP13" s="586"/>
      <c r="JQ13" s="595"/>
      <c r="JR13" s="608">
        <f t="shared" ref="JR13:JR30" si="89">SUM(JS13:JT13)</f>
        <v>0</v>
      </c>
      <c r="JS13" s="587">
        <f>'Проверочная  таблица'!JM13-'Проверочная  таблица'!JY13</f>
        <v>0</v>
      </c>
      <c r="JT13" s="591">
        <f>'Проверочная  таблица'!JN13-'Проверочная  таблица'!JZ13</f>
        <v>0</v>
      </c>
      <c r="JU13" s="1105">
        <f t="shared" ref="JU13:JU30" si="90">SUM(JV13:JW13)</f>
        <v>0</v>
      </c>
      <c r="JV13" s="586">
        <f>'Проверочная  таблица'!JP13-'Проверочная  таблица'!KB13</f>
        <v>0</v>
      </c>
      <c r="JW13" s="598">
        <f>'Проверочная  таблица'!JQ13-'Проверочная  таблица'!KC13</f>
        <v>0</v>
      </c>
      <c r="JX13" s="608">
        <f t="shared" ref="JX13:JX30" si="91">SUM(JY13:JZ13)</f>
        <v>0</v>
      </c>
      <c r="JY13" s="590">
        <f>[1]Субсидия_факт!CB8</f>
        <v>0</v>
      </c>
      <c r="JZ13" s="589">
        <f>[1]Субсидия_факт!CE8</f>
        <v>0</v>
      </c>
      <c r="KA13" s="608">
        <f t="shared" ref="KA13:KA26" si="92">SUM(KB13:KC13)</f>
        <v>0</v>
      </c>
      <c r="KB13" s="590"/>
      <c r="KC13" s="591"/>
      <c r="KD13" s="1096">
        <f t="shared" ref="KD13:KD30" si="93">SUM(KE13:KG13)</f>
        <v>0</v>
      </c>
      <c r="KE13" s="586">
        <f>[1]Субсидия_факт!AJ8</f>
        <v>0</v>
      </c>
      <c r="KF13" s="591">
        <f>[1]Субсидия_факт!AK8</f>
        <v>0</v>
      </c>
      <c r="KG13" s="586">
        <f>[1]Субсидия_факт!AL8</f>
        <v>0</v>
      </c>
      <c r="KH13" s="1096">
        <f t="shared" ref="KH13:KH30" si="94">SUM(KI13:KK13)</f>
        <v>0</v>
      </c>
      <c r="KI13" s="586"/>
      <c r="KJ13" s="591"/>
      <c r="KK13" s="586"/>
      <c r="KL13" s="1096">
        <f t="shared" ref="KL13:KL30" si="95">SUM(KM13:KN13)</f>
        <v>0</v>
      </c>
      <c r="KM13" s="586">
        <f>[1]Субсидия_факт!GV8</f>
        <v>0</v>
      </c>
      <c r="KN13" s="591">
        <f>[1]Субсидия_факт!GW8</f>
        <v>0</v>
      </c>
      <c r="KO13" s="1096">
        <f t="shared" ref="KO13:KO30" si="96">SUM(KP13:KQ13)</f>
        <v>0</v>
      </c>
      <c r="KP13" s="586"/>
      <c r="KQ13" s="591"/>
      <c r="KR13" s="1096">
        <f t="shared" ref="KR13:KR30" si="97">SUM(KS13:KT13)</f>
        <v>0</v>
      </c>
      <c r="KS13" s="615"/>
      <c r="KT13" s="594"/>
      <c r="KU13" s="1096">
        <f t="shared" ref="KU13:KU30" si="98">SUM(KV13:KW13)</f>
        <v>0</v>
      </c>
      <c r="KV13" s="586"/>
      <c r="KW13" s="591"/>
      <c r="KX13" s="608">
        <f>KR13-KZ13</f>
        <v>0</v>
      </c>
      <c r="KY13" s="608">
        <f>KU13-LA13</f>
        <v>0</v>
      </c>
      <c r="KZ13" s="1117"/>
      <c r="LA13" s="1117"/>
      <c r="LB13" s="1107">
        <f t="shared" ref="LB13:LB30" si="99">SUM(LC13:LD13)</f>
        <v>0</v>
      </c>
      <c r="LC13" s="586">
        <f>[1]Субсидия_факт!AT8</f>
        <v>0</v>
      </c>
      <c r="LD13" s="591">
        <f>[1]Субсидия_факт!AW8</f>
        <v>0</v>
      </c>
      <c r="LE13" s="764">
        <f t="shared" ref="LE13:LE30" si="100">SUM(LF13:LG13)</f>
        <v>0</v>
      </c>
      <c r="LF13" s="586"/>
      <c r="LG13" s="591"/>
      <c r="LH13" s="1107">
        <f t="shared" ref="LH13:LH30" si="101">SUM(LI13:LJ13)</f>
        <v>0</v>
      </c>
      <c r="LI13" s="586">
        <f>[1]Субсидия_факт!AU8</f>
        <v>0</v>
      </c>
      <c r="LJ13" s="591">
        <f>[1]Субсидия_факт!AX8</f>
        <v>0</v>
      </c>
      <c r="LK13" s="764">
        <f t="shared" ref="LK13:LK30" si="102">SUM(LL13:LM13)</f>
        <v>0</v>
      </c>
      <c r="LL13" s="586"/>
      <c r="LM13" s="589"/>
      <c r="LN13" s="608">
        <f t="shared" ref="LN13:LN30" si="103">SUM(LO13:LP13)</f>
        <v>0</v>
      </c>
      <c r="LO13" s="590">
        <f>'Проверочная  таблица'!LI13-LU13</f>
        <v>0</v>
      </c>
      <c r="LP13" s="591">
        <f>'Проверочная  таблица'!LJ13-LV13</f>
        <v>0</v>
      </c>
      <c r="LQ13" s="608">
        <f t="shared" ref="LQ13:LQ30" si="104">SUM(LR13:LS13)</f>
        <v>0</v>
      </c>
      <c r="LR13" s="590">
        <f>'Проверочная  таблица'!LL13-LX13</f>
        <v>0</v>
      </c>
      <c r="LS13" s="591">
        <f>'Проверочная  таблица'!LM13-LY13</f>
        <v>0</v>
      </c>
      <c r="LT13" s="609">
        <f t="shared" ref="LT13:LT30" si="105">SUM(LU13:LV13)</f>
        <v>0</v>
      </c>
      <c r="LU13" s="586">
        <f>[1]Субсидия_факт!AV8</f>
        <v>0</v>
      </c>
      <c r="LV13" s="591">
        <f>[1]Субсидия_факт!AY8</f>
        <v>0</v>
      </c>
      <c r="LW13" s="609">
        <f t="shared" ref="LW13:LW30" si="106">SUM(LX13:LY13)</f>
        <v>0</v>
      </c>
      <c r="LX13" s="586"/>
      <c r="LY13" s="591"/>
      <c r="LZ13" s="1104">
        <f>SUM(MA13:MG13)</f>
        <v>135227.62</v>
      </c>
      <c r="MA13" s="586">
        <f>[1]Субсидия_факт!AZ8</f>
        <v>0</v>
      </c>
      <c r="MB13" s="589">
        <f>[1]Субсидия_факт!BA8</f>
        <v>0</v>
      </c>
      <c r="MC13" s="590">
        <f>[1]Субсидия_факт!BB8</f>
        <v>0</v>
      </c>
      <c r="MD13" s="591">
        <f>[1]Субсидия_факт!BC8</f>
        <v>0</v>
      </c>
      <c r="ME13" s="587">
        <f>[1]Субсидия_факт!BL8</f>
        <v>0</v>
      </c>
      <c r="MF13" s="590">
        <f>[1]Субсидия_факт!CF8</f>
        <v>36511.459999999992</v>
      </c>
      <c r="MG13" s="589">
        <f>[1]Субсидия_факт!CI8</f>
        <v>98716.160000000003</v>
      </c>
      <c r="MH13" s="720">
        <f t="shared" ref="MH13:MH30" si="107">SUM(MI13:MO13)</f>
        <v>0</v>
      </c>
      <c r="MI13" s="586"/>
      <c r="MJ13" s="591"/>
      <c r="MK13" s="586"/>
      <c r="ML13" s="595"/>
      <c r="MM13" s="586"/>
      <c r="MN13" s="586"/>
      <c r="MO13" s="591"/>
      <c r="MP13" s="720">
        <f>SUM(MQ13:MR13)</f>
        <v>0</v>
      </c>
      <c r="MQ13" s="590">
        <f>[1]Субсидия_факт!CG8</f>
        <v>0</v>
      </c>
      <c r="MR13" s="589">
        <f>[1]Субсидия_факт!CJ8</f>
        <v>0</v>
      </c>
      <c r="MS13" s="720">
        <f t="shared" ref="MS13:MS30" si="108">SUM(MT13:MU13)</f>
        <v>0</v>
      </c>
      <c r="MT13" s="587"/>
      <c r="MU13" s="591"/>
      <c r="MV13" s="608">
        <f t="shared" ref="MV13:MV30" si="109">SUM(MW13:MX13)</f>
        <v>0</v>
      </c>
      <c r="MW13" s="590">
        <f>'Проверочная  таблица'!MQ13-NC13</f>
        <v>0</v>
      </c>
      <c r="MX13" s="591">
        <f>'Проверочная  таблица'!MR13-ND13</f>
        <v>0</v>
      </c>
      <c r="MY13" s="608">
        <f t="shared" ref="MY13:MY30" si="110">SUM(MZ13:NA13)</f>
        <v>0</v>
      </c>
      <c r="MZ13" s="586">
        <f>'Проверочная  таблица'!MT13-NF13</f>
        <v>0</v>
      </c>
      <c r="NA13" s="598">
        <f>'Проверочная  таблица'!MU13-NG13</f>
        <v>0</v>
      </c>
      <c r="NB13" s="607">
        <f>SUM(NC13:ND13)</f>
        <v>0</v>
      </c>
      <c r="NC13" s="590">
        <f>[1]Субсидия_факт!CH8</f>
        <v>0</v>
      </c>
      <c r="ND13" s="589">
        <f>[1]Субсидия_факт!CK8</f>
        <v>0</v>
      </c>
      <c r="NE13" s="608">
        <f t="shared" ref="NE13:NE26" si="111">SUM(NF13:NG13)</f>
        <v>0</v>
      </c>
      <c r="NF13" s="586"/>
      <c r="NG13" s="591"/>
      <c r="NH13" s="1118">
        <f t="shared" ref="NH13:NH30" si="112">SUM(NI13:NK13)</f>
        <v>5000000</v>
      </c>
      <c r="NI13" s="590">
        <f>[1]Субсидия_факт!CR8</f>
        <v>0</v>
      </c>
      <c r="NJ13" s="589">
        <f>[1]Субсидия_факт!CU8</f>
        <v>0</v>
      </c>
      <c r="NK13" s="597">
        <f>[1]Субсидия_факт!CX8</f>
        <v>5000000</v>
      </c>
      <c r="NL13" s="1118">
        <f t="shared" ref="NL13:NL30" si="113">SUM(NM13:NO13)</f>
        <v>0</v>
      </c>
      <c r="NM13" s="587"/>
      <c r="NN13" s="591"/>
      <c r="NO13" s="586"/>
      <c r="NP13" s="1096">
        <f>SUM(NQ13:NS13)</f>
        <v>0</v>
      </c>
      <c r="NQ13" s="590">
        <f>[1]Субсидия_факт!CS8</f>
        <v>0</v>
      </c>
      <c r="NR13" s="589">
        <f>[1]Субсидия_факт!CV8</f>
        <v>0</v>
      </c>
      <c r="NS13" s="586">
        <f>[1]Субсидия_факт!CY8</f>
        <v>0</v>
      </c>
      <c r="NT13" s="1096">
        <f t="shared" ref="NT13:NT30" si="114">SUM(NU13:NW13)</f>
        <v>0</v>
      </c>
      <c r="NU13" s="586"/>
      <c r="NV13" s="598"/>
      <c r="NW13" s="586"/>
      <c r="NX13" s="1098">
        <f t="shared" ref="NX13:NX30" si="115">SUM(NY13:OA13)</f>
        <v>0</v>
      </c>
      <c r="NY13" s="615">
        <f>'Проверочная  таблица'!NQ13-OG13</f>
        <v>0</v>
      </c>
      <c r="NZ13" s="594">
        <f>'Проверочная  таблица'!NR13-OH13</f>
        <v>0</v>
      </c>
      <c r="OA13" s="597">
        <f>'Проверочная  таблица'!NS13-OI13</f>
        <v>0</v>
      </c>
      <c r="OB13" s="1098">
        <f>SUM(OC13:OE13)</f>
        <v>0</v>
      </c>
      <c r="OC13" s="587">
        <f>'Проверочная  таблица'!NU13-OK13</f>
        <v>0</v>
      </c>
      <c r="OD13" s="591">
        <f>'Проверочная  таблица'!NV13-OL13</f>
        <v>0</v>
      </c>
      <c r="OE13" s="586">
        <f>'Проверочная  таблица'!NW13-OM13</f>
        <v>0</v>
      </c>
      <c r="OF13" s="1098">
        <f t="shared" ref="OF13:OF30" si="116">SUM(OG13:OI13)</f>
        <v>0</v>
      </c>
      <c r="OG13" s="590">
        <f>[1]Субсидия_факт!CT8</f>
        <v>0</v>
      </c>
      <c r="OH13" s="589">
        <f>[1]Субсидия_факт!CW8</f>
        <v>0</v>
      </c>
      <c r="OI13" s="590">
        <f>[1]Субсидия_факт!CZ8</f>
        <v>0</v>
      </c>
      <c r="OJ13" s="1098">
        <f t="shared" ref="OJ13:OJ30" si="117">SUM(OK13:OM13)</f>
        <v>0</v>
      </c>
      <c r="OK13" s="587">
        <f t="shared" ref="OK13:OL13" si="118">NU13</f>
        <v>0</v>
      </c>
      <c r="OL13" s="591">
        <f t="shared" si="118"/>
        <v>0</v>
      </c>
      <c r="OM13" s="586"/>
      <c r="ON13" s="1104">
        <f>SUM(OO13:OR13)</f>
        <v>0</v>
      </c>
      <c r="OO13" s="590">
        <f>[1]Субсидия_факт!DV8</f>
        <v>0</v>
      </c>
      <c r="OP13" s="591">
        <f>[1]Субсидия_факт!DY8</f>
        <v>0</v>
      </c>
      <c r="OQ13" s="590"/>
      <c r="OR13" s="591"/>
      <c r="OS13" s="1104">
        <f>SUM(OT13:OW13)</f>
        <v>0</v>
      </c>
      <c r="OT13" s="586"/>
      <c r="OU13" s="595"/>
      <c r="OV13" s="586"/>
      <c r="OW13" s="595"/>
      <c r="OX13" s="1104">
        <f>SUM(OY13:PB13)</f>
        <v>0</v>
      </c>
      <c r="OY13" s="590">
        <f>[1]Субсидия_факт!DW8</f>
        <v>0</v>
      </c>
      <c r="OZ13" s="591">
        <f>[1]Субсидия_факт!DZ8</f>
        <v>0</v>
      </c>
      <c r="PA13" s="586"/>
      <c r="PB13" s="595"/>
      <c r="PC13" s="1104">
        <f>SUM(PD13:PG13)</f>
        <v>0</v>
      </c>
      <c r="PD13" s="586"/>
      <c r="PE13" s="595"/>
      <c r="PF13" s="586"/>
      <c r="PG13" s="595"/>
      <c r="PH13" s="607">
        <f>SUM(PI13:PL13)</f>
        <v>0</v>
      </c>
      <c r="PI13" s="586">
        <f t="shared" ref="PI13:PI30" si="119">OY13-PS13</f>
        <v>0</v>
      </c>
      <c r="PJ13" s="591">
        <f t="shared" ref="PJ13:PJ30" si="120">OZ13-PT13</f>
        <v>0</v>
      </c>
      <c r="PK13" s="590">
        <f t="shared" ref="PK13:PK30" si="121">PA13-PU13</f>
        <v>0</v>
      </c>
      <c r="PL13" s="591">
        <f t="shared" ref="PL13:PL30" si="122">PB13-PV13</f>
        <v>0</v>
      </c>
      <c r="PM13" s="607">
        <f>SUM(PN13:PQ13)</f>
        <v>0</v>
      </c>
      <c r="PN13" s="590">
        <f t="shared" ref="PN13:PN30" si="123">PD13-PX13</f>
        <v>0</v>
      </c>
      <c r="PO13" s="591">
        <f t="shared" ref="PO13:PO30" si="124">PE13-PY13</f>
        <v>0</v>
      </c>
      <c r="PP13" s="590">
        <f t="shared" ref="PP13:PP30" si="125">PF13-PZ13</f>
        <v>0</v>
      </c>
      <c r="PQ13" s="591">
        <f t="shared" ref="PQ13:PQ30" si="126">PG13-QA13</f>
        <v>0</v>
      </c>
      <c r="PR13" s="607">
        <f>SUM(PS13:PV13)</f>
        <v>0</v>
      </c>
      <c r="PS13" s="590">
        <f>[1]Субсидия_факт!DX8</f>
        <v>0</v>
      </c>
      <c r="PT13" s="591">
        <f>[1]Субсидия_факт!EA8</f>
        <v>0</v>
      </c>
      <c r="PU13" s="586"/>
      <c r="PV13" s="598"/>
      <c r="PW13" s="607">
        <f>SUM(PX13:QA13)</f>
        <v>0</v>
      </c>
      <c r="PX13" s="618"/>
      <c r="PY13" s="617"/>
      <c r="PZ13" s="586"/>
      <c r="QA13" s="595"/>
      <c r="QB13" s="658">
        <f t="shared" ref="QB13:QB30" si="127">SUM(QC13:QD13)</f>
        <v>0</v>
      </c>
      <c r="QC13" s="590">
        <f>[1]Субсидия_факт!BD8</f>
        <v>0</v>
      </c>
      <c r="QD13" s="591">
        <f>[1]Субсидия_факт!BE8</f>
        <v>0</v>
      </c>
      <c r="QE13" s="720">
        <f t="shared" ref="QE13:QE30" si="128">SUM(QF13:QG13)</f>
        <v>0</v>
      </c>
      <c r="QF13" s="590"/>
      <c r="QG13" s="591"/>
      <c r="QH13" s="730">
        <f t="shared" ref="QH13:QH30" si="129">SUM(QI13:QJ13)</f>
        <v>0</v>
      </c>
      <c r="QI13" s="590">
        <f>[1]Субсидия_факт!BF8</f>
        <v>0</v>
      </c>
      <c r="QJ13" s="591">
        <f>[1]Субсидия_факт!BI8</f>
        <v>0</v>
      </c>
      <c r="QK13" s="720">
        <f t="shared" ref="QK13:QK30" si="130">SUM(QL13:QM13)</f>
        <v>0</v>
      </c>
      <c r="QL13" s="590"/>
      <c r="QM13" s="591"/>
      <c r="QN13" s="658">
        <f t="shared" ref="QN13:QN30" si="131">SUM(QO13:QP13)</f>
        <v>0</v>
      </c>
      <c r="QO13" s="590">
        <f>[1]Субсидия_факт!BG8</f>
        <v>0</v>
      </c>
      <c r="QP13" s="591">
        <f>[1]Субсидия_факт!BJ8</f>
        <v>0</v>
      </c>
      <c r="QQ13" s="720">
        <f t="shared" ref="QQ13:QQ30" si="132">SUM(QR13:QS13)</f>
        <v>0</v>
      </c>
      <c r="QR13" s="590"/>
      <c r="QS13" s="591"/>
      <c r="QT13" s="1109">
        <f t="shared" ref="QT13:QT30" si="133">SUM(QU13:QV13)</f>
        <v>0</v>
      </c>
      <c r="QU13" s="590">
        <f t="shared" ref="QU13:QV28" si="134">QO13-RA13</f>
        <v>0</v>
      </c>
      <c r="QV13" s="591">
        <f t="shared" si="134"/>
        <v>0</v>
      </c>
      <c r="QW13" s="608">
        <f t="shared" ref="QW13:QW30" si="135">SUM(QX13:QY13)</f>
        <v>0</v>
      </c>
      <c r="QX13" s="590">
        <f t="shared" ref="QX13:QY28" si="136">QR13-RD13</f>
        <v>0</v>
      </c>
      <c r="QY13" s="631">
        <f t="shared" si="136"/>
        <v>0</v>
      </c>
      <c r="QZ13" s="658">
        <f t="shared" ref="QZ13:QZ30" si="137">SUM(RA13:RB13)</f>
        <v>0</v>
      </c>
      <c r="RA13" s="590">
        <f>[1]Субсидия_факт!BH8</f>
        <v>0</v>
      </c>
      <c r="RB13" s="591">
        <f>[1]Субсидия_факт!BK8</f>
        <v>0</v>
      </c>
      <c r="RC13" s="608">
        <f t="shared" ref="RC13:RC30" si="138">SUM(RD13:RE13)</f>
        <v>0</v>
      </c>
      <c r="RD13" s="590"/>
      <c r="RE13" s="591"/>
      <c r="RF13" s="1096">
        <f>SUM(RG13:RJ13)</f>
        <v>0</v>
      </c>
      <c r="RG13" s="586">
        <f>[1]Субсидия_факт!GI8</f>
        <v>0</v>
      </c>
      <c r="RH13" s="591">
        <f>[1]Субсидия_факт!GL8</f>
        <v>0</v>
      </c>
      <c r="RI13" s="586">
        <f>[1]Субсидия_факт!GO8</f>
        <v>0</v>
      </c>
      <c r="RJ13" s="591">
        <f>[1]Субсидия_факт!GR8</f>
        <v>0</v>
      </c>
      <c r="RK13" s="1096">
        <f>SUM(RL13:RO13)</f>
        <v>0</v>
      </c>
      <c r="RL13" s="586"/>
      <c r="RM13" s="591"/>
      <c r="RN13" s="586"/>
      <c r="RO13" s="591"/>
      <c r="RP13" s="1096">
        <f>SUM(RQ13:RT13)</f>
        <v>0</v>
      </c>
      <c r="RQ13" s="615">
        <f>[1]Субсидия_факт!GJ8</f>
        <v>0</v>
      </c>
      <c r="RR13" s="594">
        <f>[1]Субсидия_факт!GM8</f>
        <v>0</v>
      </c>
      <c r="RS13" s="586">
        <f>[1]Субсидия_факт!GP8</f>
        <v>0</v>
      </c>
      <c r="RT13" s="591">
        <f>[1]Субсидия_факт!GS8</f>
        <v>0</v>
      </c>
      <c r="RU13" s="1096">
        <f>SUM(RV13:RY13)</f>
        <v>0</v>
      </c>
      <c r="RV13" s="586"/>
      <c r="RW13" s="591"/>
      <c r="RX13" s="586"/>
      <c r="RY13" s="591"/>
      <c r="RZ13" s="608">
        <f>RP13-SB13</f>
        <v>0</v>
      </c>
      <c r="SA13" s="608">
        <f>RU13-SC13</f>
        <v>0</v>
      </c>
      <c r="SB13" s="608"/>
      <c r="SC13" s="608"/>
      <c r="SD13" s="1107">
        <f>SUM(SE13:SI13)</f>
        <v>0</v>
      </c>
      <c r="SE13" s="590">
        <f>[1]Субсидия_факт!AE8</f>
        <v>0</v>
      </c>
      <c r="SF13" s="593">
        <f>[1]Субсидия_факт!Y8</f>
        <v>0</v>
      </c>
      <c r="SG13" s="616">
        <f>[1]Субсидия_факт!Z8</f>
        <v>0</v>
      </c>
      <c r="SH13" s="593">
        <f>[1]Субсидия_факт!AA8</f>
        <v>0</v>
      </c>
      <c r="SI13" s="616">
        <f>[1]Субсидия_факт!AB8</f>
        <v>0</v>
      </c>
      <c r="SJ13" s="720">
        <f t="shared" ref="SJ13:SJ30" si="139">SUM(SK13:SO13)</f>
        <v>0</v>
      </c>
      <c r="SK13" s="596"/>
      <c r="SL13" s="587"/>
      <c r="SM13" s="591"/>
      <c r="SN13" s="587"/>
      <c r="SO13" s="589"/>
      <c r="SP13" s="658">
        <f t="shared" ref="SP13:SP30" si="140">SUM(SQ13:SR13)</f>
        <v>0</v>
      </c>
      <c r="SQ13" s="590">
        <f>[1]Субсидия_факт!S8</f>
        <v>0</v>
      </c>
      <c r="SR13" s="591">
        <f>[1]Субсидия_факт!T8</f>
        <v>0</v>
      </c>
      <c r="SS13" s="720">
        <f t="shared" ref="SS13:SS30" si="141">SUM(ST13:SU13)</f>
        <v>0</v>
      </c>
      <c r="ST13" s="587"/>
      <c r="SU13" s="589"/>
      <c r="SV13" s="605">
        <f>SUM(SW13:TB13)</f>
        <v>0</v>
      </c>
      <c r="SW13" s="590">
        <f>[1]Субсидия_факт!DJ8</f>
        <v>0</v>
      </c>
      <c r="SX13" s="591">
        <f>[1]Субсидия_факт!DM8</f>
        <v>0</v>
      </c>
      <c r="SY13" s="587">
        <f>[1]Субсидия_факт!DP8</f>
        <v>0</v>
      </c>
      <c r="SZ13" s="591">
        <f>[1]Субсидия_факт!DS8</f>
        <v>0</v>
      </c>
      <c r="TA13" s="867">
        <f>[1]Субсидия_факт!EH8-OQ13</f>
        <v>0</v>
      </c>
      <c r="TB13" s="589">
        <f>[1]Субсидия_факт!EK8-OR13</f>
        <v>0</v>
      </c>
      <c r="TC13" s="720">
        <f t="shared" ref="TC13:TC30" si="142">SUM(TD13:TI13)</f>
        <v>0</v>
      </c>
      <c r="TD13" s="1119"/>
      <c r="TE13" s="595"/>
      <c r="TF13" s="1119"/>
      <c r="TG13" s="595"/>
      <c r="TH13" s="867"/>
      <c r="TI13" s="589"/>
      <c r="TJ13" s="658">
        <f t="shared" ref="TJ13:TJ30" si="143">SUM(TK13:TP13)</f>
        <v>0</v>
      </c>
      <c r="TK13" s="590">
        <f>[1]Субсидия_факт!DK8</f>
        <v>0</v>
      </c>
      <c r="TL13" s="591">
        <f>[1]Субсидия_факт!DN8</f>
        <v>0</v>
      </c>
      <c r="TM13" s="587">
        <f>[1]Субсидия_факт!DQ8</f>
        <v>0</v>
      </c>
      <c r="TN13" s="591">
        <f>[1]Субсидия_факт!DT8</f>
        <v>0</v>
      </c>
      <c r="TO13" s="587">
        <f>[1]Субсидия_факт!EI8</f>
        <v>0</v>
      </c>
      <c r="TP13" s="591">
        <f>[1]Субсидия_факт!EL8</f>
        <v>0</v>
      </c>
      <c r="TQ13" s="720">
        <f t="shared" ref="TQ13:TQ30" si="144">SUM(TR13:TW13)</f>
        <v>0</v>
      </c>
      <c r="TR13" s="586"/>
      <c r="TS13" s="595"/>
      <c r="TT13" s="867"/>
      <c r="TU13" s="595"/>
      <c r="TV13" s="586"/>
      <c r="TW13" s="595"/>
      <c r="TX13" s="733">
        <f t="shared" ref="TX13:TX30" si="145">SUM(TY13:UD13)</f>
        <v>0</v>
      </c>
      <c r="TY13" s="590">
        <f t="shared" ref="TY13:UD28" si="146">TK13-UM13</f>
        <v>0</v>
      </c>
      <c r="TZ13" s="591">
        <f t="shared" si="146"/>
        <v>0</v>
      </c>
      <c r="UA13" s="590">
        <f t="shared" si="146"/>
        <v>0</v>
      </c>
      <c r="UB13" s="591">
        <f t="shared" si="146"/>
        <v>0</v>
      </c>
      <c r="UC13" s="587">
        <f t="shared" si="146"/>
        <v>0</v>
      </c>
      <c r="UD13" s="591">
        <f t="shared" si="146"/>
        <v>0</v>
      </c>
      <c r="UE13" s="608">
        <f t="shared" ref="UE13:UE30" si="147">SUM(UF13:UK13)</f>
        <v>0</v>
      </c>
      <c r="UF13" s="590">
        <f t="shared" ref="UF13:UK28" si="148">TR13-UT13</f>
        <v>0</v>
      </c>
      <c r="UG13" s="591">
        <f t="shared" si="148"/>
        <v>0</v>
      </c>
      <c r="UH13" s="590">
        <f t="shared" si="148"/>
        <v>0</v>
      </c>
      <c r="UI13" s="591">
        <f t="shared" si="148"/>
        <v>0</v>
      </c>
      <c r="UJ13" s="587">
        <f t="shared" si="148"/>
        <v>0</v>
      </c>
      <c r="UK13" s="591">
        <f t="shared" si="148"/>
        <v>0</v>
      </c>
      <c r="UL13" s="743">
        <f t="shared" ref="UL13:UL30" si="149">SUM(UM13:UR13)</f>
        <v>0</v>
      </c>
      <c r="UM13" s="590">
        <f>[1]Субсидия_факт!DL8</f>
        <v>0</v>
      </c>
      <c r="UN13" s="591">
        <f>[1]Субсидия_факт!DO8</f>
        <v>0</v>
      </c>
      <c r="UO13" s="587">
        <f>[1]Субсидия_факт!DR8</f>
        <v>0</v>
      </c>
      <c r="UP13" s="591">
        <f>[1]Субсидия_факт!DU8</f>
        <v>0</v>
      </c>
      <c r="UQ13" s="587">
        <f>[1]Субсидия_факт!EJ8</f>
        <v>0</v>
      </c>
      <c r="UR13" s="591">
        <f>[1]Субсидия_факт!EM8</f>
        <v>0</v>
      </c>
      <c r="US13" s="608">
        <f t="shared" ref="US13:US30" si="150">SUM(UT13:UY13)</f>
        <v>0</v>
      </c>
      <c r="UT13" s="867"/>
      <c r="UU13" s="595"/>
      <c r="UV13" s="867"/>
      <c r="UW13" s="595"/>
      <c r="UX13" s="867"/>
      <c r="UY13" s="595"/>
      <c r="UZ13" s="720">
        <f>'Прочая  субсидия_МР  и  ГО'!B8</f>
        <v>49738111.689999998</v>
      </c>
      <c r="VA13" s="720">
        <f>'Прочая  субсидия_МР  и  ГО'!C8</f>
        <v>1625937.97</v>
      </c>
      <c r="VB13" s="729">
        <f>'Прочая  субсидия_БП'!B8</f>
        <v>0</v>
      </c>
      <c r="VC13" s="730">
        <f>'Прочая  субсидия_БП'!C8</f>
        <v>0</v>
      </c>
      <c r="VD13" s="1120">
        <f>'Прочая  субсидия_БП'!D8</f>
        <v>0</v>
      </c>
      <c r="VE13" s="1121">
        <f>'Прочая  субсидия_БП'!E8</f>
        <v>0</v>
      </c>
      <c r="VF13" s="1122">
        <f>'Прочая  субсидия_БП'!F8</f>
        <v>0</v>
      </c>
      <c r="VG13" s="1120">
        <f>'Прочая  субсидия_БП'!G8</f>
        <v>0</v>
      </c>
      <c r="VH13" s="605">
        <f t="shared" ref="VH13:VH30" si="151">SUM(VI13:VJ13)</f>
        <v>207072369.22999999</v>
      </c>
      <c r="VI13" s="588">
        <f>'Проверочная  таблица'!WK13+'Проверочная  таблица'!VN13+'Проверочная  таблица'!VP13+WE13</f>
        <v>202314238.28999999</v>
      </c>
      <c r="VJ13" s="864">
        <f>'Проверочная  таблица'!WL13+'Проверочная  таблица'!VT13+'Проверочная  таблица'!VZ13+'Проверочная  таблица'!VV13+'Проверочная  таблица'!VX13+WB13+WF13+VR13</f>
        <v>4758130.9399999995</v>
      </c>
      <c r="VK13" s="1107">
        <f t="shared" ref="VK13:VK30" si="152">SUM(VL13:VM13)</f>
        <v>50071900.82</v>
      </c>
      <c r="VL13" s="588">
        <f>'Проверочная  таблица'!WN13+'Проверочная  таблица'!VO13+'Проверочная  таблица'!VQ13+WH13</f>
        <v>49038893.670000002</v>
      </c>
      <c r="VM13" s="864">
        <f>'Проверочная  таблица'!WO13+'Проверочная  таблица'!VU13+'Проверочная  таблица'!WA13+'Проверочная  таблица'!VW13+'Проверочная  таблица'!VY13+WC13+WI13+VS13</f>
        <v>1033007.1499999999</v>
      </c>
      <c r="VN13" s="1123">
        <f>'Субвенция  на  полномочия'!B8</f>
        <v>192366979.13</v>
      </c>
      <c r="VO13" s="1095">
        <f>'Субвенция  на  полномочия'!C8</f>
        <v>46919568</v>
      </c>
      <c r="VP13" s="1124">
        <f>[1]Субвенция_факт!M9</f>
        <v>6700250</v>
      </c>
      <c r="VQ13" s="599">
        <v>1273600</v>
      </c>
      <c r="VR13" s="1124">
        <f>[1]Субвенция_факт!AE9</f>
        <v>1005500</v>
      </c>
      <c r="VS13" s="599">
        <f>ВУС!E6</f>
        <v>173809.69</v>
      </c>
      <c r="VT13" s="1124">
        <f>[1]Субвенция_факт!AF9</f>
        <v>0</v>
      </c>
      <c r="VU13" s="599"/>
      <c r="VV13" s="1124">
        <f>[1]Субвенция_факт!AG9</f>
        <v>3000</v>
      </c>
      <c r="VW13" s="599"/>
      <c r="VX13" s="1100">
        <f>[1]Субвенция_факт!E9</f>
        <v>0</v>
      </c>
      <c r="VY13" s="913"/>
      <c r="VZ13" s="1100">
        <f>[1]Субвенция_факт!F9</f>
        <v>0</v>
      </c>
      <c r="WA13" s="913"/>
      <c r="WB13" s="1100">
        <f>[1]Субвенция_факт!G9</f>
        <v>0</v>
      </c>
      <c r="WC13" s="915"/>
      <c r="WD13" s="1095">
        <f t="shared" ref="WD13:WD30" si="153">SUM(WE13:WF13)</f>
        <v>4396640.0999999996</v>
      </c>
      <c r="WE13" s="588">
        <f>[1]Субвенция_факт!P9</f>
        <v>1547009.16</v>
      </c>
      <c r="WF13" s="591">
        <f>[1]Субвенция_факт!Q9</f>
        <v>2849630.94</v>
      </c>
      <c r="WG13" s="1107">
        <f t="shared" ref="WG13:WG30" si="154">SUM(WH13:WI13)</f>
        <v>1039401.8200000001</v>
      </c>
      <c r="WH13" s="588">
        <v>365725.67</v>
      </c>
      <c r="WI13" s="600">
        <v>673676.15</v>
      </c>
      <c r="WJ13" s="605">
        <f t="shared" ref="WJ13:WJ30" si="155">SUM(WK13:WL13)</f>
        <v>2600000</v>
      </c>
      <c r="WK13" s="603">
        <f>[1]Субвенция_факт!X9</f>
        <v>1700000</v>
      </c>
      <c r="WL13" s="1125">
        <f>[1]Субвенция_факт!W9</f>
        <v>900000</v>
      </c>
      <c r="WM13" s="1107">
        <f t="shared" ref="WM13:WM30" si="156">SUM(WN13:WO13)</f>
        <v>665521.31000000006</v>
      </c>
      <c r="WN13" s="588">
        <v>480000</v>
      </c>
      <c r="WO13" s="600">
        <v>185521.31</v>
      </c>
      <c r="WP13" s="1107">
        <f>WX13+XD13+XJ13+XP13+XT13+YB13+YZ13+WR13</f>
        <v>42952215.859999999</v>
      </c>
      <c r="WQ13" s="1107">
        <f>XA13+XG13+XM13+XR13+XV13+YN13+ZF13+WU13</f>
        <v>6687835.5099999998</v>
      </c>
      <c r="WR13" s="1095">
        <f t="shared" ref="WR13" si="157">SUM(WS13:WT13)</f>
        <v>312480</v>
      </c>
      <c r="WS13" s="601">
        <f>'[1]Иные межбюджетные трансферты'!E8</f>
        <v>0</v>
      </c>
      <c r="WT13" s="602">
        <f>'[1]Иные межбюджетные трансферты'!F8</f>
        <v>312480</v>
      </c>
      <c r="WU13" s="1107">
        <f t="shared" ref="WU13" si="158">SUM(WV13:WW13)</f>
        <v>78120</v>
      </c>
      <c r="WV13" s="601"/>
      <c r="WW13" s="602">
        <v>78120</v>
      </c>
      <c r="WX13" s="1095">
        <f t="shared" ref="WX13:WX30" si="159">SUM(WY13:WZ13)</f>
        <v>0</v>
      </c>
      <c r="WY13" s="601">
        <f>'[1]Иные межбюджетные трансферты'!X8</f>
        <v>0</v>
      </c>
      <c r="WZ13" s="602">
        <f>'[1]Иные межбюджетные трансферты'!Y8</f>
        <v>0</v>
      </c>
      <c r="XA13" s="1107">
        <f t="shared" ref="XA13:XA30" si="160">SUM(XB13:XC13)</f>
        <v>0</v>
      </c>
      <c r="XB13" s="601"/>
      <c r="XC13" s="602"/>
      <c r="XD13" s="605">
        <f t="shared" ref="XD13:XD30" si="161">SUM(XE13:XF13)</f>
        <v>1081880.52</v>
      </c>
      <c r="XE13" s="601">
        <f>'[1]Иные межбюджетные трансферты'!G8</f>
        <v>64912.83</v>
      </c>
      <c r="XF13" s="602">
        <f>'[1]Иные межбюджетные трансферты'!H8</f>
        <v>1016967.69</v>
      </c>
      <c r="XG13" s="1107">
        <f t="shared" ref="XG13:XG30" si="162">SUM(XH13:XI13)</f>
        <v>270470.21000000002</v>
      </c>
      <c r="XH13" s="601">
        <v>16228.21</v>
      </c>
      <c r="XI13" s="602">
        <v>254242</v>
      </c>
      <c r="XJ13" s="605">
        <f t="shared" ref="XJ13:XJ30" si="163">SUM(XK13:XL13)</f>
        <v>16248960</v>
      </c>
      <c r="XK13" s="601">
        <f>'[1]Иные межбюджетные трансферты'!I8</f>
        <v>0</v>
      </c>
      <c r="XL13" s="602">
        <f>'[1]Иные межбюджетные трансферты'!J8</f>
        <v>16248960</v>
      </c>
      <c r="XM13" s="1107">
        <f t="shared" ref="XM13" si="164">SUM(XN13:XO13)</f>
        <v>4101300</v>
      </c>
      <c r="XN13" s="603"/>
      <c r="XO13" s="602">
        <v>4101300</v>
      </c>
      <c r="XP13" s="1107">
        <f t="shared" ref="XP13:XP30" si="165">SUM(XQ13:XQ13)</f>
        <v>0</v>
      </c>
      <c r="XQ13" s="587"/>
      <c r="XR13" s="1107">
        <f t="shared" ref="XR13:XR30" si="166">SUM(XS13:XS13)</f>
        <v>0</v>
      </c>
      <c r="XS13" s="604"/>
      <c r="XT13" s="605">
        <f t="shared" ref="XT13:XT30" si="167">SUM(XU13:XU13)</f>
        <v>0</v>
      </c>
      <c r="XU13" s="588">
        <f>'[1]Иные межбюджетные трансферты'!L8</f>
        <v>0</v>
      </c>
      <c r="XV13" s="1107">
        <f t="shared" ref="XV13:XV30" si="168">SUM(XW13:XW13)</f>
        <v>0</v>
      </c>
      <c r="XW13" s="588"/>
      <c r="XX13" s="1112">
        <f t="shared" ref="XX13:XX30" si="169">XT13-XZ13</f>
        <v>0</v>
      </c>
      <c r="XY13" s="607">
        <f t="shared" ref="XY13:XY30" si="170">XV13-YA13</f>
        <v>0</v>
      </c>
      <c r="XZ13" s="1112">
        <f t="shared" ref="XZ13:XZ30" si="171">XT13</f>
        <v>0</v>
      </c>
      <c r="YA13" s="607">
        <f t="shared" ref="YA13:YA30" si="172">XV13</f>
        <v>0</v>
      </c>
      <c r="YB13" s="605">
        <f>SUM(YC13:YM13)</f>
        <v>25308895.34</v>
      </c>
      <c r="YC13" s="601">
        <f>'[1]Иные межбюджетные трансферты'!C8</f>
        <v>0</v>
      </c>
      <c r="YD13" s="603">
        <f>'[1]Иные межбюджетные трансферты'!D8</f>
        <v>0</v>
      </c>
      <c r="YE13" s="1126">
        <f>'[1]Иные межбюджетные трансферты'!K8</f>
        <v>0</v>
      </c>
      <c r="YF13" s="1127">
        <f>'[1]Иные межбюджетные трансферты'!N8</f>
        <v>0</v>
      </c>
      <c r="YG13" s="603">
        <f>'[1]Иные межбюджетные трансферты'!Q8</f>
        <v>0</v>
      </c>
      <c r="YH13" s="1127">
        <f>'[1]Иные межбюджетные трансферты'!R8</f>
        <v>0</v>
      </c>
      <c r="YI13" s="603">
        <f>'[1]Иные межбюджетные трансферты'!U8</f>
        <v>23070950.039999999</v>
      </c>
      <c r="YJ13" s="1127">
        <f>'[1]Иные межбюджетные трансферты'!Z8</f>
        <v>0</v>
      </c>
      <c r="YK13" s="588">
        <f>'[1]Иные межбюджетные трансферты'!AC8</f>
        <v>0</v>
      </c>
      <c r="YL13" s="1127">
        <f>'[1]Иные межбюджетные трансферты'!AD8</f>
        <v>0</v>
      </c>
      <c r="YM13" s="603">
        <f>'[1]Иные межбюджетные трансферты'!AE8</f>
        <v>2237945.3000000003</v>
      </c>
      <c r="YN13" s="1107">
        <f>SUM(YO13:YY13)</f>
        <v>2237945.2999999998</v>
      </c>
      <c r="YO13" s="583"/>
      <c r="YP13" s="583"/>
      <c r="YQ13" s="583"/>
      <c r="YR13" s="587"/>
      <c r="YS13" s="583"/>
      <c r="YT13" s="583"/>
      <c r="YU13" s="583"/>
      <c r="YV13" s="583"/>
      <c r="YW13" s="583"/>
      <c r="YX13" s="583"/>
      <c r="YY13" s="583">
        <v>2237945.2999999998</v>
      </c>
      <c r="YZ13" s="605">
        <f t="shared" ref="YZ13:YZ30" si="173">SUM(ZA13:ZE13)</f>
        <v>0</v>
      </c>
      <c r="ZA13" s="601">
        <f>'[1]Иные межбюджетные трансферты'!O8</f>
        <v>0</v>
      </c>
      <c r="ZB13" s="603">
        <f>'[1]Иные межбюджетные трансферты'!S8</f>
        <v>0</v>
      </c>
      <c r="ZC13" s="1127">
        <f>'[1]Иные межбюджетные трансферты'!V8</f>
        <v>0</v>
      </c>
      <c r="ZD13" s="603">
        <f>'[1]Иные межбюджетные трансферты'!AA8</f>
        <v>0</v>
      </c>
      <c r="ZE13" s="1126">
        <f>'[1]Иные межбюджетные трансферты'!AF8</f>
        <v>0</v>
      </c>
      <c r="ZF13" s="1107">
        <f t="shared" ref="ZF13:ZF30" si="174">SUM(ZG13:ZK13)</f>
        <v>0</v>
      </c>
      <c r="ZG13" s="864"/>
      <c r="ZH13" s="596"/>
      <c r="ZI13" s="596"/>
      <c r="ZJ13" s="583"/>
      <c r="ZK13" s="583"/>
      <c r="ZL13" s="607">
        <f t="shared" ref="ZL13:ZL30" si="175">SUM(ZM13:ZQ13)</f>
        <v>0</v>
      </c>
      <c r="ZM13" s="908">
        <f>'Проверочная  таблица'!ZA13-ZY13</f>
        <v>0</v>
      </c>
      <c r="ZN13" s="908">
        <f>'Проверочная  таблица'!ZB13-ZZ13</f>
        <v>0</v>
      </c>
      <c r="ZO13" s="908">
        <f>'Проверочная  таблица'!ZC13-AAA13</f>
        <v>0</v>
      </c>
      <c r="ZP13" s="908">
        <f>'Проверочная  таблица'!ZD13-AAB13</f>
        <v>0</v>
      </c>
      <c r="ZQ13" s="908">
        <f>'Проверочная  таблица'!ZE13-AAC13</f>
        <v>0</v>
      </c>
      <c r="ZR13" s="607">
        <f t="shared" ref="ZR13:ZR30" si="176">SUM(ZS13:ZW13)</f>
        <v>0</v>
      </c>
      <c r="ZS13" s="908">
        <f>'Проверочная  таблица'!ZG13-AAE13</f>
        <v>0</v>
      </c>
      <c r="ZT13" s="908">
        <f>'Проверочная  таблица'!ZH13-AAF13</f>
        <v>0</v>
      </c>
      <c r="ZU13" s="908">
        <f>'Проверочная  таблица'!ZI13-AAG13</f>
        <v>0</v>
      </c>
      <c r="ZV13" s="908">
        <f>'Проверочная  таблица'!ZJ13-AAH13</f>
        <v>0</v>
      </c>
      <c r="ZW13" s="908">
        <f>'Проверочная  таблица'!ZK13-AAI13</f>
        <v>0</v>
      </c>
      <c r="ZX13" s="1111">
        <f t="shared" ref="ZX13:ZX30" si="177">SUM(ZY13:AAC13)</f>
        <v>0</v>
      </c>
      <c r="ZY13" s="766">
        <f>'[1]Иные межбюджетные трансферты'!P8</f>
        <v>0</v>
      </c>
      <c r="ZZ13" s="583">
        <f>'[1]Иные межбюджетные трансферты'!T8</f>
        <v>0</v>
      </c>
      <c r="AAA13" s="584">
        <f>'[1]Иные межбюджетные трансферты'!W8</f>
        <v>0</v>
      </c>
      <c r="AAB13" s="583">
        <f>'[1]Иные межбюджетные трансферты'!AB8</f>
        <v>0</v>
      </c>
      <c r="AAC13" s="1128">
        <f>'[1]Иные межбюджетные трансферты'!AG8</f>
        <v>0</v>
      </c>
      <c r="AAD13" s="607">
        <f t="shared" ref="AAD13:AAD30" si="178">SUM(AAE13:AAI13)</f>
        <v>0</v>
      </c>
      <c r="AAE13" s="596"/>
      <c r="AAF13" s="596"/>
      <c r="AAG13" s="596"/>
      <c r="AAH13" s="583"/>
      <c r="AAI13" s="583"/>
      <c r="AAJ13" s="764">
        <f>AAL13+'Проверочная  таблица'!AAT13+AAP13+'Проверочная  таблица'!AAX13+AAR13+'Проверочная  таблица'!AAZ13</f>
        <v>0</v>
      </c>
      <c r="AAK13" s="1107">
        <f>AAM13+'Проверочная  таблица'!AAU13+AAQ13+'Проверочная  таблица'!AAY13+AAS13+'Проверочная  таблица'!ABA13</f>
        <v>0</v>
      </c>
      <c r="AAL13" s="605"/>
      <c r="AAM13" s="605"/>
      <c r="AAN13" s="605"/>
      <c r="AAO13" s="605"/>
      <c r="AAP13" s="1111">
        <f t="shared" ref="AAP13:AAQ30" si="179">AAN13-AAR13</f>
        <v>0</v>
      </c>
      <c r="AAQ13" s="607">
        <f t="shared" si="179"/>
        <v>0</v>
      </c>
      <c r="AAR13" s="606"/>
      <c r="AAS13" s="607"/>
      <c r="AAT13" s="939"/>
      <c r="AAU13" s="939"/>
      <c r="AAV13" s="939"/>
      <c r="AAW13" s="939"/>
      <c r="AAX13" s="1111">
        <f t="shared" ref="AAX13:AAY30" si="180">AAV13-AAZ13</f>
        <v>0</v>
      </c>
      <c r="AAY13" s="607">
        <f t="shared" si="180"/>
        <v>0</v>
      </c>
      <c r="AAZ13" s="608"/>
      <c r="ABA13" s="609"/>
      <c r="ABB13" s="1129">
        <f>'Проверочная  таблица'!AAT13+'Проверочная  таблица'!AAV13</f>
        <v>0</v>
      </c>
      <c r="ABC13" s="1129">
        <f>'Проверочная  таблица'!AAU13+'Проверочная  таблица'!AAW13</f>
        <v>0</v>
      </c>
    </row>
    <row r="14" spans="1:731" ht="20.45" customHeight="1" x14ac:dyDescent="0.25">
      <c r="A14" s="975" t="s">
        <v>983</v>
      </c>
      <c r="B14" s="616">
        <f>D14+AN14+'Проверочная  таблица'!VH14+'Проверочная  таблица'!WP14</f>
        <v>1951424635.1400001</v>
      </c>
      <c r="C14" s="594">
        <f>E14+'Проверочная  таблица'!VK14+AO14+'Проверочная  таблица'!WQ14</f>
        <v>212855665.83000001</v>
      </c>
      <c r="D14" s="1113">
        <f>F14+P14+N14+V14+AD14+H14</f>
        <v>333565513.63</v>
      </c>
      <c r="E14" s="623">
        <f>G14+Q14+O14+Z14+AG14+I14</f>
        <v>41913963.630000003</v>
      </c>
      <c r="F14" s="1096">
        <f>'[1]Дотация  из  ОБ_факт'!H12</f>
        <v>0</v>
      </c>
      <c r="G14" s="1130"/>
      <c r="H14" s="1096">
        <f>'[1]Дотация  из  ОБ_факт'!E12</f>
        <v>0</v>
      </c>
      <c r="I14" s="1097"/>
      <c r="J14" s="1098">
        <f>H14-L14</f>
        <v>0</v>
      </c>
      <c r="K14" s="1099">
        <f>I14-M14</f>
        <v>0</v>
      </c>
      <c r="L14" s="1098">
        <f>'[1]Дотация  из  ОБ_факт'!G12</f>
        <v>0</v>
      </c>
      <c r="M14" s="582"/>
      <c r="N14" s="1096">
        <f>'[1]Дотация  из  ОБ_факт'!J12</f>
        <v>333429150</v>
      </c>
      <c r="O14" s="1130">
        <v>41777600</v>
      </c>
      <c r="P14" s="1096">
        <f>'[1]Дотация  из  ОБ_факт'!K12</f>
        <v>0</v>
      </c>
      <c r="Q14" s="1130"/>
      <c r="R14" s="1131">
        <f>P14-T14</f>
        <v>0</v>
      </c>
      <c r="S14" s="1132">
        <f>Q14-U14</f>
        <v>0</v>
      </c>
      <c r="T14" s="1098">
        <f>'[1]Дотация  из  ОБ_факт'!M12</f>
        <v>0</v>
      </c>
      <c r="U14" s="611"/>
      <c r="V14" s="1133">
        <f>SUM(W14:Y14)</f>
        <v>136363.63</v>
      </c>
      <c r="W14" s="1101">
        <f>'[1]Дотация  из  ОБ_факт'!O12</f>
        <v>136363.63</v>
      </c>
      <c r="X14" s="1102">
        <f>'[1]Дотация  из  ОБ_факт'!P12</f>
        <v>0</v>
      </c>
      <c r="Y14" s="1102">
        <f>'[1]Дотация  из  ОБ_факт'!R12</f>
        <v>0</v>
      </c>
      <c r="Z14" s="1134">
        <f>SUM(AA14:AC14)</f>
        <v>136363.63</v>
      </c>
      <c r="AA14" s="583">
        <f t="shared" ref="AA14:AA30" si="181">W14</f>
        <v>136363.63</v>
      </c>
      <c r="AB14" s="583"/>
      <c r="AC14" s="612"/>
      <c r="AD14" s="1133">
        <f>SUM(AE14:AF14)</f>
        <v>0</v>
      </c>
      <c r="AE14" s="1101">
        <f>'[1]Дотация  из  ОБ_факт'!N12</f>
        <v>0</v>
      </c>
      <c r="AF14" s="1102">
        <f>'[1]Дотация  из  ОБ_факт'!Q12</f>
        <v>0</v>
      </c>
      <c r="AG14" s="1133">
        <f>SUM(AH14:AI14)</f>
        <v>0</v>
      </c>
      <c r="AH14" s="613"/>
      <c r="AI14" s="612"/>
      <c r="AJ14" s="1131">
        <f>AD14-AL14</f>
        <v>0</v>
      </c>
      <c r="AK14" s="1132">
        <f>AG14-AM14</f>
        <v>0</v>
      </c>
      <c r="AL14" s="1098">
        <f>AF14</f>
        <v>0</v>
      </c>
      <c r="AM14" s="585">
        <f>AI14</f>
        <v>0</v>
      </c>
      <c r="AN14" s="729">
        <f>UZ14+VB14+LZ14+MP14+CX14+EZ14+CR14+JF14+JL14+NH14+NP14+IZ14+AP14+AV14+EB14+EH14+BT14+SV14+TJ14+OX14+DV14+DJ14+LB14+LH14+SP14+HN14+FH14+QH14+RF14+RP14+QN14+SD14+BN14+QB14+GJ14+FT14+GP14+GV14+FN14+CH14+ON14+BH14+ID14+IT14+HV14+FZ14+IJ14+KD14+KL14+KR14+DD14+DP14</f>
        <v>988066545.32999992</v>
      </c>
      <c r="AO14" s="730">
        <f>'Проверочная  таблица'!VA14+'Проверочная  таблица'!VC14+'Проверочная  таблица'!MH14+'Проверочная  таблица'!MS14+'Проверочная  таблица'!DA14+'Проверочная  таблица'!FD14+CU14+'Проверочная  таблица'!JI14+'Проверочная  таблица'!JO14+'Проверочная  таблица'!NL14+'Проверочная  таблица'!NT14+JC14+AS14+AX14+EE14+EK14+CA14+TC14+TQ14+PC14+DY14+DM14+LE14+LK14+SS14+HR14+FK14+QK14+RK14+RU14+QQ14+SJ14+BQ14+QE14+GM14+FW14+GS14+GY14+FQ14+CK14+OS14+BK14+IG14+IW14+HX14+GC14+IM14+KH14+KO14+KU14+DG14+DS14</f>
        <v>16133445.310000001</v>
      </c>
      <c r="AP14" s="764">
        <f>SUM(AQ14:AR14)</f>
        <v>32406655.870000001</v>
      </c>
      <c r="AQ14" s="587">
        <f>[1]Субсидия_факт!DF12</f>
        <v>32406655.870000001</v>
      </c>
      <c r="AR14" s="586">
        <f>[1]Субсидия_факт!FQ12</f>
        <v>0</v>
      </c>
      <c r="AS14" s="764">
        <f>SUM(AT14:AU14)</f>
        <v>0</v>
      </c>
      <c r="AT14" s="597">
        <v>0</v>
      </c>
      <c r="AU14" s="615"/>
      <c r="AV14" s="720">
        <f>SUM(AW14:AW14)</f>
        <v>0</v>
      </c>
      <c r="AW14" s="586">
        <f>[1]Субсидия_факт!FS12</f>
        <v>0</v>
      </c>
      <c r="AX14" s="1104">
        <f>SUM(AY14:AY14)</f>
        <v>0</v>
      </c>
      <c r="AY14" s="597"/>
      <c r="AZ14" s="1105">
        <f>SUM(BA14:BA14)</f>
        <v>0</v>
      </c>
      <c r="BA14" s="597">
        <f>AW14-BE14</f>
        <v>0</v>
      </c>
      <c r="BB14" s="609">
        <f>SUM(BC14:BC14)</f>
        <v>0</v>
      </c>
      <c r="BC14" s="615">
        <f>AY14-BG14</f>
        <v>0</v>
      </c>
      <c r="BD14" s="608">
        <f>SUM(BE14:BE14)</f>
        <v>0</v>
      </c>
      <c r="BE14" s="586">
        <f>[1]Субсидия_факт!FT12</f>
        <v>0</v>
      </c>
      <c r="BF14" s="624">
        <f>SUM(BG14:BG14)</f>
        <v>0</v>
      </c>
      <c r="BG14" s="597"/>
      <c r="BH14" s="764">
        <f>SUM(BI14:BJ14)</f>
        <v>0</v>
      </c>
      <c r="BI14" s="593">
        <f>[1]Субсидия_факт!DA12</f>
        <v>0</v>
      </c>
      <c r="BJ14" s="597">
        <f>[1]Субсидия_факт!DB12</f>
        <v>0</v>
      </c>
      <c r="BK14" s="1135">
        <f>SUM(BL14:BM14)</f>
        <v>0</v>
      </c>
      <c r="BL14" s="597"/>
      <c r="BM14" s="593"/>
      <c r="BN14" s="623">
        <f>SUM(BO14:BP14)</f>
        <v>0</v>
      </c>
      <c r="BO14" s="593">
        <f>[1]Субсидия_факт!DC12</f>
        <v>0</v>
      </c>
      <c r="BP14" s="597">
        <f>[1]Субсидия_факт!DD12</f>
        <v>0</v>
      </c>
      <c r="BQ14" s="764">
        <f>SUM(BR14:BS14)</f>
        <v>0</v>
      </c>
      <c r="BR14" s="597"/>
      <c r="BS14" s="597"/>
      <c r="BT14" s="720">
        <f>SUM(BU14:BZ14)</f>
        <v>0</v>
      </c>
      <c r="BU14" s="590">
        <f>[1]Субсидия_факт!FD12</f>
        <v>0</v>
      </c>
      <c r="BV14" s="589">
        <f>[1]Субсидия_факт!FE12</f>
        <v>0</v>
      </c>
      <c r="BW14" s="586">
        <f>[1]Субсидия_факт!FF12</f>
        <v>0</v>
      </c>
      <c r="BX14" s="589">
        <f>[1]Субсидия_факт!FI12</f>
        <v>0</v>
      </c>
      <c r="BY14" s="586">
        <f>[1]Субсидия_факт!FL12</f>
        <v>0</v>
      </c>
      <c r="BZ14" s="589">
        <f>[1]Субсидия_факт!FM12</f>
        <v>0</v>
      </c>
      <c r="CA14" s="720">
        <f>SUM(CB14:CG14)</f>
        <v>0</v>
      </c>
      <c r="CB14" s="587"/>
      <c r="CC14" s="589"/>
      <c r="CD14" s="586"/>
      <c r="CE14" s="589"/>
      <c r="CF14" s="586"/>
      <c r="CG14" s="589"/>
      <c r="CH14" s="730">
        <f>SUM(CI14:CJ14)</f>
        <v>0</v>
      </c>
      <c r="CI14" s="590">
        <f>[1]Субсидия_факт!FG12</f>
        <v>0</v>
      </c>
      <c r="CJ14" s="589">
        <f>[1]Субсидия_факт!FJ12</f>
        <v>0</v>
      </c>
      <c r="CK14" s="720">
        <f>SUM(CL14:CM14)</f>
        <v>0</v>
      </c>
      <c r="CL14" s="590"/>
      <c r="CM14" s="591"/>
      <c r="CN14" s="1106">
        <f>CH14-CP14</f>
        <v>0</v>
      </c>
      <c r="CO14" s="608">
        <f>CK14-CQ14</f>
        <v>0</v>
      </c>
      <c r="CP14" s="1105">
        <f>CH14</f>
        <v>0</v>
      </c>
      <c r="CQ14" s="585">
        <f>CK14</f>
        <v>0</v>
      </c>
      <c r="CR14" s="623">
        <f>SUM(CS14:CT14)</f>
        <v>0</v>
      </c>
      <c r="CS14" s="593">
        <f>[1]Субсидия_факт!M12</f>
        <v>0</v>
      </c>
      <c r="CT14" s="597">
        <f>[1]Субсидия_факт!N12</f>
        <v>0</v>
      </c>
      <c r="CU14" s="764">
        <f>SUM(CV14:CW14)</f>
        <v>0</v>
      </c>
      <c r="CV14" s="597"/>
      <c r="CW14" s="597"/>
      <c r="CX14" s="623">
        <f>SUM(CY14:CZ14)</f>
        <v>0</v>
      </c>
      <c r="CY14" s="593">
        <f>[1]Субсидия_факт!W12</f>
        <v>0</v>
      </c>
      <c r="CZ14" s="594">
        <f>[1]Субсидия_факт!X12</f>
        <v>0</v>
      </c>
      <c r="DA14" s="1135">
        <f>SUM(DB14:DC14)</f>
        <v>0</v>
      </c>
      <c r="DB14" s="615"/>
      <c r="DC14" s="616"/>
      <c r="DD14" s="730">
        <f>SUM(DE14:DF14)</f>
        <v>0</v>
      </c>
      <c r="DE14" s="590">
        <f>[1]Субсидия_факт!O12</f>
        <v>0</v>
      </c>
      <c r="DF14" s="589">
        <f>[1]Субсидия_факт!P12</f>
        <v>0</v>
      </c>
      <c r="DG14" s="720">
        <f>SUM(DH14:DI14)</f>
        <v>0</v>
      </c>
      <c r="DH14" s="590"/>
      <c r="DI14" s="589"/>
      <c r="DJ14" s="730">
        <f>SUM(DK14:DL14)</f>
        <v>0</v>
      </c>
      <c r="DK14" s="590">
        <f>[1]Субсидия_факт!CL12</f>
        <v>0</v>
      </c>
      <c r="DL14" s="589">
        <f>[1]Субсидия_факт!CM12</f>
        <v>0</v>
      </c>
      <c r="DM14" s="720">
        <f>SUM(DN14:DO14)</f>
        <v>0</v>
      </c>
      <c r="DN14" s="590"/>
      <c r="DO14" s="589"/>
      <c r="DP14" s="730">
        <f>SUM(DQ14:DR14)</f>
        <v>0</v>
      </c>
      <c r="DQ14" s="590">
        <f>[1]Субсидия_факт!Q12</f>
        <v>0</v>
      </c>
      <c r="DR14" s="589">
        <f>[1]Субсидия_факт!R12</f>
        <v>0</v>
      </c>
      <c r="DS14" s="720">
        <f>SUM(DT14:DU14)</f>
        <v>0</v>
      </c>
      <c r="DT14" s="590"/>
      <c r="DU14" s="589"/>
      <c r="DV14" s="730">
        <f>SUM(DW14:DX14)</f>
        <v>0</v>
      </c>
      <c r="DW14" s="590">
        <f>[1]Субсидия_факт!AH12</f>
        <v>0</v>
      </c>
      <c r="DX14" s="589">
        <f>[1]Субсидия_факт!AI12</f>
        <v>0</v>
      </c>
      <c r="DY14" s="730">
        <f>SUM(DZ14:EA14)</f>
        <v>0</v>
      </c>
      <c r="DZ14" s="590"/>
      <c r="EA14" s="591"/>
      <c r="EB14" s="730">
        <f>SUM(EC14:ED14)</f>
        <v>0</v>
      </c>
      <c r="EC14" s="593">
        <f>[1]Субсидия_факт!HH12</f>
        <v>0</v>
      </c>
      <c r="ED14" s="594">
        <f>[1]Субсидия_факт!HK12</f>
        <v>0</v>
      </c>
      <c r="EE14" s="720">
        <f>SUM(EF14:EG14)</f>
        <v>0</v>
      </c>
      <c r="EF14" s="590"/>
      <c r="EG14" s="591"/>
      <c r="EH14" s="730">
        <f>SUM(EI14:EJ14)</f>
        <v>0</v>
      </c>
      <c r="EI14" s="590">
        <f>[1]Субсидия_факт!HI12</f>
        <v>0</v>
      </c>
      <c r="EJ14" s="589">
        <f>[1]Субсидия_факт!HL12</f>
        <v>0</v>
      </c>
      <c r="EK14" s="720">
        <f>SUM(EL14:EM14)</f>
        <v>0</v>
      </c>
      <c r="EL14" s="590"/>
      <c r="EM14" s="591"/>
      <c r="EN14" s="1109">
        <f>SUM(EO14:EP14)</f>
        <v>0</v>
      </c>
      <c r="EO14" s="590">
        <f>EI14-EU14</f>
        <v>0</v>
      </c>
      <c r="EP14" s="589">
        <f>EJ14-EV14</f>
        <v>0</v>
      </c>
      <c r="EQ14" s="608">
        <f>SUM(ER14:ES14)</f>
        <v>0</v>
      </c>
      <c r="ER14" s="590">
        <f>EL14-EX14</f>
        <v>0</v>
      </c>
      <c r="ES14" s="589">
        <f>EM14-EY14</f>
        <v>0</v>
      </c>
      <c r="ET14" s="1109">
        <f>SUM(EU14:EV14)</f>
        <v>0</v>
      </c>
      <c r="EU14" s="590">
        <f>[1]Субсидия_факт!HJ12</f>
        <v>0</v>
      </c>
      <c r="EV14" s="589">
        <f>[1]Субсидия_факт!HM12</f>
        <v>0</v>
      </c>
      <c r="EW14" s="608">
        <f>SUM(EX14:EY14)</f>
        <v>0</v>
      </c>
      <c r="EX14" s="590"/>
      <c r="EY14" s="591"/>
      <c r="EZ14" s="764">
        <f>SUM(FA14:FC14)</f>
        <v>0</v>
      </c>
      <c r="FA14" s="597">
        <f>[1]Субсидия_факт!L12</f>
        <v>0</v>
      </c>
      <c r="FB14" s="590">
        <f>[1]Субсидия_факт!J12</f>
        <v>0</v>
      </c>
      <c r="FC14" s="589">
        <f>[1]Субсидия_факт!K12</f>
        <v>0</v>
      </c>
      <c r="FD14" s="764">
        <f>SUM(FE14:FG14)</f>
        <v>0</v>
      </c>
      <c r="FE14" s="597"/>
      <c r="FF14" s="597"/>
      <c r="FG14" s="594"/>
      <c r="FH14" s="623">
        <f>SUM(FI14:FJ14)</f>
        <v>0</v>
      </c>
      <c r="FI14" s="590">
        <f>[1]Субсидия_факт!AP12</f>
        <v>0</v>
      </c>
      <c r="FJ14" s="591">
        <f>[1]Субсидия_факт!AQ12</f>
        <v>0</v>
      </c>
      <c r="FK14" s="764">
        <f>SUM(FL14:FM14)</f>
        <v>0</v>
      </c>
      <c r="FL14" s="615"/>
      <c r="FM14" s="616"/>
      <c r="FN14" s="764">
        <f>SUM(FO14:FP14)</f>
        <v>0</v>
      </c>
      <c r="FO14" s="590">
        <f>[1]Субсидия_факт!BV12</f>
        <v>0</v>
      </c>
      <c r="FP14" s="591">
        <f>[1]Субсидия_факт!BW12</f>
        <v>0</v>
      </c>
      <c r="FQ14" s="764">
        <f>SUM(FR14:FS14)</f>
        <v>0</v>
      </c>
      <c r="FR14" s="593"/>
      <c r="FS14" s="594"/>
      <c r="FT14" s="623">
        <f>SUM(FU14:FV14)</f>
        <v>100900425.54000001</v>
      </c>
      <c r="FU14" s="593">
        <f>[1]Субсидия_факт!EB12</f>
        <v>6054025.5400000066</v>
      </c>
      <c r="FV14" s="594">
        <f>[1]Субсидия_факт!EC12</f>
        <v>94846400</v>
      </c>
      <c r="FW14" s="764">
        <f>SUM(FX14:FY14)</f>
        <v>0</v>
      </c>
      <c r="FX14" s="593"/>
      <c r="FY14" s="594"/>
      <c r="FZ14" s="1136">
        <f>SUM(GA14:GB14)</f>
        <v>0</v>
      </c>
      <c r="GA14" s="590">
        <f>[1]Субсидия_факт!ED12</f>
        <v>0</v>
      </c>
      <c r="GB14" s="591">
        <f>[1]Субсидия_факт!EF12</f>
        <v>0</v>
      </c>
      <c r="GC14" s="940">
        <f>SUM(GD14:GE14)</f>
        <v>0</v>
      </c>
      <c r="GD14" s="593"/>
      <c r="GE14" s="616"/>
      <c r="GF14" s="1114">
        <f>FZ14-GH14</f>
        <v>0</v>
      </c>
      <c r="GG14" s="609">
        <f>GC14-GI14</f>
        <v>0</v>
      </c>
      <c r="GH14" s="1137">
        <f>FZ14</f>
        <v>0</v>
      </c>
      <c r="GI14" s="609">
        <f>GC14</f>
        <v>0</v>
      </c>
      <c r="GJ14" s="764">
        <f>SUM(GK14:GL14)</f>
        <v>0</v>
      </c>
      <c r="GK14" s="590">
        <f>[1]Субсидия_факт!EN12</f>
        <v>0</v>
      </c>
      <c r="GL14" s="591">
        <f>[1]Субсидия_факт!EO12</f>
        <v>0</v>
      </c>
      <c r="GM14" s="764">
        <f>SUM(GN14:GO14)</f>
        <v>0</v>
      </c>
      <c r="GN14" s="593"/>
      <c r="GO14" s="594"/>
      <c r="GP14" s="623">
        <f>SUM(GQ14:GR14)</f>
        <v>0</v>
      </c>
      <c r="GQ14" s="593"/>
      <c r="GR14" s="594"/>
      <c r="GS14" s="764">
        <f>SUM(GT14:GU14)</f>
        <v>0</v>
      </c>
      <c r="GT14" s="593"/>
      <c r="GU14" s="594"/>
      <c r="GV14" s="764">
        <f>SUM(GW14:GX14)</f>
        <v>0</v>
      </c>
      <c r="GW14" s="590">
        <f>[1]Субсидия_факт!CN12</f>
        <v>0</v>
      </c>
      <c r="GX14" s="591">
        <f>[1]Субсидия_факт!CP12</f>
        <v>0</v>
      </c>
      <c r="GY14" s="764">
        <f>SUM(GZ14:HA14)</f>
        <v>0</v>
      </c>
      <c r="GZ14" s="593"/>
      <c r="HA14" s="594"/>
      <c r="HB14" s="1109">
        <f>SUM(HC14:HD14)</f>
        <v>0</v>
      </c>
      <c r="HC14" s="590">
        <f>GW14-HI14</f>
        <v>0</v>
      </c>
      <c r="HD14" s="589">
        <f>GX14-HJ14</f>
        <v>0</v>
      </c>
      <c r="HE14" s="608">
        <f>SUM(HF14:HG14)</f>
        <v>0</v>
      </c>
      <c r="HF14" s="590">
        <f>GZ14-HL14</f>
        <v>0</v>
      </c>
      <c r="HG14" s="589">
        <f>HA14-HM14</f>
        <v>0</v>
      </c>
      <c r="HH14" s="1109">
        <f>SUM(HI14:HJ14)</f>
        <v>0</v>
      </c>
      <c r="HI14" s="590">
        <f>[1]Субсидия_факт!CO12</f>
        <v>0</v>
      </c>
      <c r="HJ14" s="589">
        <f>[1]Субсидия_факт!CQ12</f>
        <v>0</v>
      </c>
      <c r="HK14" s="608">
        <f>SUM(HL14:HM14)</f>
        <v>0</v>
      </c>
      <c r="HL14" s="590">
        <f t="shared" ref="HL14:HM14" si="182">GZ14</f>
        <v>0</v>
      </c>
      <c r="HM14" s="591">
        <f t="shared" si="182"/>
        <v>0</v>
      </c>
      <c r="HN14" s="1113">
        <f>SUM(HO14:HQ14)</f>
        <v>0</v>
      </c>
      <c r="HO14" s="590">
        <f>[1]Субсидия_факт!EP12</f>
        <v>0</v>
      </c>
      <c r="HP14" s="591">
        <f>[1]Субсидия_факт!EQ12</f>
        <v>0</v>
      </c>
      <c r="HQ14" s="590">
        <f>[1]Субсидия_факт!ER12</f>
        <v>0</v>
      </c>
      <c r="HR14" s="623">
        <f>SUM(HS14:HU14)</f>
        <v>0</v>
      </c>
      <c r="HS14" s="593"/>
      <c r="HT14" s="594"/>
      <c r="HU14" s="597"/>
      <c r="HV14" s="940">
        <f>HW14</f>
        <v>0</v>
      </c>
      <c r="HW14" s="590">
        <f>[1]Субсидия_факт!ES12</f>
        <v>0</v>
      </c>
      <c r="HX14" s="940">
        <f>HY14</f>
        <v>0</v>
      </c>
      <c r="HY14" s="597"/>
      <c r="HZ14" s="1114">
        <f>HV14-IB14</f>
        <v>0</v>
      </c>
      <c r="IA14" s="1114">
        <f>HX14-IC14</f>
        <v>0</v>
      </c>
      <c r="IB14" s="1114">
        <f>HV14</f>
        <v>0</v>
      </c>
      <c r="IC14" s="1114">
        <f>HX14</f>
        <v>0</v>
      </c>
      <c r="ID14" s="623">
        <f>SUM(IE14:IF14)</f>
        <v>0</v>
      </c>
      <c r="IE14" s="593">
        <f>[1]Субсидия_факт!BM12</f>
        <v>0</v>
      </c>
      <c r="IF14" s="594">
        <f>[1]Субсидия_факт!BN12</f>
        <v>0</v>
      </c>
      <c r="IG14" s="1135">
        <f>SUM(IH14:II14)</f>
        <v>0</v>
      </c>
      <c r="IH14" s="593"/>
      <c r="II14" s="594"/>
      <c r="IJ14" s="1136">
        <f>SUM(IK14:IL14)</f>
        <v>0</v>
      </c>
      <c r="IK14" s="590">
        <f>[1]Субсидия_факт!BO12</f>
        <v>0</v>
      </c>
      <c r="IL14" s="591">
        <f>[1]Субсидия_факт!BQ12</f>
        <v>0</v>
      </c>
      <c r="IM14" s="1136">
        <f>SUM(IN14:IO14)</f>
        <v>0</v>
      </c>
      <c r="IN14" s="593"/>
      <c r="IO14" s="616"/>
      <c r="IP14" s="1114">
        <f>IJ14-IR14</f>
        <v>0</v>
      </c>
      <c r="IQ14" s="1114">
        <f>IM14-IS14</f>
        <v>0</v>
      </c>
      <c r="IR14" s="1114">
        <f>IJ14</f>
        <v>0</v>
      </c>
      <c r="IS14" s="609">
        <f>IM14</f>
        <v>0</v>
      </c>
      <c r="IT14" s="764">
        <f>SUM(IU14:IV14)</f>
        <v>0</v>
      </c>
      <c r="IU14" s="593">
        <f>[1]Субсидия_факт!AR12</f>
        <v>0</v>
      </c>
      <c r="IV14" s="594">
        <f>[1]Субсидия_факт!AS12</f>
        <v>0</v>
      </c>
      <c r="IW14" s="1135">
        <f>SUM(IX14:IY14)</f>
        <v>0</v>
      </c>
      <c r="IX14" s="593"/>
      <c r="IY14" s="594"/>
      <c r="IZ14" s="764">
        <f>SUM(JA14:JB14)</f>
        <v>0</v>
      </c>
      <c r="JA14" s="590">
        <f>[1]Субсидия_факт!BX12</f>
        <v>0</v>
      </c>
      <c r="JB14" s="591">
        <f>[1]Субсидия_факт!BY12</f>
        <v>0</v>
      </c>
      <c r="JC14" s="764">
        <f>SUM(JD14:JE14)</f>
        <v>0</v>
      </c>
      <c r="JD14" s="593"/>
      <c r="JE14" s="594"/>
      <c r="JF14" s="720">
        <f>SUM(JG14:JH14)</f>
        <v>0</v>
      </c>
      <c r="JG14" s="590">
        <f>[1]Субсидия_факт!BZ12</f>
        <v>0</v>
      </c>
      <c r="JH14" s="589">
        <f>[1]Субсидия_факт!CC12</f>
        <v>0</v>
      </c>
      <c r="JI14" s="720">
        <f>SUM(JJ14:JK14)</f>
        <v>0</v>
      </c>
      <c r="JJ14" s="590"/>
      <c r="JK14" s="591"/>
      <c r="JL14" s="720">
        <f>SUM(JM14:JN14)</f>
        <v>0</v>
      </c>
      <c r="JM14" s="590">
        <f>[1]Субсидия_факт!CA12</f>
        <v>0</v>
      </c>
      <c r="JN14" s="591">
        <f>[1]Субсидия_факт!CD12</f>
        <v>0</v>
      </c>
      <c r="JO14" s="720">
        <f>SUM(JP14:JQ14)</f>
        <v>0</v>
      </c>
      <c r="JP14" s="586"/>
      <c r="JQ14" s="595"/>
      <c r="JR14" s="608">
        <f>SUM(JS14:JT14)</f>
        <v>0</v>
      </c>
      <c r="JS14" s="587">
        <f>'Проверочная  таблица'!JM14-'Проверочная  таблица'!JY14</f>
        <v>0</v>
      </c>
      <c r="JT14" s="591">
        <f>'Проверочная  таблица'!JN14-'Проверочная  таблица'!JZ14</f>
        <v>0</v>
      </c>
      <c r="JU14" s="1105">
        <f>SUM(JV14:JW14)</f>
        <v>0</v>
      </c>
      <c r="JV14" s="586">
        <f>'Проверочная  таблица'!JP14-'Проверочная  таблица'!KB14</f>
        <v>0</v>
      </c>
      <c r="JW14" s="598">
        <f>'Проверочная  таблица'!JQ14-'Проверочная  таблица'!KC14</f>
        <v>0</v>
      </c>
      <c r="JX14" s="608">
        <f>SUM(JY14:JZ14)</f>
        <v>0</v>
      </c>
      <c r="JY14" s="590">
        <f>[1]Субсидия_факт!CB12</f>
        <v>0</v>
      </c>
      <c r="JZ14" s="589">
        <f>[1]Субсидия_факт!CE12</f>
        <v>0</v>
      </c>
      <c r="KA14" s="608">
        <f>SUM(KB14:KC14)</f>
        <v>0</v>
      </c>
      <c r="KB14" s="590"/>
      <c r="KC14" s="591"/>
      <c r="KD14" s="1096">
        <f>SUM(KE14:KG14)</f>
        <v>0</v>
      </c>
      <c r="KE14" s="586">
        <f>[1]Субсидия_факт!AJ12</f>
        <v>0</v>
      </c>
      <c r="KF14" s="591">
        <f>[1]Субсидия_факт!AK12</f>
        <v>0</v>
      </c>
      <c r="KG14" s="586">
        <f>[1]Субсидия_факт!AL12</f>
        <v>0</v>
      </c>
      <c r="KH14" s="1096">
        <f>SUM(KI14:KK14)</f>
        <v>0</v>
      </c>
      <c r="KI14" s="586"/>
      <c r="KJ14" s="591"/>
      <c r="KK14" s="586"/>
      <c r="KL14" s="1096">
        <f>SUM(KM14:KN14)</f>
        <v>0</v>
      </c>
      <c r="KM14" s="586">
        <f>[1]Субсидия_факт!GV12</f>
        <v>0</v>
      </c>
      <c r="KN14" s="591">
        <f>[1]Субсидия_факт!GW12</f>
        <v>0</v>
      </c>
      <c r="KO14" s="1096">
        <f>SUM(KP14:KQ14)</f>
        <v>0</v>
      </c>
      <c r="KP14" s="586"/>
      <c r="KQ14" s="591"/>
      <c r="KR14" s="1096">
        <f>SUM(KS14:KT14)</f>
        <v>0</v>
      </c>
      <c r="KS14" s="615"/>
      <c r="KT14" s="594"/>
      <c r="KU14" s="1096">
        <f>SUM(KV14:KW14)</f>
        <v>0</v>
      </c>
      <c r="KV14" s="586"/>
      <c r="KW14" s="591"/>
      <c r="KX14" s="608">
        <f>KR14-KZ14</f>
        <v>0</v>
      </c>
      <c r="KY14" s="608">
        <f>KU14-LA14</f>
        <v>0</v>
      </c>
      <c r="KZ14" s="1117"/>
      <c r="LA14" s="1117"/>
      <c r="LB14" s="764">
        <f>SUM(LC14:LD14)</f>
        <v>0</v>
      </c>
      <c r="LC14" s="586">
        <f>[1]Субсидия_факт!AT12</f>
        <v>0</v>
      </c>
      <c r="LD14" s="591">
        <f>[1]Субсидия_факт!AW12</f>
        <v>0</v>
      </c>
      <c r="LE14" s="764">
        <f>SUM(LF14:LG14)</f>
        <v>0</v>
      </c>
      <c r="LF14" s="586"/>
      <c r="LG14" s="591"/>
      <c r="LH14" s="764">
        <f>SUM(LI14:LJ14)</f>
        <v>0</v>
      </c>
      <c r="LI14" s="586">
        <f>[1]Субсидия_факт!AU12</f>
        <v>0</v>
      </c>
      <c r="LJ14" s="591">
        <f>[1]Субсидия_факт!AX12</f>
        <v>0</v>
      </c>
      <c r="LK14" s="764">
        <f>SUM(LL14:LM14)</f>
        <v>0</v>
      </c>
      <c r="LL14" s="586"/>
      <c r="LM14" s="589"/>
      <c r="LN14" s="609">
        <f>SUM(LO14:LP14)</f>
        <v>0</v>
      </c>
      <c r="LO14" s="593">
        <f>'Проверочная  таблица'!LI14-LU14</f>
        <v>0</v>
      </c>
      <c r="LP14" s="594">
        <f>'Проверочная  таблица'!LJ14-LV14</f>
        <v>0</v>
      </c>
      <c r="LQ14" s="609">
        <f>SUM(LR14:LS14)</f>
        <v>0</v>
      </c>
      <c r="LR14" s="593">
        <f>'Проверочная  таблица'!LL14-LX14</f>
        <v>0</v>
      </c>
      <c r="LS14" s="594">
        <f>'Проверочная  таблица'!LM14-LY14</f>
        <v>0</v>
      </c>
      <c r="LT14" s="609">
        <f>SUM(LU14:LV14)</f>
        <v>0</v>
      </c>
      <c r="LU14" s="586">
        <f>[1]Субсидия_факт!AV12</f>
        <v>0</v>
      </c>
      <c r="LV14" s="591">
        <f>[1]Субсидия_факт!AY12</f>
        <v>0</v>
      </c>
      <c r="LW14" s="609">
        <f>SUM(LX14:LY14)</f>
        <v>0</v>
      </c>
      <c r="LX14" s="586"/>
      <c r="LY14" s="591"/>
      <c r="LZ14" s="1104">
        <f>SUM(MA14:MG14)</f>
        <v>269045.93</v>
      </c>
      <c r="MA14" s="586">
        <f>[1]Субсидия_факт!AZ12</f>
        <v>0</v>
      </c>
      <c r="MB14" s="589">
        <f>[1]Субсидия_факт!BA12</f>
        <v>0</v>
      </c>
      <c r="MC14" s="590">
        <f>[1]Субсидия_факт!BB12</f>
        <v>0</v>
      </c>
      <c r="MD14" s="591">
        <f>[1]Субсидия_факт!BC12</f>
        <v>0</v>
      </c>
      <c r="ME14" s="587">
        <f>[1]Субсидия_факт!BL12</f>
        <v>0</v>
      </c>
      <c r="MF14" s="590">
        <f>[1]Субсидия_факт!CF12</f>
        <v>72642.399999999994</v>
      </c>
      <c r="MG14" s="589">
        <f>[1]Субсидия_факт!CI12</f>
        <v>196403.53</v>
      </c>
      <c r="MH14" s="720">
        <f>SUM(MI14:MO14)</f>
        <v>0</v>
      </c>
      <c r="MI14" s="586"/>
      <c r="MJ14" s="591"/>
      <c r="MK14" s="597"/>
      <c r="ML14" s="617"/>
      <c r="MM14" s="586"/>
      <c r="MN14" s="586"/>
      <c r="MO14" s="591"/>
      <c r="MP14" s="720">
        <f>SUM(MQ14:MR14)</f>
        <v>0</v>
      </c>
      <c r="MQ14" s="590">
        <f>[1]Субсидия_факт!CG12</f>
        <v>0</v>
      </c>
      <c r="MR14" s="589">
        <f>[1]Субсидия_факт!CJ12</f>
        <v>0</v>
      </c>
      <c r="MS14" s="720">
        <f>SUM(MT14:MU14)</f>
        <v>0</v>
      </c>
      <c r="MT14" s="587"/>
      <c r="MU14" s="591"/>
      <c r="MV14" s="608">
        <f>SUM(MW14:MX14)</f>
        <v>0</v>
      </c>
      <c r="MW14" s="590">
        <f>'Проверочная  таблица'!MQ14-NC14</f>
        <v>0</v>
      </c>
      <c r="MX14" s="591">
        <f>'Проверочная  таблица'!MR14-ND14</f>
        <v>0</v>
      </c>
      <c r="MY14" s="608">
        <f>SUM(MZ14:NA14)</f>
        <v>0</v>
      </c>
      <c r="MZ14" s="586">
        <f>'Проверочная  таблица'!MT14-NF14</f>
        <v>0</v>
      </c>
      <c r="NA14" s="598">
        <f>'Проверочная  таблица'!MU14-NG14</f>
        <v>0</v>
      </c>
      <c r="NB14" s="608">
        <f>SUM(NC14:ND14)</f>
        <v>0</v>
      </c>
      <c r="NC14" s="590">
        <f>[1]Субсидия_факт!CH12</f>
        <v>0</v>
      </c>
      <c r="ND14" s="589">
        <f>[1]Субсидия_факт!CK12</f>
        <v>0</v>
      </c>
      <c r="NE14" s="608">
        <f>SUM(NF14:NG14)</f>
        <v>0</v>
      </c>
      <c r="NF14" s="586"/>
      <c r="NG14" s="591"/>
      <c r="NH14" s="1118">
        <f>SUM(NI14:NK14)</f>
        <v>17266070.52</v>
      </c>
      <c r="NI14" s="590">
        <f>[1]Субсидия_факт!CR12</f>
        <v>0</v>
      </c>
      <c r="NJ14" s="589">
        <f>[1]Субсидия_факт!CU12</f>
        <v>0</v>
      </c>
      <c r="NK14" s="597">
        <f>[1]Субсидия_факт!CX12</f>
        <v>17266070.52</v>
      </c>
      <c r="NL14" s="1118">
        <f>SUM(NM14:NO14)</f>
        <v>0</v>
      </c>
      <c r="NM14" s="587"/>
      <c r="NN14" s="591"/>
      <c r="NO14" s="586"/>
      <c r="NP14" s="1096">
        <f>SUM(NQ14:NS14)</f>
        <v>0</v>
      </c>
      <c r="NQ14" s="590">
        <f>[1]Субсидия_факт!CS12</f>
        <v>0</v>
      </c>
      <c r="NR14" s="589">
        <f>[1]Субсидия_факт!CV12</f>
        <v>0</v>
      </c>
      <c r="NS14" s="586">
        <f>[1]Субсидия_факт!CY12</f>
        <v>0</v>
      </c>
      <c r="NT14" s="1096">
        <f>SUM(NU14:NW14)</f>
        <v>0</v>
      </c>
      <c r="NU14" s="586"/>
      <c r="NV14" s="598"/>
      <c r="NW14" s="586"/>
      <c r="NX14" s="1098">
        <f>SUM(NY14:OA14)</f>
        <v>0</v>
      </c>
      <c r="NY14" s="615">
        <f>'Проверочная  таблица'!NQ14-OG14</f>
        <v>0</v>
      </c>
      <c r="NZ14" s="594">
        <f>'Проверочная  таблица'!NR14-OH14</f>
        <v>0</v>
      </c>
      <c r="OA14" s="597">
        <f>'Проверочная  таблица'!NS14-OI14</f>
        <v>0</v>
      </c>
      <c r="OB14" s="1098">
        <f>SUM(OC14:OE14)</f>
        <v>0</v>
      </c>
      <c r="OC14" s="587">
        <f>'Проверочная  таблица'!NU14-OK14</f>
        <v>0</v>
      </c>
      <c r="OD14" s="591">
        <f>'Проверочная  таблица'!NV14-OL14</f>
        <v>0</v>
      </c>
      <c r="OE14" s="586">
        <f>'Проверочная  таблица'!NW14-OM14</f>
        <v>0</v>
      </c>
      <c r="OF14" s="1098">
        <f>SUM(OG14:OI14)</f>
        <v>0</v>
      </c>
      <c r="OG14" s="590">
        <f>[1]Субсидия_факт!CT12</f>
        <v>0</v>
      </c>
      <c r="OH14" s="589">
        <f>[1]Субсидия_факт!CW12</f>
        <v>0</v>
      </c>
      <c r="OI14" s="590">
        <f>[1]Субсидия_факт!CZ12</f>
        <v>0</v>
      </c>
      <c r="OJ14" s="1098">
        <f>SUM(OK14:OM14)</f>
        <v>0</v>
      </c>
      <c r="OK14" s="587">
        <f t="shared" ref="OK14:OL14" si="183">NU14</f>
        <v>0</v>
      </c>
      <c r="OL14" s="591">
        <f t="shared" si="183"/>
        <v>0</v>
      </c>
      <c r="OM14" s="586"/>
      <c r="ON14" s="1104">
        <f>SUM(OO14:OR14)</f>
        <v>148289014.29999995</v>
      </c>
      <c r="OO14" s="590">
        <f>[1]Субсидия_факт!DV12</f>
        <v>122660.01000000001</v>
      </c>
      <c r="OP14" s="591">
        <f>[1]Субсидия_факт!DY12</f>
        <v>1921673.43</v>
      </c>
      <c r="OQ14" s="593">
        <v>8774680.8599999622</v>
      </c>
      <c r="OR14" s="594">
        <v>137470000</v>
      </c>
      <c r="OS14" s="1104">
        <f>SUM(OT14:OW14)</f>
        <v>0</v>
      </c>
      <c r="OT14" s="597"/>
      <c r="OU14" s="617"/>
      <c r="OV14" s="597">
        <v>0</v>
      </c>
      <c r="OW14" s="617">
        <v>0</v>
      </c>
      <c r="OX14" s="1104">
        <f>SUM(OY14:PB14)</f>
        <v>0</v>
      </c>
      <c r="OY14" s="590">
        <f>[1]Субсидия_факт!DW12</f>
        <v>0</v>
      </c>
      <c r="OZ14" s="591">
        <f>[1]Субсидия_факт!DZ12</f>
        <v>0</v>
      </c>
      <c r="PA14" s="597"/>
      <c r="PB14" s="617"/>
      <c r="PC14" s="1104">
        <f>SUM(PD14:PG14)</f>
        <v>0</v>
      </c>
      <c r="PD14" s="597"/>
      <c r="PE14" s="617"/>
      <c r="PF14" s="597"/>
      <c r="PG14" s="617"/>
      <c r="PH14" s="609">
        <f>SUM(PI14:PL14)</f>
        <v>0</v>
      </c>
      <c r="PI14" s="597">
        <f t="shared" ref="PI14:PL17" si="184">OY14-PS14</f>
        <v>0</v>
      </c>
      <c r="PJ14" s="594">
        <f t="shared" si="184"/>
        <v>0</v>
      </c>
      <c r="PK14" s="593">
        <f t="shared" si="184"/>
        <v>0</v>
      </c>
      <c r="PL14" s="594">
        <f t="shared" si="184"/>
        <v>0</v>
      </c>
      <c r="PM14" s="609">
        <f>SUM(PN14:PQ14)</f>
        <v>0</v>
      </c>
      <c r="PN14" s="593">
        <f t="shared" ref="PN14:PQ17" si="185">PD14-PX14</f>
        <v>0</v>
      </c>
      <c r="PO14" s="594">
        <f t="shared" si="185"/>
        <v>0</v>
      </c>
      <c r="PP14" s="593">
        <f t="shared" si="185"/>
        <v>0</v>
      </c>
      <c r="PQ14" s="594">
        <f t="shared" si="185"/>
        <v>0</v>
      </c>
      <c r="PR14" s="609">
        <f>SUM(PS14:PV14)</f>
        <v>0</v>
      </c>
      <c r="PS14" s="590">
        <f>[1]Субсидия_факт!DX12</f>
        <v>0</v>
      </c>
      <c r="PT14" s="591">
        <f>[1]Субсидия_факт!EA12</f>
        <v>0</v>
      </c>
      <c r="PU14" s="597"/>
      <c r="PV14" s="620"/>
      <c r="PW14" s="609">
        <f>SUM(PX14:QA14)</f>
        <v>0</v>
      </c>
      <c r="PX14" s="618"/>
      <c r="PY14" s="617"/>
      <c r="PZ14" s="597"/>
      <c r="QA14" s="617"/>
      <c r="QB14" s="764">
        <f>SUM(QC14:QD14)</f>
        <v>0</v>
      </c>
      <c r="QC14" s="590">
        <f>[1]Субсидия_факт!BD12</f>
        <v>0</v>
      </c>
      <c r="QD14" s="591">
        <f>[1]Субсидия_факт!BE12</f>
        <v>0</v>
      </c>
      <c r="QE14" s="764">
        <f>SUM(QF14:QG14)</f>
        <v>0</v>
      </c>
      <c r="QF14" s="593"/>
      <c r="QG14" s="594"/>
      <c r="QH14" s="623">
        <f>SUM(QI14:QJ14)</f>
        <v>0</v>
      </c>
      <c r="QI14" s="590">
        <f>[1]Субсидия_факт!BF12</f>
        <v>0</v>
      </c>
      <c r="QJ14" s="591">
        <f>[1]Субсидия_факт!BI12</f>
        <v>0</v>
      </c>
      <c r="QK14" s="764">
        <f>SUM(QL14:QM14)</f>
        <v>0</v>
      </c>
      <c r="QL14" s="593"/>
      <c r="QM14" s="594"/>
      <c r="QN14" s="764">
        <f>SUM(QO14:QP14)</f>
        <v>0</v>
      </c>
      <c r="QO14" s="590">
        <f>[1]Субсидия_факт!BG12</f>
        <v>0</v>
      </c>
      <c r="QP14" s="591">
        <f>[1]Субсидия_факт!BJ12</f>
        <v>0</v>
      </c>
      <c r="QQ14" s="764">
        <f>SUM(QR14:QS14)</f>
        <v>0</v>
      </c>
      <c r="QR14" s="593"/>
      <c r="QS14" s="594"/>
      <c r="QT14" s="1114">
        <f>SUM(QU14:QV14)</f>
        <v>0</v>
      </c>
      <c r="QU14" s="593">
        <f>QO14-RA14</f>
        <v>0</v>
      </c>
      <c r="QV14" s="594">
        <f>QP14-RB14</f>
        <v>0</v>
      </c>
      <c r="QW14" s="609">
        <f>SUM(QX14:QY14)</f>
        <v>0</v>
      </c>
      <c r="QX14" s="593">
        <f>QR14-RD14</f>
        <v>0</v>
      </c>
      <c r="QY14" s="594">
        <f>QS14-RE14</f>
        <v>0</v>
      </c>
      <c r="QZ14" s="764">
        <f>SUM(RA14:RB14)</f>
        <v>0</v>
      </c>
      <c r="RA14" s="590">
        <f>[1]Субсидия_факт!BH12</f>
        <v>0</v>
      </c>
      <c r="RB14" s="591">
        <f>[1]Субсидия_факт!BK12</f>
        <v>0</v>
      </c>
      <c r="RC14" s="609">
        <f>SUM(RD14:RE14)</f>
        <v>0</v>
      </c>
      <c r="RD14" s="593"/>
      <c r="RE14" s="594"/>
      <c r="RF14" s="1096">
        <f>SUM(RG14:RJ14)</f>
        <v>0</v>
      </c>
      <c r="RG14" s="586">
        <f>[1]Субсидия_факт!GI12</f>
        <v>0</v>
      </c>
      <c r="RH14" s="591">
        <f>[1]Субсидия_факт!GL12</f>
        <v>0</v>
      </c>
      <c r="RI14" s="586">
        <f>[1]Субсидия_факт!GO9</f>
        <v>0</v>
      </c>
      <c r="RJ14" s="591">
        <f>[1]Субсидия_факт!GR9</f>
        <v>0</v>
      </c>
      <c r="RK14" s="1096">
        <f>SUM(RL14:RO14)</f>
        <v>0</v>
      </c>
      <c r="RL14" s="586"/>
      <c r="RM14" s="591"/>
      <c r="RN14" s="586"/>
      <c r="RO14" s="591"/>
      <c r="RP14" s="1096">
        <f>SUM(RQ14:RT14)</f>
        <v>0</v>
      </c>
      <c r="RQ14" s="615">
        <f>[1]Субсидия_факт!GJ12</f>
        <v>0</v>
      </c>
      <c r="RR14" s="594">
        <f>[1]Субсидия_факт!GM12</f>
        <v>0</v>
      </c>
      <c r="RS14" s="586">
        <f>[1]Субсидия_факт!GP9</f>
        <v>0</v>
      </c>
      <c r="RT14" s="591">
        <f>[1]Субсидия_факт!GS9</f>
        <v>0</v>
      </c>
      <c r="RU14" s="1096">
        <f>SUM(RV14:RY14)</f>
        <v>0</v>
      </c>
      <c r="RV14" s="586"/>
      <c r="RW14" s="591"/>
      <c r="RX14" s="586"/>
      <c r="RY14" s="591"/>
      <c r="RZ14" s="608">
        <f>RP14-SB14</f>
        <v>0</v>
      </c>
      <c r="SA14" s="608">
        <f>RU14-SC14</f>
        <v>0</v>
      </c>
      <c r="SB14" s="608"/>
      <c r="SC14" s="608"/>
      <c r="SD14" s="764">
        <f>SUM(SE14:SI14)</f>
        <v>0</v>
      </c>
      <c r="SE14" s="590">
        <f>[1]Субсидия_факт!AE12</f>
        <v>0</v>
      </c>
      <c r="SF14" s="593">
        <f>[1]Субсидия_факт!Y12</f>
        <v>0</v>
      </c>
      <c r="SG14" s="616">
        <f>[1]Субсидия_факт!Z12</f>
        <v>0</v>
      </c>
      <c r="SH14" s="593">
        <f>[1]Субсидия_факт!AA12</f>
        <v>0</v>
      </c>
      <c r="SI14" s="616">
        <f>[1]Субсидия_факт!AB12</f>
        <v>0</v>
      </c>
      <c r="SJ14" s="764">
        <f>SUM(SK14:SO14)</f>
        <v>0</v>
      </c>
      <c r="SK14" s="618"/>
      <c r="SL14" s="615"/>
      <c r="SM14" s="594"/>
      <c r="SN14" s="615"/>
      <c r="SO14" s="616"/>
      <c r="SP14" s="623">
        <f>SUM(SQ14:SR14)</f>
        <v>0</v>
      </c>
      <c r="SQ14" s="590">
        <f>[1]Субсидия_факт!S12</f>
        <v>0</v>
      </c>
      <c r="SR14" s="591">
        <f>[1]Субсидия_факт!T12</f>
        <v>0</v>
      </c>
      <c r="SS14" s="764">
        <f>SUM(ST14:SU14)</f>
        <v>0</v>
      </c>
      <c r="ST14" s="615"/>
      <c r="SU14" s="616"/>
      <c r="SV14" s="623">
        <f>SUM(SW14:TB14)</f>
        <v>585091382.98000002</v>
      </c>
      <c r="SW14" s="590">
        <f>[1]Субсидия_факт!DJ12</f>
        <v>0</v>
      </c>
      <c r="SX14" s="591">
        <f>[1]Субсидия_факт!DM12</f>
        <v>0</v>
      </c>
      <c r="SY14" s="587">
        <f>[1]Субсидия_факт!DP12</f>
        <v>3776138.299999997</v>
      </c>
      <c r="SZ14" s="591">
        <f>[1]Субсидия_факт!DS12</f>
        <v>59159500</v>
      </c>
      <c r="TA14" s="1138">
        <f>[1]Субсидия_факт!EH12-OQ14</f>
        <v>31329344.68</v>
      </c>
      <c r="TB14" s="1139">
        <f>[1]Субсидия_факт!EK12-OR14</f>
        <v>490826400</v>
      </c>
      <c r="TC14" s="764">
        <f>SUM(TD14:TI14)</f>
        <v>4717110.83</v>
      </c>
      <c r="TD14" s="1140"/>
      <c r="TE14" s="617"/>
      <c r="TF14" s="1140"/>
      <c r="TG14" s="617"/>
      <c r="TH14" s="990">
        <f>283026.65-OV14</f>
        <v>283026.65000000002</v>
      </c>
      <c r="TI14" s="991">
        <f>4434084.18-OW14</f>
        <v>4434084.18</v>
      </c>
      <c r="TJ14" s="623">
        <f>SUM(TK14:TP14)</f>
        <v>0</v>
      </c>
      <c r="TK14" s="590">
        <f>[1]Субсидия_факт!DK12</f>
        <v>0</v>
      </c>
      <c r="TL14" s="591">
        <f>[1]Субсидия_факт!DN12</f>
        <v>0</v>
      </c>
      <c r="TM14" s="587">
        <f>[1]Субсидия_факт!DQ12</f>
        <v>0</v>
      </c>
      <c r="TN14" s="591">
        <f>[1]Субсидия_факт!DT12</f>
        <v>0</v>
      </c>
      <c r="TO14" s="587">
        <f>[1]Субсидия_факт!EI12</f>
        <v>0</v>
      </c>
      <c r="TP14" s="591">
        <f>[1]Субсидия_факт!EL12</f>
        <v>0</v>
      </c>
      <c r="TQ14" s="764">
        <f>SUM(TR14:TW14)</f>
        <v>0</v>
      </c>
      <c r="TR14" s="597"/>
      <c r="TS14" s="617"/>
      <c r="TT14" s="826"/>
      <c r="TU14" s="617"/>
      <c r="TV14" s="597"/>
      <c r="TW14" s="617"/>
      <c r="TX14" s="609">
        <f>SUM(TY14:UD14)</f>
        <v>0</v>
      </c>
      <c r="TY14" s="593">
        <f t="shared" ref="TY14:UD14" si="186">TK14-UM14</f>
        <v>0</v>
      </c>
      <c r="TZ14" s="594">
        <f t="shared" si="186"/>
        <v>0</v>
      </c>
      <c r="UA14" s="593">
        <f t="shared" si="186"/>
        <v>0</v>
      </c>
      <c r="UB14" s="594">
        <f t="shared" si="186"/>
        <v>0</v>
      </c>
      <c r="UC14" s="615">
        <f t="shared" si="186"/>
        <v>0</v>
      </c>
      <c r="UD14" s="594">
        <f t="shared" si="186"/>
        <v>0</v>
      </c>
      <c r="UE14" s="609">
        <f>SUM(UF14:UK14)</f>
        <v>0</v>
      </c>
      <c r="UF14" s="593">
        <f t="shared" ref="UF14:UK14" si="187">TR14-UT14</f>
        <v>0</v>
      </c>
      <c r="UG14" s="594">
        <f t="shared" si="187"/>
        <v>0</v>
      </c>
      <c r="UH14" s="593">
        <f t="shared" si="187"/>
        <v>0</v>
      </c>
      <c r="UI14" s="594">
        <f t="shared" si="187"/>
        <v>0</v>
      </c>
      <c r="UJ14" s="615">
        <f t="shared" si="187"/>
        <v>0</v>
      </c>
      <c r="UK14" s="594">
        <f t="shared" si="187"/>
        <v>0</v>
      </c>
      <c r="UL14" s="1114">
        <f>SUM(UM14:UR14)</f>
        <v>0</v>
      </c>
      <c r="UM14" s="590">
        <f>[1]Субсидия_факт!DL12</f>
        <v>0</v>
      </c>
      <c r="UN14" s="591">
        <f>[1]Субсидия_факт!DO12</f>
        <v>0</v>
      </c>
      <c r="UO14" s="587">
        <f>[1]Субсидия_факт!DR12</f>
        <v>0</v>
      </c>
      <c r="UP14" s="591">
        <f>[1]Субсидия_факт!DU12</f>
        <v>0</v>
      </c>
      <c r="UQ14" s="587">
        <f>[1]Субсидия_факт!EJ12</f>
        <v>0</v>
      </c>
      <c r="UR14" s="591">
        <f>[1]Субсидия_факт!EM12</f>
        <v>0</v>
      </c>
      <c r="US14" s="609">
        <f>SUM(UT14:UY14)</f>
        <v>0</v>
      </c>
      <c r="UT14" s="826"/>
      <c r="UU14" s="617"/>
      <c r="UV14" s="826"/>
      <c r="UW14" s="617"/>
      <c r="UX14" s="826"/>
      <c r="UY14" s="617"/>
      <c r="UZ14" s="764">
        <f>'Прочая  субсидия_МР  и  ГО'!B9</f>
        <v>103843950.19</v>
      </c>
      <c r="VA14" s="764">
        <f>'Прочая  субсидия_МР  и  ГО'!C9</f>
        <v>11416334.48</v>
      </c>
      <c r="VB14" s="1113">
        <f>'Прочая  субсидия_БП'!B9</f>
        <v>0</v>
      </c>
      <c r="VC14" s="623">
        <f>'Прочая  субсидия_БП'!C9</f>
        <v>0</v>
      </c>
      <c r="VD14" s="1141">
        <f>'Прочая  субсидия_БП'!D9</f>
        <v>0</v>
      </c>
      <c r="VE14" s="1131">
        <f>'Прочая  субсидия_БП'!E9</f>
        <v>0</v>
      </c>
      <c r="VF14" s="1132">
        <f>'Прочая  субсидия_БП'!F9</f>
        <v>0</v>
      </c>
      <c r="VG14" s="1141">
        <f>'Прочая  субсидия_БП'!G9</f>
        <v>0</v>
      </c>
      <c r="VH14" s="623">
        <f>SUM(VI14:VJ14)</f>
        <v>576328409.82000005</v>
      </c>
      <c r="VI14" s="597">
        <f>'Проверочная  таблица'!WK14+'Проверочная  таблица'!VN14+'Проверочная  таблица'!VP14+WE14</f>
        <v>565022334.31000006</v>
      </c>
      <c r="VJ14" s="618">
        <f>'Проверочная  таблица'!WL14+'Проверочная  таблица'!VT14+'Проверочная  таблица'!VZ14+'Проверочная  таблица'!VV14+'Проверочная  таблица'!VX14+WB14+WF14+VR14</f>
        <v>11306075.51</v>
      </c>
      <c r="VK14" s="764">
        <f>SUM(VL14:VM14)</f>
        <v>143718640.59</v>
      </c>
      <c r="VL14" s="597">
        <f>'Проверочная  таблица'!WN14+'Проверочная  таблица'!VO14+'Проверочная  таблица'!VQ14+WH14</f>
        <v>140326377.44</v>
      </c>
      <c r="VM14" s="618">
        <f>'Проверочная  таблица'!WO14+'Проверочная  таблица'!VU14+'Проверочная  таблица'!WA14+'Проверочная  таблица'!VW14+'Проверочная  таблица'!VY14+WC14+WI14+VS14</f>
        <v>3392263.1500000004</v>
      </c>
      <c r="VN14" s="1135">
        <f>'Субвенция  на  полномочия'!B9</f>
        <v>544486684.09000003</v>
      </c>
      <c r="VO14" s="1113">
        <f>'Субвенция  на  полномочия'!C9</f>
        <v>133942020</v>
      </c>
      <c r="VP14" s="1133">
        <f>[1]Субвенция_факт!M13</f>
        <v>13499958</v>
      </c>
      <c r="VQ14" s="619">
        <v>4180000</v>
      </c>
      <c r="VR14" s="1133">
        <f>[1]Субвенция_факт!AE13</f>
        <v>1126200</v>
      </c>
      <c r="VS14" s="619">
        <f>ВУС!E7</f>
        <v>207358.41</v>
      </c>
      <c r="VT14" s="1133">
        <f>[1]Субвенция_факт!AF13</f>
        <v>0</v>
      </c>
      <c r="VU14" s="619"/>
      <c r="VV14" s="1133">
        <f>[1]Субвенция_факт!AG13</f>
        <v>4000</v>
      </c>
      <c r="VW14" s="619"/>
      <c r="VX14" s="1133">
        <f>[1]Субвенция_факт!E13</f>
        <v>0</v>
      </c>
      <c r="VY14" s="619"/>
      <c r="VZ14" s="1133">
        <f>[1]Субвенция_факт!F13</f>
        <v>0</v>
      </c>
      <c r="WA14" s="619"/>
      <c r="WB14" s="1133">
        <f>[1]Субвенция_факт!G13</f>
        <v>0</v>
      </c>
      <c r="WC14" s="916"/>
      <c r="WD14" s="1113">
        <f>SUM(WE14:WF14)</f>
        <v>14311567.73</v>
      </c>
      <c r="WE14" s="597">
        <f>[1]Субвенция_факт!P13</f>
        <v>5035692.22</v>
      </c>
      <c r="WF14" s="594">
        <f>[1]Субвенция_факт!Q13</f>
        <v>9275875.5099999998</v>
      </c>
      <c r="WG14" s="764">
        <f>SUM(WH14:WI14)</f>
        <v>4559625.3900000006</v>
      </c>
      <c r="WH14" s="597">
        <v>1604357.44</v>
      </c>
      <c r="WI14" s="620">
        <v>2955267.95</v>
      </c>
      <c r="WJ14" s="623">
        <f>SUM(WK14:WL14)</f>
        <v>2900000</v>
      </c>
      <c r="WK14" s="612">
        <f>[1]Субвенция_факт!X13</f>
        <v>2000000</v>
      </c>
      <c r="WL14" s="1142">
        <f>[1]Субвенция_факт!W13</f>
        <v>900000</v>
      </c>
      <c r="WM14" s="764">
        <f>SUM(WN14:WO14)</f>
        <v>829636.79</v>
      </c>
      <c r="WN14" s="597">
        <v>600000</v>
      </c>
      <c r="WO14" s="620">
        <v>229636.79</v>
      </c>
      <c r="WP14" s="764">
        <f>WX14+XD14+XJ14+XP14+XT14+YB14+YZ14+WR14</f>
        <v>53464166.359999999</v>
      </c>
      <c r="WQ14" s="764">
        <f>XA14+XG14+XM14+XR14+XV14+YN14+ZF14+WU14</f>
        <v>11089616.300000001</v>
      </c>
      <c r="WR14" s="1113">
        <f>SUM(WS14:WT14)</f>
        <v>1015560</v>
      </c>
      <c r="WS14" s="621">
        <f>'[1]Иные межбюджетные трансферты'!E12</f>
        <v>0</v>
      </c>
      <c r="WT14" s="622">
        <f>'[1]Иные межбюджетные трансферты'!F12</f>
        <v>1015560</v>
      </c>
      <c r="WU14" s="764">
        <f>SUM(WV14:WW14)</f>
        <v>253890</v>
      </c>
      <c r="WV14" s="621"/>
      <c r="WW14" s="622">
        <v>253890</v>
      </c>
      <c r="WX14" s="1113">
        <f>SUM(WY14:WZ14)</f>
        <v>0</v>
      </c>
      <c r="WY14" s="621">
        <f>'[1]Иные межбюджетные трансферты'!X12</f>
        <v>0</v>
      </c>
      <c r="WZ14" s="622">
        <f>'[1]Иные межбюджетные трансферты'!Y12</f>
        <v>0</v>
      </c>
      <c r="XA14" s="764">
        <f>SUM(XB14:XC14)</f>
        <v>0</v>
      </c>
      <c r="XB14" s="621"/>
      <c r="XC14" s="622"/>
      <c r="XD14" s="623">
        <f>SUM(XE14:XF14)</f>
        <v>3516111.7</v>
      </c>
      <c r="XE14" s="621">
        <f>'[1]Иные межбюджетные трансферты'!G12</f>
        <v>210966.7</v>
      </c>
      <c r="XF14" s="622">
        <f>'[1]Иные межбюджетные трансферты'!H12</f>
        <v>3305145</v>
      </c>
      <c r="XG14" s="764">
        <f>SUM(XH14:XI14)</f>
        <v>879028.72</v>
      </c>
      <c r="XH14" s="621">
        <v>52741.72</v>
      </c>
      <c r="XI14" s="622">
        <v>826287</v>
      </c>
      <c r="XJ14" s="623">
        <f>SUM(XK14:XL14)</f>
        <v>31248000</v>
      </c>
      <c r="XK14" s="621">
        <f>'[1]Иные межбюджетные трансферты'!I12</f>
        <v>0</v>
      </c>
      <c r="XL14" s="622">
        <f>'[1]Иные межбюджетные трансферты'!J12</f>
        <v>31248000</v>
      </c>
      <c r="XM14" s="764">
        <f>SUM(XN14:XO14)</f>
        <v>7812000</v>
      </c>
      <c r="XN14" s="612"/>
      <c r="XO14" s="622">
        <v>7812000</v>
      </c>
      <c r="XP14" s="764">
        <f>SUM(XQ14:XQ14)</f>
        <v>0</v>
      </c>
      <c r="XQ14" s="615"/>
      <c r="XR14" s="764">
        <f>SUM(XS14:XS14)</f>
        <v>0</v>
      </c>
      <c r="XS14" s="615"/>
      <c r="XT14" s="623">
        <f>SUM(XU14:XU14)</f>
        <v>0</v>
      </c>
      <c r="XU14" s="597">
        <f>'[1]Иные межбюджетные трансферты'!L12</f>
        <v>0</v>
      </c>
      <c r="XV14" s="764">
        <f>SUM(XW14:XW14)</f>
        <v>0</v>
      </c>
      <c r="XW14" s="597"/>
      <c r="XX14" s="1137">
        <f>XT14-XZ14</f>
        <v>0</v>
      </c>
      <c r="XY14" s="609">
        <f>XV14-YA14</f>
        <v>0</v>
      </c>
      <c r="XZ14" s="1137">
        <f>XT14</f>
        <v>0</v>
      </c>
      <c r="YA14" s="609">
        <f>XV14</f>
        <v>0</v>
      </c>
      <c r="YB14" s="623">
        <f>SUM(YC14:YM14)</f>
        <v>17684494.659999996</v>
      </c>
      <c r="YC14" s="621">
        <f>'[1]Иные межбюджетные трансферты'!C12</f>
        <v>0</v>
      </c>
      <c r="YD14" s="612">
        <f>'[1]Иные межбюджетные трансферты'!D12</f>
        <v>0</v>
      </c>
      <c r="YE14" s="882">
        <f>'[1]Иные межбюджетные трансферты'!K12</f>
        <v>0</v>
      </c>
      <c r="YF14" s="613">
        <f>'[1]Иные межбюджетные трансферты'!N12</f>
        <v>3180201.79</v>
      </c>
      <c r="YG14" s="612">
        <f>'[1]Иные межбюджетные трансферты'!Q12</f>
        <v>0</v>
      </c>
      <c r="YH14" s="613">
        <f>'[1]Иные межбюджетные трансферты'!R12</f>
        <v>0</v>
      </c>
      <c r="YI14" s="612">
        <f>'[1]Иные межбюджетные трансферты'!U12</f>
        <v>12359595.289999999</v>
      </c>
      <c r="YJ14" s="613">
        <f>'[1]Иные межбюджетные трансферты'!Z12</f>
        <v>0</v>
      </c>
      <c r="YK14" s="597">
        <f>'[1]Иные межбюджетные трансферты'!AC12</f>
        <v>0</v>
      </c>
      <c r="YL14" s="613">
        <f>'[1]Иные межбюджетные трансферты'!AD12</f>
        <v>0</v>
      </c>
      <c r="YM14" s="612">
        <f>'[1]Иные межбюджетные трансферты'!AE12</f>
        <v>2144697.58</v>
      </c>
      <c r="YN14" s="764">
        <f>SUM(YO14:YY14)</f>
        <v>2144697.58</v>
      </c>
      <c r="YO14" s="612"/>
      <c r="YP14" s="612"/>
      <c r="YQ14" s="612"/>
      <c r="YR14" s="587"/>
      <c r="YS14" s="612"/>
      <c r="YT14" s="583"/>
      <c r="YU14" s="583"/>
      <c r="YV14" s="583"/>
      <c r="YW14" s="583"/>
      <c r="YX14" s="583"/>
      <c r="YY14" s="583">
        <v>2144697.58</v>
      </c>
      <c r="YZ14" s="623">
        <f>SUM(ZA14:ZE14)</f>
        <v>0</v>
      </c>
      <c r="ZA14" s="621">
        <f>'[1]Иные межбюджетные трансферты'!O12</f>
        <v>0</v>
      </c>
      <c r="ZB14" s="612">
        <f>'[1]Иные межбюджетные трансферты'!S12</f>
        <v>0</v>
      </c>
      <c r="ZC14" s="613">
        <f>'[1]Иные межбюджетные трансферты'!V12</f>
        <v>0</v>
      </c>
      <c r="ZD14" s="612">
        <f>'[1]Иные межбюджетные трансферты'!AA12</f>
        <v>0</v>
      </c>
      <c r="ZE14" s="882">
        <f>'[1]Иные межбюджетные трансферты'!AF12</f>
        <v>0</v>
      </c>
      <c r="ZF14" s="764">
        <f>SUM(ZG14:ZK14)</f>
        <v>0</v>
      </c>
      <c r="ZG14" s="596"/>
      <c r="ZH14" s="596"/>
      <c r="ZI14" s="596"/>
      <c r="ZJ14" s="583"/>
      <c r="ZK14" s="583"/>
      <c r="ZL14" s="609">
        <f>SUM(ZM14:ZQ14)</f>
        <v>0</v>
      </c>
      <c r="ZM14" s="590">
        <f>'Проверочная  таблица'!ZA14-ZY14</f>
        <v>0</v>
      </c>
      <c r="ZN14" s="590">
        <f>'Проверочная  таблица'!ZB14-ZZ14</f>
        <v>0</v>
      </c>
      <c r="ZO14" s="590">
        <f>'Проверочная  таблица'!ZC14-AAA14</f>
        <v>0</v>
      </c>
      <c r="ZP14" s="590">
        <f>'Проверочная  таблица'!ZD14-AAB14</f>
        <v>0</v>
      </c>
      <c r="ZQ14" s="590">
        <f>'Проверочная  таблица'!ZE14-AAC14</f>
        <v>0</v>
      </c>
      <c r="ZR14" s="609">
        <f>SUM(ZS14:ZW14)</f>
        <v>0</v>
      </c>
      <c r="ZS14" s="590">
        <f>'Проверочная  таблица'!ZG14-AAE14</f>
        <v>0</v>
      </c>
      <c r="ZT14" s="590">
        <f>'Проверочная  таблица'!ZH14-AAF14</f>
        <v>0</v>
      </c>
      <c r="ZU14" s="590">
        <f>'Проверочная  таблица'!ZI14-AAG14</f>
        <v>0</v>
      </c>
      <c r="ZV14" s="590">
        <f>'Проверочная  таблица'!ZJ14-AAH14</f>
        <v>0</v>
      </c>
      <c r="ZW14" s="590">
        <f>'Проверочная  таблица'!ZK14-AAI14</f>
        <v>0</v>
      </c>
      <c r="ZX14" s="1114">
        <f>SUM(ZY14:AAC14)</f>
        <v>0</v>
      </c>
      <c r="ZY14" s="621">
        <f>'[1]Иные межбюджетные трансферты'!P12</f>
        <v>0</v>
      </c>
      <c r="ZZ14" s="612">
        <f>'[1]Иные межбюджетные трансферты'!T12</f>
        <v>0</v>
      </c>
      <c r="AAA14" s="584">
        <f>'[1]Иные межбюджетные трансферты'!W12</f>
        <v>0</v>
      </c>
      <c r="AAB14" s="612">
        <f>'[1]Иные межбюджетные трансферты'!AB12</f>
        <v>0</v>
      </c>
      <c r="AAC14" s="1128">
        <f>'[1]Иные межбюджетные трансферты'!AG12</f>
        <v>0</v>
      </c>
      <c r="AAD14" s="609">
        <f>SUM(AAE14:AAI14)</f>
        <v>0</v>
      </c>
      <c r="AAE14" s="596"/>
      <c r="AAF14" s="596"/>
      <c r="AAG14" s="596"/>
      <c r="AAH14" s="583"/>
      <c r="AAI14" s="583"/>
      <c r="AAJ14" s="764">
        <f>AAL14+'Проверочная  таблица'!AAT14+AAP14+'Проверочная  таблица'!AAX14+AAR14+'Проверочная  таблица'!AAZ14</f>
        <v>0</v>
      </c>
      <c r="AAK14" s="764">
        <f>AAM14+'Проверочная  таблица'!AAU14+AAQ14+'Проверочная  таблица'!AAY14+AAS14+'Проверочная  таблица'!ABA14</f>
        <v>0</v>
      </c>
      <c r="AAL14" s="623"/>
      <c r="AAM14" s="623"/>
      <c r="AAN14" s="623"/>
      <c r="AAO14" s="623"/>
      <c r="AAP14" s="1114">
        <f>AAN14-AAR14</f>
        <v>0</v>
      </c>
      <c r="AAQ14" s="609">
        <f>AAO14-AAS14</f>
        <v>0</v>
      </c>
      <c r="AAR14" s="624"/>
      <c r="AAS14" s="609"/>
      <c r="AAT14" s="623"/>
      <c r="AAU14" s="623"/>
      <c r="AAV14" s="623"/>
      <c r="AAW14" s="623"/>
      <c r="AAX14" s="1114">
        <f>AAV14-AAZ14</f>
        <v>0</v>
      </c>
      <c r="AAY14" s="609">
        <f>AAW14-ABA14</f>
        <v>0</v>
      </c>
      <c r="AAZ14" s="609"/>
      <c r="ABA14" s="609"/>
      <c r="ABB14" s="1129">
        <f>'Проверочная  таблица'!AAT14+'Проверочная  таблица'!AAV14</f>
        <v>0</v>
      </c>
      <c r="ABC14" s="1129">
        <f>'Проверочная  таблица'!AAU14+'Проверочная  таблица'!AAW14</f>
        <v>0</v>
      </c>
    </row>
    <row r="15" spans="1:731" ht="20.45" customHeight="1" x14ac:dyDescent="0.25">
      <c r="A15" s="976" t="s">
        <v>984</v>
      </c>
      <c r="B15" s="589">
        <f>D15+AN15+'Проверочная  таблица'!VH15+'Проверочная  таблица'!WP15</f>
        <v>852845170.33000004</v>
      </c>
      <c r="C15" s="591">
        <f>E15+'Проверочная  таблица'!VK15+AO15+'Проверочная  таблица'!WQ15</f>
        <v>165607859.20000002</v>
      </c>
      <c r="D15" s="1113">
        <f>F15+P15+N15+V15+AD15+H15</f>
        <v>315262650</v>
      </c>
      <c r="E15" s="623">
        <f>G15+Q15+O15+Z15+AG15+I15</f>
        <v>75704800</v>
      </c>
      <c r="F15" s="1096">
        <f>'[1]Дотация  из  ОБ_факт'!H16</f>
        <v>167410000</v>
      </c>
      <c r="G15" s="1130">
        <v>41852400</v>
      </c>
      <c r="H15" s="1096">
        <f>'[1]Дотация  из  ОБ_факт'!E16</f>
        <v>0</v>
      </c>
      <c r="I15" s="1097"/>
      <c r="J15" s="1098">
        <f t="shared" ref="J15:K15" si="188">H15-L15</f>
        <v>0</v>
      </c>
      <c r="K15" s="1099">
        <f t="shared" si="188"/>
        <v>0</v>
      </c>
      <c r="L15" s="1098">
        <f>'[1]Дотация  из  ОБ_факт'!G16</f>
        <v>0</v>
      </c>
      <c r="M15" s="582"/>
      <c r="N15" s="1096">
        <f>'[1]Дотация  из  ОБ_факт'!J16</f>
        <v>147852650</v>
      </c>
      <c r="O15" s="1130">
        <v>33852400</v>
      </c>
      <c r="P15" s="1096">
        <f>'[1]Дотация  из  ОБ_факт'!K16</f>
        <v>0</v>
      </c>
      <c r="Q15" s="1130"/>
      <c r="R15" s="1131">
        <f t="shared" ref="R15:S15" si="189">P15-T15</f>
        <v>0</v>
      </c>
      <c r="S15" s="1132">
        <f t="shared" si="189"/>
        <v>0</v>
      </c>
      <c r="T15" s="1098">
        <f>'[1]Дотация  из  ОБ_факт'!M16</f>
        <v>0</v>
      </c>
      <c r="U15" s="611"/>
      <c r="V15" s="1133">
        <f>SUM(W15:Y15)</f>
        <v>0</v>
      </c>
      <c r="W15" s="1101">
        <f>'[1]Дотация  из  ОБ_факт'!O16</f>
        <v>0</v>
      </c>
      <c r="X15" s="1102">
        <f>'[1]Дотация  из  ОБ_факт'!P16</f>
        <v>0</v>
      </c>
      <c r="Y15" s="1102">
        <f>'[1]Дотация  из  ОБ_факт'!R16</f>
        <v>0</v>
      </c>
      <c r="Z15" s="1134">
        <f>SUM(AA15:AC15)</f>
        <v>0</v>
      </c>
      <c r="AA15" s="583">
        <f t="shared" si="181"/>
        <v>0</v>
      </c>
      <c r="AB15" s="583"/>
      <c r="AC15" s="612"/>
      <c r="AD15" s="1133">
        <f>SUM(AE15:AF15)</f>
        <v>0</v>
      </c>
      <c r="AE15" s="1101">
        <f>'[1]Дотация  из  ОБ_факт'!N16</f>
        <v>0</v>
      </c>
      <c r="AF15" s="1102">
        <f>'[1]Дотация  из  ОБ_факт'!Q16</f>
        <v>0</v>
      </c>
      <c r="AG15" s="1133">
        <f>SUM(AH15:AI15)</f>
        <v>0</v>
      </c>
      <c r="AH15" s="613"/>
      <c r="AI15" s="612"/>
      <c r="AJ15" s="1131">
        <f>AD15-AL15</f>
        <v>0</v>
      </c>
      <c r="AK15" s="1132">
        <f>AG15-AM15</f>
        <v>0</v>
      </c>
      <c r="AL15" s="1098">
        <f>AF15</f>
        <v>0</v>
      </c>
      <c r="AM15" s="585">
        <f>AI15</f>
        <v>0</v>
      </c>
      <c r="AN15" s="729">
        <f>UZ15+VB15+LZ15+MP15+CX15+EZ15+CR15+JF15+JL15+NH15+NP15+IZ15+AP15+AV15+EB15+EH15+BT15+SV15+TJ15+OX15+DV15+DJ15+LB15+LH15+SP15+HN15+FH15+QH15+RF15+RP15+QN15+SD15+BN15+QB15+GJ15+FT15+GP15+GV15+FN15+CH15+ON15+BH15+ID15+IT15+HV15+FZ15+IJ15+KD15+KL15+KR15+DD15+DP15</f>
        <v>211204753.67000002</v>
      </c>
      <c r="AO15" s="730">
        <f>'Проверочная  таблица'!VA15+'Проверочная  таблица'!VC15+'Проверочная  таблица'!MH15+'Проверочная  таблица'!MS15+'Проверочная  таблица'!DA15+'Проверочная  таблица'!FD15+CU15+'Проверочная  таблица'!JI15+'Проверочная  таблица'!JO15+'Проверочная  таблица'!NL15+'Проверочная  таблица'!NT15+JC15+AS15+AX15+EE15+EK15+CA15+TC15+TQ15+PC15+DY15+DM15+LE15+LK15+SS15+HR15+FK15+QK15+RK15+RU15+QQ15+SJ15+BQ15+QE15+GM15+FW15+GS15+GY15+FQ15+CK15+OS15+BK15+IG15+IW15+HX15+GC15+IM15+KH15+KO15+KU15+DG15+DS15</f>
        <v>3938638.71</v>
      </c>
      <c r="AP15" s="764">
        <f>SUM(AQ15:AR15)</f>
        <v>12205109.17</v>
      </c>
      <c r="AQ15" s="615">
        <f>[1]Субсидия_факт!DF16</f>
        <v>12205109.17</v>
      </c>
      <c r="AR15" s="597">
        <f>[1]Субсидия_факт!FQ16</f>
        <v>0</v>
      </c>
      <c r="AS15" s="764">
        <f>SUM(AT15:AU15)</f>
        <v>0</v>
      </c>
      <c r="AT15" s="597">
        <v>0</v>
      </c>
      <c r="AU15" s="615"/>
      <c r="AV15" s="720">
        <f>SUM(AW15:AW15)</f>
        <v>0</v>
      </c>
      <c r="AW15" s="586">
        <f>[1]Субсидия_факт!FS16</f>
        <v>0</v>
      </c>
      <c r="AX15" s="1104">
        <f>SUM(AY15:AY15)</f>
        <v>0</v>
      </c>
      <c r="AY15" s="597"/>
      <c r="AZ15" s="1105">
        <f>SUM(BA15:BA15)</f>
        <v>0</v>
      </c>
      <c r="BA15" s="597">
        <f>AW15-BE15</f>
        <v>0</v>
      </c>
      <c r="BB15" s="609">
        <f>SUM(BC15:BC15)</f>
        <v>0</v>
      </c>
      <c r="BC15" s="615">
        <f>AY15-BG15</f>
        <v>0</v>
      </c>
      <c r="BD15" s="608">
        <f>SUM(BE15:BE15)</f>
        <v>0</v>
      </c>
      <c r="BE15" s="586">
        <f>[1]Субсидия_факт!FT16</f>
        <v>0</v>
      </c>
      <c r="BF15" s="624">
        <f>SUM(BG15:BG15)</f>
        <v>0</v>
      </c>
      <c r="BG15" s="597"/>
      <c r="BH15" s="764">
        <f>SUM(BI15:BJ15)</f>
        <v>0</v>
      </c>
      <c r="BI15" s="593">
        <f>[1]Субсидия_факт!DA16</f>
        <v>0</v>
      </c>
      <c r="BJ15" s="597">
        <f>[1]Субсидия_факт!DB16</f>
        <v>0</v>
      </c>
      <c r="BK15" s="1135">
        <f>SUM(BL15:BM15)</f>
        <v>0</v>
      </c>
      <c r="BL15" s="597"/>
      <c r="BM15" s="593"/>
      <c r="BN15" s="623">
        <f>SUM(BO15:BP15)</f>
        <v>0</v>
      </c>
      <c r="BO15" s="593">
        <f>[1]Субсидия_факт!DC16</f>
        <v>0</v>
      </c>
      <c r="BP15" s="597">
        <f>[1]Субсидия_факт!DD16</f>
        <v>0</v>
      </c>
      <c r="BQ15" s="764">
        <f>SUM(BR15:BS15)</f>
        <v>0</v>
      </c>
      <c r="BR15" s="597"/>
      <c r="BS15" s="597"/>
      <c r="BT15" s="720">
        <f>SUM(BU15:BZ15)</f>
        <v>0</v>
      </c>
      <c r="BU15" s="590">
        <f>[1]Субсидия_факт!FD16</f>
        <v>0</v>
      </c>
      <c r="BV15" s="589">
        <f>[1]Субсидия_факт!FE16</f>
        <v>0</v>
      </c>
      <c r="BW15" s="586">
        <f>[1]Субсидия_факт!FF16</f>
        <v>0</v>
      </c>
      <c r="BX15" s="589">
        <f>[1]Субсидия_факт!FI16</f>
        <v>0</v>
      </c>
      <c r="BY15" s="586">
        <f>[1]Субсидия_факт!FL16</f>
        <v>0</v>
      </c>
      <c r="BZ15" s="589">
        <f>[1]Субсидия_факт!FM16</f>
        <v>0</v>
      </c>
      <c r="CA15" s="720">
        <f>SUM(CB15:CG15)</f>
        <v>0</v>
      </c>
      <c r="CB15" s="587"/>
      <c r="CC15" s="589"/>
      <c r="CD15" s="586"/>
      <c r="CE15" s="589"/>
      <c r="CF15" s="586"/>
      <c r="CG15" s="589"/>
      <c r="CH15" s="730">
        <f>SUM(CI15:CJ15)</f>
        <v>0</v>
      </c>
      <c r="CI15" s="590">
        <f>[1]Субсидия_факт!FG16</f>
        <v>0</v>
      </c>
      <c r="CJ15" s="589">
        <f>[1]Субсидия_факт!FJ16</f>
        <v>0</v>
      </c>
      <c r="CK15" s="720">
        <f>SUM(CL15:CM15)</f>
        <v>0</v>
      </c>
      <c r="CL15" s="590"/>
      <c r="CM15" s="591"/>
      <c r="CN15" s="1106">
        <f>CH15-CP15</f>
        <v>0</v>
      </c>
      <c r="CO15" s="608">
        <f>CK15-CQ15</f>
        <v>0</v>
      </c>
      <c r="CP15" s="1105">
        <f>CH15</f>
        <v>0</v>
      </c>
      <c r="CQ15" s="585">
        <f>CK15</f>
        <v>0</v>
      </c>
      <c r="CR15" s="623">
        <f>SUM(CS15:CT15)</f>
        <v>0</v>
      </c>
      <c r="CS15" s="593">
        <f>[1]Субсидия_факт!M16</f>
        <v>0</v>
      </c>
      <c r="CT15" s="597">
        <f>[1]Субсидия_факт!N16</f>
        <v>0</v>
      </c>
      <c r="CU15" s="764">
        <f>SUM(CV15:CW15)</f>
        <v>0</v>
      </c>
      <c r="CV15" s="597"/>
      <c r="CW15" s="597"/>
      <c r="CX15" s="623">
        <f>SUM(CY15:CZ15)</f>
        <v>0</v>
      </c>
      <c r="CY15" s="597">
        <f>[1]Субсидия_факт!W16</f>
        <v>0</v>
      </c>
      <c r="CZ15" s="594">
        <f>[1]Субсидия_факт!X16</f>
        <v>0</v>
      </c>
      <c r="DA15" s="1135">
        <f>SUM(DB15:DC15)</f>
        <v>0</v>
      </c>
      <c r="DB15" s="615"/>
      <c r="DC15" s="616"/>
      <c r="DD15" s="730">
        <f>SUM(DE15:DF15)</f>
        <v>0</v>
      </c>
      <c r="DE15" s="590">
        <f>[1]Субсидия_факт!O16</f>
        <v>0</v>
      </c>
      <c r="DF15" s="589">
        <f>[1]Субсидия_факт!P16</f>
        <v>0</v>
      </c>
      <c r="DG15" s="720">
        <f>SUM(DH15:DI15)</f>
        <v>0</v>
      </c>
      <c r="DH15" s="590"/>
      <c r="DI15" s="589"/>
      <c r="DJ15" s="730">
        <f>SUM(DK15:DL15)</f>
        <v>0</v>
      </c>
      <c r="DK15" s="590">
        <f>[1]Субсидия_факт!CL16</f>
        <v>0</v>
      </c>
      <c r="DL15" s="589">
        <f>[1]Субсидия_факт!CM16</f>
        <v>0</v>
      </c>
      <c r="DM15" s="720">
        <f>SUM(DN15:DO15)</f>
        <v>0</v>
      </c>
      <c r="DN15" s="590"/>
      <c r="DO15" s="589"/>
      <c r="DP15" s="730">
        <f>SUM(DQ15:DR15)</f>
        <v>0</v>
      </c>
      <c r="DQ15" s="590">
        <f>[1]Субсидия_факт!Q16</f>
        <v>0</v>
      </c>
      <c r="DR15" s="589">
        <f>[1]Субсидия_факт!R16</f>
        <v>0</v>
      </c>
      <c r="DS15" s="720">
        <f>SUM(DT15:DU15)</f>
        <v>0</v>
      </c>
      <c r="DT15" s="590"/>
      <c r="DU15" s="589"/>
      <c r="DV15" s="730">
        <f>SUM(DW15:DX15)</f>
        <v>0</v>
      </c>
      <c r="DW15" s="590">
        <f>[1]Субсидия_факт!AH16</f>
        <v>0</v>
      </c>
      <c r="DX15" s="589">
        <f>[1]Субсидия_факт!AI16</f>
        <v>0</v>
      </c>
      <c r="DY15" s="730">
        <f>SUM(DZ15:EA15)</f>
        <v>0</v>
      </c>
      <c r="DZ15" s="590"/>
      <c r="EA15" s="591"/>
      <c r="EB15" s="730">
        <f>SUM(EC15:ED15)</f>
        <v>0</v>
      </c>
      <c r="EC15" s="593">
        <f>[1]Субсидия_факт!HH16</f>
        <v>0</v>
      </c>
      <c r="ED15" s="594">
        <f>[1]Субсидия_факт!HK16</f>
        <v>0</v>
      </c>
      <c r="EE15" s="720">
        <f>SUM(EF15:EG15)</f>
        <v>0</v>
      </c>
      <c r="EF15" s="590"/>
      <c r="EG15" s="591"/>
      <c r="EH15" s="730">
        <f>SUM(EI15:EJ15)</f>
        <v>0</v>
      </c>
      <c r="EI15" s="590">
        <f>[1]Субсидия_факт!HI16</f>
        <v>0</v>
      </c>
      <c r="EJ15" s="589">
        <f>[1]Субсидия_факт!HL16</f>
        <v>0</v>
      </c>
      <c r="EK15" s="720">
        <f>SUM(EL15:EM15)</f>
        <v>0</v>
      </c>
      <c r="EL15" s="590"/>
      <c r="EM15" s="591"/>
      <c r="EN15" s="1109">
        <f>SUM(EO15:EP15)</f>
        <v>0</v>
      </c>
      <c r="EO15" s="590">
        <f t="shared" ref="EO15:EP15" si="190">EI15-EU15</f>
        <v>0</v>
      </c>
      <c r="EP15" s="589">
        <f t="shared" si="190"/>
        <v>0</v>
      </c>
      <c r="EQ15" s="608">
        <f>SUM(ER15:ES15)</f>
        <v>0</v>
      </c>
      <c r="ER15" s="590">
        <f t="shared" ref="ER15:ES15" si="191">EL15-EX15</f>
        <v>0</v>
      </c>
      <c r="ES15" s="589">
        <f t="shared" si="191"/>
        <v>0</v>
      </c>
      <c r="ET15" s="1109">
        <f>SUM(EU15:EV15)</f>
        <v>0</v>
      </c>
      <c r="EU15" s="590">
        <f>[1]Субсидия_факт!HJ16</f>
        <v>0</v>
      </c>
      <c r="EV15" s="589">
        <f>[1]Субсидия_факт!HM16</f>
        <v>0</v>
      </c>
      <c r="EW15" s="608">
        <f>SUM(EX15:EY15)</f>
        <v>0</v>
      </c>
      <c r="EX15" s="590"/>
      <c r="EY15" s="591"/>
      <c r="EZ15" s="764">
        <f>SUM(FA15:FC15)</f>
        <v>0</v>
      </c>
      <c r="FA15" s="597">
        <f>[1]Субсидия_факт!L16</f>
        <v>0</v>
      </c>
      <c r="FB15" s="590">
        <f>[1]Субсидия_факт!J16</f>
        <v>0</v>
      </c>
      <c r="FC15" s="589">
        <f>[1]Субсидия_факт!K16</f>
        <v>0</v>
      </c>
      <c r="FD15" s="764">
        <f>SUM(FE15:FG15)</f>
        <v>0</v>
      </c>
      <c r="FE15" s="597"/>
      <c r="FF15" s="597"/>
      <c r="FG15" s="594"/>
      <c r="FH15" s="623">
        <f>SUM(FI15:FJ15)</f>
        <v>0</v>
      </c>
      <c r="FI15" s="590">
        <f>[1]Субсидия_факт!AP16</f>
        <v>0</v>
      </c>
      <c r="FJ15" s="591">
        <f>[1]Субсидия_факт!AQ16</f>
        <v>0</v>
      </c>
      <c r="FK15" s="764">
        <f>SUM(FL15:FM15)</f>
        <v>0</v>
      </c>
      <c r="FL15" s="615"/>
      <c r="FM15" s="616"/>
      <c r="FN15" s="658">
        <f>SUM(FO15:FP15)</f>
        <v>0</v>
      </c>
      <c r="FO15" s="590">
        <f>[1]Субсидия_факт!BV16</f>
        <v>0</v>
      </c>
      <c r="FP15" s="591">
        <f>[1]Субсидия_факт!BW16</f>
        <v>0</v>
      </c>
      <c r="FQ15" s="764">
        <f>SUM(FR15:FS15)</f>
        <v>0</v>
      </c>
      <c r="FR15" s="593"/>
      <c r="FS15" s="594"/>
      <c r="FT15" s="658">
        <f>SUM(FU15:FV15)</f>
        <v>0</v>
      </c>
      <c r="FU15" s="593">
        <f>[1]Субсидия_факт!EB16</f>
        <v>0</v>
      </c>
      <c r="FV15" s="594">
        <f>[1]Субсидия_факт!EC16</f>
        <v>0</v>
      </c>
      <c r="FW15" s="731">
        <f>SUM(FX15:FY15)</f>
        <v>0</v>
      </c>
      <c r="FX15" s="630"/>
      <c r="FY15" s="631"/>
      <c r="FZ15" s="901">
        <f>SUM(GA15:GB15)</f>
        <v>0</v>
      </c>
      <c r="GA15" s="590">
        <f>[1]Субсидия_факт!ED16</f>
        <v>0</v>
      </c>
      <c r="GB15" s="591">
        <f>[1]Субсидия_факт!EF16</f>
        <v>0</v>
      </c>
      <c r="GC15" s="940">
        <f>SUM(GD15:GE15)</f>
        <v>0</v>
      </c>
      <c r="GD15" s="593"/>
      <c r="GE15" s="616"/>
      <c r="GF15" s="1114">
        <f>FZ15-GH15</f>
        <v>0</v>
      </c>
      <c r="GG15" s="609">
        <f>GC15-GI15</f>
        <v>0</v>
      </c>
      <c r="GH15" s="1137">
        <f>FZ15</f>
        <v>0</v>
      </c>
      <c r="GI15" s="609">
        <f>GC15</f>
        <v>0</v>
      </c>
      <c r="GJ15" s="658">
        <f>SUM(GK15:GL15)</f>
        <v>0</v>
      </c>
      <c r="GK15" s="590">
        <f>[1]Субсидия_факт!EN16</f>
        <v>0</v>
      </c>
      <c r="GL15" s="591">
        <f>[1]Субсидия_факт!EO16</f>
        <v>0</v>
      </c>
      <c r="GM15" s="764">
        <f>SUM(GN15:GO15)</f>
        <v>0</v>
      </c>
      <c r="GN15" s="593"/>
      <c r="GO15" s="594"/>
      <c r="GP15" s="658">
        <f>SUM(GQ15:GR15)</f>
        <v>0</v>
      </c>
      <c r="GQ15" s="630"/>
      <c r="GR15" s="631"/>
      <c r="GS15" s="731">
        <f>SUM(GT15:GU15)</f>
        <v>0</v>
      </c>
      <c r="GT15" s="630"/>
      <c r="GU15" s="631"/>
      <c r="GV15" s="658">
        <f>SUM(GW15:GX15)</f>
        <v>0</v>
      </c>
      <c r="GW15" s="590">
        <f>[1]Субсидия_факт!CN16</f>
        <v>0</v>
      </c>
      <c r="GX15" s="591">
        <f>[1]Субсидия_факт!CP16</f>
        <v>0</v>
      </c>
      <c r="GY15" s="764">
        <f>SUM(GZ15:HA15)</f>
        <v>0</v>
      </c>
      <c r="GZ15" s="593"/>
      <c r="HA15" s="594"/>
      <c r="HB15" s="1109">
        <f>SUM(HC15:HD15)</f>
        <v>0</v>
      </c>
      <c r="HC15" s="590">
        <f t="shared" ref="HC15:HD15" si="192">GW15-HI15</f>
        <v>0</v>
      </c>
      <c r="HD15" s="589">
        <f t="shared" si="192"/>
        <v>0</v>
      </c>
      <c r="HE15" s="608">
        <f>SUM(HF15:HG15)</f>
        <v>0</v>
      </c>
      <c r="HF15" s="590">
        <f t="shared" ref="HF15:HG15" si="193">GZ15-HL15</f>
        <v>0</v>
      </c>
      <c r="HG15" s="589">
        <f t="shared" si="193"/>
        <v>0</v>
      </c>
      <c r="HH15" s="1109">
        <f>SUM(HI15:HJ15)</f>
        <v>0</v>
      </c>
      <c r="HI15" s="590">
        <f>[1]Субсидия_факт!CO16</f>
        <v>0</v>
      </c>
      <c r="HJ15" s="589">
        <f>[1]Субсидия_факт!CQ16</f>
        <v>0</v>
      </c>
      <c r="HK15" s="608">
        <f>SUM(HL15:HM15)</f>
        <v>0</v>
      </c>
      <c r="HL15" s="590">
        <f>GZ15</f>
        <v>0</v>
      </c>
      <c r="HM15" s="591">
        <f>HA15</f>
        <v>0</v>
      </c>
      <c r="HN15" s="1113">
        <f>SUM(HO15:HQ15)</f>
        <v>0</v>
      </c>
      <c r="HO15" s="590">
        <f>[1]Субсидия_факт!EP16</f>
        <v>0</v>
      </c>
      <c r="HP15" s="591">
        <f>[1]Субсидия_факт!EQ16</f>
        <v>0</v>
      </c>
      <c r="HQ15" s="590">
        <f>[1]Субсидия_факт!ER16</f>
        <v>0</v>
      </c>
      <c r="HR15" s="623">
        <f>SUM(HS15:HU15)</f>
        <v>0</v>
      </c>
      <c r="HS15" s="593"/>
      <c r="HT15" s="594"/>
      <c r="HU15" s="597"/>
      <c r="HV15" s="940">
        <f>HW15</f>
        <v>0</v>
      </c>
      <c r="HW15" s="590">
        <f>[1]Субсидия_факт!ES16</f>
        <v>0</v>
      </c>
      <c r="HX15" s="940">
        <f>HY15</f>
        <v>0</v>
      </c>
      <c r="HY15" s="597"/>
      <c r="HZ15" s="1114">
        <f>HV15-IB15</f>
        <v>0</v>
      </c>
      <c r="IA15" s="1114">
        <f>HX15-IC15</f>
        <v>0</v>
      </c>
      <c r="IB15" s="1114">
        <f>HV15</f>
        <v>0</v>
      </c>
      <c r="IC15" s="1114">
        <f>HX15</f>
        <v>0</v>
      </c>
      <c r="ID15" s="658">
        <f>SUM(IE15:IF15)</f>
        <v>0</v>
      </c>
      <c r="IE15" s="593">
        <f>[1]Субсидия_факт!BM16</f>
        <v>0</v>
      </c>
      <c r="IF15" s="594">
        <f>[1]Субсидия_факт!BN16</f>
        <v>0</v>
      </c>
      <c r="IG15" s="914">
        <f>SUM(IH15:II15)</f>
        <v>0</v>
      </c>
      <c r="IH15" s="630"/>
      <c r="II15" s="631"/>
      <c r="IJ15" s="901">
        <f>SUM(IK15:IL15)</f>
        <v>0</v>
      </c>
      <c r="IK15" s="590">
        <f>[1]Субсидия_факт!BO16</f>
        <v>0</v>
      </c>
      <c r="IL15" s="591">
        <f>[1]Субсидия_факт!BQ16</f>
        <v>0</v>
      </c>
      <c r="IM15" s="1136">
        <f>SUM(IN15:IO15)</f>
        <v>0</v>
      </c>
      <c r="IN15" s="593"/>
      <c r="IO15" s="616"/>
      <c r="IP15" s="1114">
        <f>IJ15-IR15</f>
        <v>0</v>
      </c>
      <c r="IQ15" s="1114">
        <f>IM15-IS15</f>
        <v>0</v>
      </c>
      <c r="IR15" s="1114">
        <f>IJ15</f>
        <v>0</v>
      </c>
      <c r="IS15" s="609">
        <f>IM15</f>
        <v>0</v>
      </c>
      <c r="IT15" s="764">
        <f>SUM(IU15:IV15)</f>
        <v>0</v>
      </c>
      <c r="IU15" s="593">
        <f>[1]Субсидия_факт!AR16</f>
        <v>0</v>
      </c>
      <c r="IV15" s="594">
        <f>[1]Субсидия_факт!AS16</f>
        <v>0</v>
      </c>
      <c r="IW15" s="1135">
        <f>SUM(IX15:IY15)</f>
        <v>0</v>
      </c>
      <c r="IX15" s="593"/>
      <c r="IY15" s="594"/>
      <c r="IZ15" s="764">
        <f>SUM(JA15:JB15)</f>
        <v>0</v>
      </c>
      <c r="JA15" s="590">
        <f>[1]Субсидия_факт!BX16</f>
        <v>0</v>
      </c>
      <c r="JB15" s="591">
        <f>[1]Субсидия_факт!BY16</f>
        <v>0</v>
      </c>
      <c r="JC15" s="764">
        <f>SUM(JD15:JE15)</f>
        <v>0</v>
      </c>
      <c r="JD15" s="593"/>
      <c r="JE15" s="594"/>
      <c r="JF15" s="720">
        <f>SUM(JG15:JH15)</f>
        <v>0</v>
      </c>
      <c r="JG15" s="590">
        <f>[1]Субсидия_факт!BZ16</f>
        <v>0</v>
      </c>
      <c r="JH15" s="589">
        <f>[1]Субсидия_факт!CC16</f>
        <v>0</v>
      </c>
      <c r="JI15" s="720">
        <f>SUM(JJ15:JK15)</f>
        <v>0</v>
      </c>
      <c r="JJ15" s="590"/>
      <c r="JK15" s="591"/>
      <c r="JL15" s="720">
        <f>SUM(JM15:JN15)</f>
        <v>0</v>
      </c>
      <c r="JM15" s="590">
        <f>[1]Субсидия_факт!CA16</f>
        <v>0</v>
      </c>
      <c r="JN15" s="591">
        <f>[1]Субсидия_факт!CD16</f>
        <v>0</v>
      </c>
      <c r="JO15" s="720">
        <f>SUM(JP15:JQ15)</f>
        <v>0</v>
      </c>
      <c r="JP15" s="586"/>
      <c r="JQ15" s="595"/>
      <c r="JR15" s="608">
        <f>SUM(JS15:JT15)</f>
        <v>0</v>
      </c>
      <c r="JS15" s="587">
        <f>'Проверочная  таблица'!JM15-'Проверочная  таблица'!JY15</f>
        <v>0</v>
      </c>
      <c r="JT15" s="591">
        <f>'Проверочная  таблица'!JN15-'Проверочная  таблица'!JZ15</f>
        <v>0</v>
      </c>
      <c r="JU15" s="1105">
        <f>SUM(JV15:JW15)</f>
        <v>0</v>
      </c>
      <c r="JV15" s="586">
        <f>'Проверочная  таблица'!JP15-'Проверочная  таблица'!KB15</f>
        <v>0</v>
      </c>
      <c r="JW15" s="598">
        <f>'Проверочная  таблица'!JQ15-'Проверочная  таблица'!KC15</f>
        <v>0</v>
      </c>
      <c r="JX15" s="608">
        <f>SUM(JY15:JZ15)</f>
        <v>0</v>
      </c>
      <c r="JY15" s="590">
        <f>[1]Субсидия_факт!CB16</f>
        <v>0</v>
      </c>
      <c r="JZ15" s="589">
        <f>[1]Субсидия_факт!CE16</f>
        <v>0</v>
      </c>
      <c r="KA15" s="608">
        <f>SUM(KB15:KC15)</f>
        <v>0</v>
      </c>
      <c r="KB15" s="590"/>
      <c r="KC15" s="591"/>
      <c r="KD15" s="1096">
        <f>SUM(KE15:KG15)</f>
        <v>0</v>
      </c>
      <c r="KE15" s="586">
        <f>[1]Субсидия_факт!AJ16</f>
        <v>0</v>
      </c>
      <c r="KF15" s="591">
        <f>[1]Субсидия_факт!AK16</f>
        <v>0</v>
      </c>
      <c r="KG15" s="586">
        <f>[1]Субсидия_факт!AL16</f>
        <v>0</v>
      </c>
      <c r="KH15" s="1096">
        <f>SUM(KI15:KK15)</f>
        <v>0</v>
      </c>
      <c r="KI15" s="586"/>
      <c r="KJ15" s="591"/>
      <c r="KK15" s="586"/>
      <c r="KL15" s="1096">
        <f>SUM(KM15:KN15)</f>
        <v>0</v>
      </c>
      <c r="KM15" s="586">
        <f>[1]Субсидия_факт!GV16</f>
        <v>0</v>
      </c>
      <c r="KN15" s="591">
        <f>[1]Субсидия_факт!GW16</f>
        <v>0</v>
      </c>
      <c r="KO15" s="1096">
        <f>SUM(KP15:KQ15)</f>
        <v>0</v>
      </c>
      <c r="KP15" s="586"/>
      <c r="KQ15" s="591"/>
      <c r="KR15" s="1096">
        <f>SUM(KS15:KT15)</f>
        <v>0</v>
      </c>
      <c r="KS15" s="615"/>
      <c r="KT15" s="594"/>
      <c r="KU15" s="1096">
        <f>SUM(KV15:KW15)</f>
        <v>0</v>
      </c>
      <c r="KV15" s="586"/>
      <c r="KW15" s="591"/>
      <c r="KX15" s="608">
        <f>KR15-KZ15</f>
        <v>0</v>
      </c>
      <c r="KY15" s="608">
        <f>KU15-LA15</f>
        <v>0</v>
      </c>
      <c r="KZ15" s="1117"/>
      <c r="LA15" s="1117"/>
      <c r="LB15" s="764">
        <f>SUM(LC15:LD15)</f>
        <v>0</v>
      </c>
      <c r="LC15" s="586">
        <f>[1]Субсидия_факт!AT16</f>
        <v>0</v>
      </c>
      <c r="LD15" s="591">
        <f>[1]Субсидия_факт!AW16</f>
        <v>0</v>
      </c>
      <c r="LE15" s="764">
        <f>SUM(LF15:LG15)</f>
        <v>0</v>
      </c>
      <c r="LF15" s="586"/>
      <c r="LG15" s="591"/>
      <c r="LH15" s="764">
        <f>SUM(LI15:LJ15)</f>
        <v>0</v>
      </c>
      <c r="LI15" s="586">
        <f>[1]Субсидия_факт!AU16</f>
        <v>0</v>
      </c>
      <c r="LJ15" s="591">
        <f>[1]Субсидия_факт!AX16</f>
        <v>0</v>
      </c>
      <c r="LK15" s="764">
        <f>SUM(LL15:LM15)</f>
        <v>0</v>
      </c>
      <c r="LL15" s="586"/>
      <c r="LM15" s="589"/>
      <c r="LN15" s="609">
        <f>SUM(LO15:LP15)</f>
        <v>0</v>
      </c>
      <c r="LO15" s="593">
        <f>'Проверочная  таблица'!LI15-LU15</f>
        <v>0</v>
      </c>
      <c r="LP15" s="594">
        <f>'Проверочная  таблица'!LJ15-LV15</f>
        <v>0</v>
      </c>
      <c r="LQ15" s="609">
        <f>SUM(LR15:LS15)</f>
        <v>0</v>
      </c>
      <c r="LR15" s="593">
        <f>'Проверочная  таблица'!LL15-LX15</f>
        <v>0</v>
      </c>
      <c r="LS15" s="594">
        <f>'Проверочная  таблица'!LM15-LY15</f>
        <v>0</v>
      </c>
      <c r="LT15" s="609">
        <f>SUM(LU15:LV15)</f>
        <v>0</v>
      </c>
      <c r="LU15" s="586">
        <f>[1]Субсидия_факт!AV16</f>
        <v>0</v>
      </c>
      <c r="LV15" s="591">
        <f>[1]Субсидия_факт!AY16</f>
        <v>0</v>
      </c>
      <c r="LW15" s="609">
        <f>SUM(LX15:LY15)</f>
        <v>0</v>
      </c>
      <c r="LX15" s="586"/>
      <c r="LY15" s="591"/>
      <c r="LZ15" s="1104">
        <f>SUM(MA15:MG15)</f>
        <v>135881.01</v>
      </c>
      <c r="MA15" s="586">
        <f>[1]Субсидия_факт!AZ16</f>
        <v>0</v>
      </c>
      <c r="MB15" s="589">
        <f>[1]Субсидия_факт!BA16</f>
        <v>0</v>
      </c>
      <c r="MC15" s="590">
        <f>[1]Субсидия_факт!BB16</f>
        <v>0</v>
      </c>
      <c r="MD15" s="591">
        <f>[1]Субсидия_факт!BC16</f>
        <v>0</v>
      </c>
      <c r="ME15" s="587">
        <f>[1]Субсидия_факт!BL16</f>
        <v>0</v>
      </c>
      <c r="MF15" s="590">
        <f>[1]Субсидия_факт!CF16</f>
        <v>36687.87000000001</v>
      </c>
      <c r="MG15" s="589">
        <f>[1]Субсидия_факт!CI16</f>
        <v>99193.14</v>
      </c>
      <c r="MH15" s="720">
        <f>SUM(MI15:MO15)</f>
        <v>0</v>
      </c>
      <c r="MI15" s="586"/>
      <c r="MJ15" s="591"/>
      <c r="MK15" s="597"/>
      <c r="ML15" s="617"/>
      <c r="MM15" s="586"/>
      <c r="MN15" s="586"/>
      <c r="MO15" s="591"/>
      <c r="MP15" s="720">
        <f>SUM(MQ15:MR15)</f>
        <v>0</v>
      </c>
      <c r="MQ15" s="590">
        <f>[1]Субсидия_факт!CG16</f>
        <v>0</v>
      </c>
      <c r="MR15" s="589">
        <f>[1]Субсидия_факт!CJ16</f>
        <v>0</v>
      </c>
      <c r="MS15" s="720">
        <f>SUM(MT15:MU15)</f>
        <v>0</v>
      </c>
      <c r="MT15" s="587"/>
      <c r="MU15" s="591"/>
      <c r="MV15" s="608">
        <f>SUM(MW15:MX15)</f>
        <v>0</v>
      </c>
      <c r="MW15" s="590">
        <f>'Проверочная  таблица'!MQ15-NC15</f>
        <v>0</v>
      </c>
      <c r="MX15" s="591">
        <f>'Проверочная  таблица'!MR15-ND15</f>
        <v>0</v>
      </c>
      <c r="MY15" s="608">
        <f>SUM(MZ15:NA15)</f>
        <v>0</v>
      </c>
      <c r="MZ15" s="586">
        <f>'Проверочная  таблица'!MT15-NF15</f>
        <v>0</v>
      </c>
      <c r="NA15" s="598">
        <f>'Проверочная  таблица'!MU15-NG15</f>
        <v>0</v>
      </c>
      <c r="NB15" s="608">
        <f>SUM(NC15:ND15)</f>
        <v>0</v>
      </c>
      <c r="NC15" s="590">
        <f>[1]Субсидия_факт!CH16</f>
        <v>0</v>
      </c>
      <c r="ND15" s="589">
        <f>[1]Субсидия_факт!CK16</f>
        <v>0</v>
      </c>
      <c r="NE15" s="608">
        <f>SUM(NF15:NG15)</f>
        <v>0</v>
      </c>
      <c r="NF15" s="586"/>
      <c r="NG15" s="591"/>
      <c r="NH15" s="1118">
        <f>SUM(NI15:NK15)</f>
        <v>0</v>
      </c>
      <c r="NI15" s="590">
        <f>[1]Субсидия_факт!CR16</f>
        <v>0</v>
      </c>
      <c r="NJ15" s="589">
        <f>[1]Субсидия_факт!CU16</f>
        <v>0</v>
      </c>
      <c r="NK15" s="597">
        <f>[1]Субсидия_факт!CX16</f>
        <v>0</v>
      </c>
      <c r="NL15" s="1118">
        <f>SUM(NM15:NO15)</f>
        <v>0</v>
      </c>
      <c r="NM15" s="587"/>
      <c r="NN15" s="591"/>
      <c r="NO15" s="586"/>
      <c r="NP15" s="1096">
        <f>SUM(NQ15:NS15)</f>
        <v>0</v>
      </c>
      <c r="NQ15" s="590">
        <f>[1]Субсидия_факт!CS16</f>
        <v>0</v>
      </c>
      <c r="NR15" s="589">
        <f>[1]Субсидия_факт!CV16</f>
        <v>0</v>
      </c>
      <c r="NS15" s="586">
        <f>[1]Субсидия_факт!CY16</f>
        <v>0</v>
      </c>
      <c r="NT15" s="1096">
        <f>SUM(NU15:NW15)</f>
        <v>0</v>
      </c>
      <c r="NU15" s="586"/>
      <c r="NV15" s="598"/>
      <c r="NW15" s="586"/>
      <c r="NX15" s="1098">
        <f>SUM(NY15:OA15)</f>
        <v>0</v>
      </c>
      <c r="NY15" s="615">
        <f>'Проверочная  таблица'!NQ15-OG15</f>
        <v>0</v>
      </c>
      <c r="NZ15" s="594">
        <f>'Проверочная  таблица'!NR15-OH15</f>
        <v>0</v>
      </c>
      <c r="OA15" s="597">
        <f>'Проверочная  таблица'!NS15-OI15</f>
        <v>0</v>
      </c>
      <c r="OB15" s="1098">
        <f>SUM(OC15:OE15)</f>
        <v>0</v>
      </c>
      <c r="OC15" s="587">
        <f>'Проверочная  таблица'!NU15-OK15</f>
        <v>0</v>
      </c>
      <c r="OD15" s="591">
        <f>'Проверочная  таблица'!NV15-OL15</f>
        <v>0</v>
      </c>
      <c r="OE15" s="586">
        <f>'Проверочная  таблица'!NW15-OM15</f>
        <v>0</v>
      </c>
      <c r="OF15" s="1098">
        <f>SUM(OG15:OI15)</f>
        <v>0</v>
      </c>
      <c r="OG15" s="590">
        <f>[1]Субсидия_факт!CT16</f>
        <v>0</v>
      </c>
      <c r="OH15" s="589">
        <f>[1]Субсидия_факт!CW16</f>
        <v>0</v>
      </c>
      <c r="OI15" s="590">
        <f>[1]Субсидия_факт!CZ16</f>
        <v>0</v>
      </c>
      <c r="OJ15" s="1098">
        <f>SUM(OK15:OM15)</f>
        <v>0</v>
      </c>
      <c r="OK15" s="587">
        <f>NU15</f>
        <v>0</v>
      </c>
      <c r="OL15" s="591">
        <f>NV15</f>
        <v>0</v>
      </c>
      <c r="OM15" s="586"/>
      <c r="ON15" s="1104">
        <f>SUM(OO15:OR15)</f>
        <v>0</v>
      </c>
      <c r="OO15" s="590">
        <f>[1]Субсидия_факт!DV16</f>
        <v>0</v>
      </c>
      <c r="OP15" s="591">
        <f>[1]Субсидия_факт!DY16</f>
        <v>0</v>
      </c>
      <c r="OQ15" s="593"/>
      <c r="OR15" s="594"/>
      <c r="OS15" s="1104">
        <f>SUM(OT15:OW15)</f>
        <v>0</v>
      </c>
      <c r="OT15" s="597"/>
      <c r="OU15" s="617"/>
      <c r="OV15" s="597"/>
      <c r="OW15" s="617"/>
      <c r="OX15" s="1104">
        <f>SUM(OY15:PB15)</f>
        <v>0</v>
      </c>
      <c r="OY15" s="590">
        <f>[1]Субсидия_факт!DW16</f>
        <v>0</v>
      </c>
      <c r="OZ15" s="591">
        <f>[1]Субсидия_факт!DZ16</f>
        <v>0</v>
      </c>
      <c r="PA15" s="597"/>
      <c r="PB15" s="617"/>
      <c r="PC15" s="1104">
        <f>SUM(PD15:PG15)</f>
        <v>0</v>
      </c>
      <c r="PD15" s="597"/>
      <c r="PE15" s="617"/>
      <c r="PF15" s="597"/>
      <c r="PG15" s="617"/>
      <c r="PH15" s="609">
        <f>SUM(PI15:PL15)</f>
        <v>0</v>
      </c>
      <c r="PI15" s="597">
        <f t="shared" si="184"/>
        <v>0</v>
      </c>
      <c r="PJ15" s="594">
        <f t="shared" si="184"/>
        <v>0</v>
      </c>
      <c r="PK15" s="593">
        <f t="shared" si="184"/>
        <v>0</v>
      </c>
      <c r="PL15" s="594">
        <f t="shared" si="184"/>
        <v>0</v>
      </c>
      <c r="PM15" s="609">
        <f>SUM(PN15:PQ15)</f>
        <v>0</v>
      </c>
      <c r="PN15" s="593">
        <f t="shared" si="185"/>
        <v>0</v>
      </c>
      <c r="PO15" s="594">
        <f t="shared" si="185"/>
        <v>0</v>
      </c>
      <c r="PP15" s="593">
        <f t="shared" si="185"/>
        <v>0</v>
      </c>
      <c r="PQ15" s="594">
        <f t="shared" si="185"/>
        <v>0</v>
      </c>
      <c r="PR15" s="609">
        <f>SUM(PS15:PV15)</f>
        <v>0</v>
      </c>
      <c r="PS15" s="590">
        <f>[1]Субсидия_факт!DX16</f>
        <v>0</v>
      </c>
      <c r="PT15" s="591">
        <f>[1]Субсидия_факт!EA16</f>
        <v>0</v>
      </c>
      <c r="PU15" s="597"/>
      <c r="PV15" s="620"/>
      <c r="PW15" s="609">
        <f>SUM(PX15:QA15)</f>
        <v>0</v>
      </c>
      <c r="PX15" s="618"/>
      <c r="PY15" s="617"/>
      <c r="PZ15" s="597"/>
      <c r="QA15" s="617"/>
      <c r="QB15" s="658">
        <f>SUM(QC15:QD15)</f>
        <v>0</v>
      </c>
      <c r="QC15" s="590">
        <f>[1]Субсидия_факт!BD16</f>
        <v>0</v>
      </c>
      <c r="QD15" s="591">
        <f>[1]Субсидия_факт!BE16</f>
        <v>0</v>
      </c>
      <c r="QE15" s="764">
        <f>SUM(QF15:QG15)</f>
        <v>0</v>
      </c>
      <c r="QF15" s="593"/>
      <c r="QG15" s="594"/>
      <c r="QH15" s="623">
        <f>SUM(QI15:QJ15)</f>
        <v>0</v>
      </c>
      <c r="QI15" s="590">
        <f>[1]Субсидия_факт!BF16</f>
        <v>0</v>
      </c>
      <c r="QJ15" s="591">
        <f>[1]Субсидия_факт!BI16</f>
        <v>0</v>
      </c>
      <c r="QK15" s="764">
        <f>SUM(QL15:QM15)</f>
        <v>0</v>
      </c>
      <c r="QL15" s="593"/>
      <c r="QM15" s="594"/>
      <c r="QN15" s="658">
        <f>SUM(QO15:QP15)</f>
        <v>0</v>
      </c>
      <c r="QO15" s="590">
        <f>[1]Субсидия_факт!BG16</f>
        <v>0</v>
      </c>
      <c r="QP15" s="591">
        <f>[1]Субсидия_факт!BJ16</f>
        <v>0</v>
      </c>
      <c r="QQ15" s="764">
        <f>SUM(QR15:QS15)</f>
        <v>0</v>
      </c>
      <c r="QR15" s="593"/>
      <c r="QS15" s="594"/>
      <c r="QT15" s="1114">
        <f>SUM(QU15:QV15)</f>
        <v>0</v>
      </c>
      <c r="QU15" s="593">
        <f t="shared" ref="QU15:QV15" si="194">QO15-RA15</f>
        <v>0</v>
      </c>
      <c r="QV15" s="594">
        <f t="shared" si="194"/>
        <v>0</v>
      </c>
      <c r="QW15" s="609">
        <f>SUM(QX15:QY15)</f>
        <v>0</v>
      </c>
      <c r="QX15" s="593">
        <f t="shared" ref="QX15:QY15" si="195">QR15-RD15</f>
        <v>0</v>
      </c>
      <c r="QY15" s="591">
        <f t="shared" si="195"/>
        <v>0</v>
      </c>
      <c r="QZ15" s="658">
        <f>SUM(RA15:RB15)</f>
        <v>0</v>
      </c>
      <c r="RA15" s="590">
        <f>[1]Субсидия_факт!BH16</f>
        <v>0</v>
      </c>
      <c r="RB15" s="591">
        <f>[1]Субсидия_факт!BK16</f>
        <v>0</v>
      </c>
      <c r="RC15" s="609">
        <f>SUM(RD15:RE15)</f>
        <v>0</v>
      </c>
      <c r="RD15" s="593"/>
      <c r="RE15" s="594"/>
      <c r="RF15" s="1096">
        <f>SUM(RG15:RJ15)</f>
        <v>0</v>
      </c>
      <c r="RG15" s="586">
        <f>[1]Субсидия_факт!GI16</f>
        <v>0</v>
      </c>
      <c r="RH15" s="591">
        <f>[1]Субсидия_факт!GL16</f>
        <v>0</v>
      </c>
      <c r="RI15" s="586">
        <f>[1]Субсидия_факт!GO10</f>
        <v>0</v>
      </c>
      <c r="RJ15" s="591">
        <f>[1]Субсидия_факт!GR10</f>
        <v>0</v>
      </c>
      <c r="RK15" s="1096">
        <f>SUM(RL15:RO15)</f>
        <v>0</v>
      </c>
      <c r="RL15" s="586"/>
      <c r="RM15" s="591"/>
      <c r="RN15" s="586"/>
      <c r="RO15" s="591"/>
      <c r="RP15" s="1096">
        <f>SUM(RQ15:RT15)</f>
        <v>0</v>
      </c>
      <c r="RQ15" s="615">
        <f>[1]Субсидия_факт!GJ16</f>
        <v>0</v>
      </c>
      <c r="RR15" s="594">
        <f>[1]Субсидия_факт!GM16</f>
        <v>0</v>
      </c>
      <c r="RS15" s="586">
        <f>[1]Субсидия_факт!GP10</f>
        <v>0</v>
      </c>
      <c r="RT15" s="591">
        <f>[1]Субсидия_факт!GS10</f>
        <v>0</v>
      </c>
      <c r="RU15" s="1096">
        <f>SUM(RV15:RY15)</f>
        <v>0</v>
      </c>
      <c r="RV15" s="586"/>
      <c r="RW15" s="591"/>
      <c r="RX15" s="586"/>
      <c r="RY15" s="591"/>
      <c r="RZ15" s="608">
        <f>RP15-SB15</f>
        <v>0</v>
      </c>
      <c r="SA15" s="608">
        <f>RU15-SC15</f>
        <v>0</v>
      </c>
      <c r="SB15" s="608"/>
      <c r="SC15" s="608"/>
      <c r="SD15" s="764">
        <f>SUM(SE15:SI15)</f>
        <v>0</v>
      </c>
      <c r="SE15" s="590">
        <f>[1]Субсидия_факт!AE16</f>
        <v>0</v>
      </c>
      <c r="SF15" s="593">
        <f>[1]Субсидия_факт!Y16</f>
        <v>0</v>
      </c>
      <c r="SG15" s="616">
        <f>[1]Субсидия_факт!Z16</f>
        <v>0</v>
      </c>
      <c r="SH15" s="593">
        <f>[1]Субсидия_факт!AA16</f>
        <v>0</v>
      </c>
      <c r="SI15" s="616">
        <f>[1]Субсидия_факт!AB16</f>
        <v>0</v>
      </c>
      <c r="SJ15" s="764">
        <f>SUM(SK15:SO15)</f>
        <v>0</v>
      </c>
      <c r="SK15" s="618"/>
      <c r="SL15" s="615"/>
      <c r="SM15" s="594"/>
      <c r="SN15" s="615"/>
      <c r="SO15" s="616"/>
      <c r="SP15" s="623">
        <f>SUM(SQ15:SR15)</f>
        <v>11160000</v>
      </c>
      <c r="SQ15" s="590">
        <f>[1]Субсидия_факт!S16</f>
        <v>2400000</v>
      </c>
      <c r="SR15" s="591">
        <f>[1]Субсидия_факт!T16</f>
        <v>8760000</v>
      </c>
      <c r="SS15" s="764">
        <f>SUM(ST15:SU15)</f>
        <v>0</v>
      </c>
      <c r="ST15" s="615"/>
      <c r="SU15" s="616"/>
      <c r="SV15" s="623">
        <f>SUM(SW15:TB15)</f>
        <v>109843936.17</v>
      </c>
      <c r="SW15" s="590">
        <f>[1]Субсидия_факт!DJ16</f>
        <v>0</v>
      </c>
      <c r="SX15" s="591">
        <f>[1]Субсидия_факт!DM16</f>
        <v>0</v>
      </c>
      <c r="SY15" s="587">
        <f>[1]Субсидия_факт!DP16</f>
        <v>0</v>
      </c>
      <c r="SZ15" s="591">
        <f>[1]Субсидия_факт!DS16</f>
        <v>0</v>
      </c>
      <c r="TA15" s="867">
        <f>[1]Субсидия_факт!EH16-OQ15</f>
        <v>6590636.1700000018</v>
      </c>
      <c r="TB15" s="589">
        <f>[1]Субсидия_факт!EK16-OR15</f>
        <v>103253300</v>
      </c>
      <c r="TC15" s="764">
        <f>SUM(TD15:TI15)</f>
        <v>578328.77</v>
      </c>
      <c r="TD15" s="1140"/>
      <c r="TE15" s="617"/>
      <c r="TF15" s="1140"/>
      <c r="TG15" s="617"/>
      <c r="TH15" s="826">
        <v>34699.730000000003</v>
      </c>
      <c r="TI15" s="616">
        <v>543629.04</v>
      </c>
      <c r="TJ15" s="623">
        <f>SUM(TK15:TP15)</f>
        <v>0</v>
      </c>
      <c r="TK15" s="590">
        <f>[1]Субсидия_факт!DK16</f>
        <v>0</v>
      </c>
      <c r="TL15" s="591">
        <f>[1]Субсидия_факт!DN16</f>
        <v>0</v>
      </c>
      <c r="TM15" s="587">
        <f>[1]Субсидия_факт!DQ16</f>
        <v>0</v>
      </c>
      <c r="TN15" s="591">
        <f>[1]Субсидия_факт!DT16</f>
        <v>0</v>
      </c>
      <c r="TO15" s="587">
        <f>[1]Субсидия_факт!EI16</f>
        <v>0</v>
      </c>
      <c r="TP15" s="591">
        <f>[1]Субсидия_факт!EL16</f>
        <v>0</v>
      </c>
      <c r="TQ15" s="764">
        <f>SUM(TR15:TW15)</f>
        <v>0</v>
      </c>
      <c r="TR15" s="597"/>
      <c r="TS15" s="617"/>
      <c r="TT15" s="826"/>
      <c r="TU15" s="617"/>
      <c r="TV15" s="597"/>
      <c r="TW15" s="617"/>
      <c r="TX15" s="609">
        <f>SUM(TY15:UD15)</f>
        <v>0</v>
      </c>
      <c r="TY15" s="593">
        <f t="shared" ref="TY15:UD15" si="196">TK15-UM15</f>
        <v>0</v>
      </c>
      <c r="TZ15" s="594">
        <f t="shared" si="196"/>
        <v>0</v>
      </c>
      <c r="UA15" s="593">
        <f t="shared" si="196"/>
        <v>0</v>
      </c>
      <c r="UB15" s="594">
        <f t="shared" si="196"/>
        <v>0</v>
      </c>
      <c r="UC15" s="615">
        <f t="shared" si="196"/>
        <v>0</v>
      </c>
      <c r="UD15" s="594">
        <f t="shared" si="196"/>
        <v>0</v>
      </c>
      <c r="UE15" s="609">
        <f>SUM(UF15:UK15)</f>
        <v>0</v>
      </c>
      <c r="UF15" s="593">
        <f t="shared" ref="UF15:UK15" si="197">TR15-UT15</f>
        <v>0</v>
      </c>
      <c r="UG15" s="594">
        <f t="shared" si="197"/>
        <v>0</v>
      </c>
      <c r="UH15" s="593">
        <f t="shared" si="197"/>
        <v>0</v>
      </c>
      <c r="UI15" s="594">
        <f t="shared" si="197"/>
        <v>0</v>
      </c>
      <c r="UJ15" s="615">
        <f t="shared" si="197"/>
        <v>0</v>
      </c>
      <c r="UK15" s="594">
        <f t="shared" si="197"/>
        <v>0</v>
      </c>
      <c r="UL15" s="1114">
        <f>SUM(UM15:UR15)</f>
        <v>0</v>
      </c>
      <c r="UM15" s="590">
        <f>[1]Субсидия_факт!DL16</f>
        <v>0</v>
      </c>
      <c r="UN15" s="591">
        <f>[1]Субсидия_факт!DO16</f>
        <v>0</v>
      </c>
      <c r="UO15" s="587">
        <f>[1]Субсидия_факт!DR16</f>
        <v>0</v>
      </c>
      <c r="UP15" s="591">
        <f>[1]Субсидия_факт!DU16</f>
        <v>0</v>
      </c>
      <c r="UQ15" s="587">
        <f>[1]Субсидия_факт!EJ16</f>
        <v>0</v>
      </c>
      <c r="UR15" s="591">
        <f>[1]Субсидия_факт!EM16</f>
        <v>0</v>
      </c>
      <c r="US15" s="609">
        <f>SUM(UT15:UY15)</f>
        <v>0</v>
      </c>
      <c r="UT15" s="826"/>
      <c r="UU15" s="617"/>
      <c r="UV15" s="826"/>
      <c r="UW15" s="617"/>
      <c r="UX15" s="826"/>
      <c r="UY15" s="617"/>
      <c r="UZ15" s="764">
        <f>'Прочая  субсидия_МР  и  ГО'!B10</f>
        <v>77859827.319999993</v>
      </c>
      <c r="VA15" s="764">
        <f>'Прочая  субсидия_МР  и  ГО'!C10</f>
        <v>3360309.94</v>
      </c>
      <c r="VB15" s="1113">
        <f>'Прочая  субсидия_БП'!B10</f>
        <v>0</v>
      </c>
      <c r="VC15" s="623">
        <f>'Прочая  субсидия_БП'!C10</f>
        <v>0</v>
      </c>
      <c r="VD15" s="1141">
        <f>'Прочая  субсидия_БП'!D10</f>
        <v>0</v>
      </c>
      <c r="VE15" s="1131">
        <f>'Прочая  субсидия_БП'!E10</f>
        <v>0</v>
      </c>
      <c r="VF15" s="1132">
        <f>'Прочая  субсидия_БП'!F10</f>
        <v>0</v>
      </c>
      <c r="VG15" s="1141">
        <f>'Прочая  субсидия_БП'!G10</f>
        <v>0</v>
      </c>
      <c r="VH15" s="623">
        <f>SUM(VI15:VJ15)</f>
        <v>302180204.18000001</v>
      </c>
      <c r="VI15" s="597">
        <f>'Проверочная  таблица'!WK15+'Проверочная  таблица'!VN15+'Проверочная  таблица'!VP15+WE15</f>
        <v>295716599.11000001</v>
      </c>
      <c r="VJ15" s="618">
        <f>'Проверочная  таблица'!WL15+'Проверочная  таблица'!VT15+'Проверочная  таблица'!VZ15+'Проверочная  таблица'!VV15+'Проверочная  таблица'!VX15+WB15+WF15+VR15</f>
        <v>6463605.0700000003</v>
      </c>
      <c r="VK15" s="764">
        <f>SUM(VL15:VM15)</f>
        <v>78425918.620000005</v>
      </c>
      <c r="VL15" s="597">
        <f>'Проверочная  таблица'!WN15+'Проверочная  таблица'!VO15+'Проверочная  таблица'!VQ15+WH15</f>
        <v>76837434.719999999</v>
      </c>
      <c r="VM15" s="618">
        <f>'Проверочная  таблица'!WO15+'Проверочная  таблица'!VU15+'Проверочная  таблица'!WA15+'Проверочная  таблица'!VW15+'Проверочная  таблица'!VY15+WC15+WI15+VS15</f>
        <v>1588483.9000000001</v>
      </c>
      <c r="VN15" s="1135">
        <f>'Субвенция  на  полномочия'!B10</f>
        <v>282943636.55000001</v>
      </c>
      <c r="VO15" s="1113">
        <f>'Субвенция  на  полномочия'!C10</f>
        <v>72854546</v>
      </c>
      <c r="VP15" s="1133">
        <f>[1]Субвенция_факт!M17</f>
        <v>7834669</v>
      </c>
      <c r="VQ15" s="619">
        <v>2500000</v>
      </c>
      <c r="VR15" s="1133">
        <f>[1]Субвенция_факт!AE17</f>
        <v>750800</v>
      </c>
      <c r="VS15" s="619">
        <f>ВУС!E8</f>
        <v>95806.26</v>
      </c>
      <c r="VT15" s="1133">
        <f>[1]Субвенция_факт!AF17</f>
        <v>0</v>
      </c>
      <c r="VU15" s="619"/>
      <c r="VV15" s="1133">
        <f>[1]Субвенция_факт!AG17</f>
        <v>3000</v>
      </c>
      <c r="VW15" s="619"/>
      <c r="VX15" s="1133">
        <f>[1]Субвенция_факт!E17</f>
        <v>0</v>
      </c>
      <c r="VY15" s="619"/>
      <c r="VZ15" s="1133">
        <f>[1]Субвенция_факт!F17</f>
        <v>0</v>
      </c>
      <c r="WA15" s="619"/>
      <c r="WB15" s="1133">
        <f>[1]Субвенция_факт!G17</f>
        <v>0</v>
      </c>
      <c r="WC15" s="916"/>
      <c r="WD15" s="1113">
        <f>SUM(WE15:WF15)</f>
        <v>7498098.6300000008</v>
      </c>
      <c r="WE15" s="597">
        <f>[1]Субвенция_факт!P17</f>
        <v>2638293.56</v>
      </c>
      <c r="WF15" s="594">
        <f>[1]Субвенция_факт!Q17</f>
        <v>4859805.07</v>
      </c>
      <c r="WG15" s="764">
        <f>SUM(WH15:WI15)</f>
        <v>2082888.72</v>
      </c>
      <c r="WH15" s="597">
        <v>732888.72</v>
      </c>
      <c r="WI15" s="620">
        <v>1350000</v>
      </c>
      <c r="WJ15" s="623">
        <f>SUM(WK15:WL15)</f>
        <v>3150000</v>
      </c>
      <c r="WK15" s="612">
        <f>[1]Субвенция_факт!X17</f>
        <v>2300000</v>
      </c>
      <c r="WL15" s="1142">
        <f>[1]Субвенция_факт!W17</f>
        <v>850000</v>
      </c>
      <c r="WM15" s="764">
        <f>SUM(WN15:WO15)</f>
        <v>892677.64</v>
      </c>
      <c r="WN15" s="597">
        <v>750000</v>
      </c>
      <c r="WO15" s="620">
        <v>142677.64000000001</v>
      </c>
      <c r="WP15" s="764">
        <f>WX15+XD15+XJ15+XP15+XT15+YB15+YZ15+WR15</f>
        <v>24197562.48</v>
      </c>
      <c r="WQ15" s="764">
        <f>XA15+XG15+XM15+XR15+XV15+YN15+ZF15+WU15</f>
        <v>7538501.8699999992</v>
      </c>
      <c r="WR15" s="1113">
        <f>SUM(WS15:WT15)</f>
        <v>624960</v>
      </c>
      <c r="WS15" s="621">
        <f>'[1]Иные межбюджетные трансферты'!E16</f>
        <v>0</v>
      </c>
      <c r="WT15" s="622">
        <f>'[1]Иные межбюджетные трансферты'!F16</f>
        <v>624960</v>
      </c>
      <c r="WU15" s="764">
        <f>SUM(WV15:WW15)</f>
        <v>156240</v>
      </c>
      <c r="WV15" s="621"/>
      <c r="WW15" s="622">
        <v>156240</v>
      </c>
      <c r="WX15" s="1113">
        <f>SUM(WY15:WZ15)</f>
        <v>0</v>
      </c>
      <c r="WY15" s="621">
        <f>'[1]Иные межбюджетные трансферты'!X16</f>
        <v>0</v>
      </c>
      <c r="WZ15" s="622">
        <f>'[1]Иные межбюджетные трансферты'!Y16</f>
        <v>0</v>
      </c>
      <c r="XA15" s="764">
        <f>SUM(XB15:XC15)</f>
        <v>0</v>
      </c>
      <c r="XB15" s="621"/>
      <c r="XC15" s="622"/>
      <c r="XD15" s="623">
        <f>SUM(XE15:XF15)</f>
        <v>2163761.04</v>
      </c>
      <c r="XE15" s="621">
        <f>'[1]Иные межбюджетные трансферты'!G16</f>
        <v>129825.66</v>
      </c>
      <c r="XF15" s="622">
        <f>'[1]Иные межбюджетные трансферты'!H16</f>
        <v>2033935.38</v>
      </c>
      <c r="XG15" s="764">
        <f>SUM(XH15:XI15)</f>
        <v>540940.43000000005</v>
      </c>
      <c r="XH15" s="621">
        <v>32456.42</v>
      </c>
      <c r="XI15" s="622">
        <v>508484.01</v>
      </c>
      <c r="XJ15" s="623">
        <f>SUM(XK15:XL15)</f>
        <v>19217520</v>
      </c>
      <c r="XK15" s="621">
        <f>'[1]Иные межбюджетные трансферты'!I16</f>
        <v>0</v>
      </c>
      <c r="XL15" s="622">
        <f>'[1]Иные межбюджетные трансферты'!J16</f>
        <v>19217520</v>
      </c>
      <c r="XM15" s="764">
        <f>SUM(XN15:XO15)</f>
        <v>4650000</v>
      </c>
      <c r="XN15" s="612"/>
      <c r="XO15" s="622">
        <v>4650000</v>
      </c>
      <c r="XP15" s="764">
        <f>SUM(XQ15:XQ15)</f>
        <v>0</v>
      </c>
      <c r="XQ15" s="615"/>
      <c r="XR15" s="764">
        <f>SUM(XS15:XS15)</f>
        <v>0</v>
      </c>
      <c r="XS15" s="615"/>
      <c r="XT15" s="623">
        <f>SUM(XU15:XU15)</f>
        <v>0</v>
      </c>
      <c r="XU15" s="597">
        <f>'[1]Иные межбюджетные трансферты'!L16</f>
        <v>0</v>
      </c>
      <c r="XV15" s="764">
        <f>SUM(XW15:XW15)</f>
        <v>0</v>
      </c>
      <c r="XW15" s="597"/>
      <c r="XX15" s="1137">
        <f>XT15-XZ15</f>
        <v>0</v>
      </c>
      <c r="XY15" s="609">
        <f>XV15-YA15</f>
        <v>0</v>
      </c>
      <c r="XZ15" s="1137">
        <f>XT15</f>
        <v>0</v>
      </c>
      <c r="YA15" s="609">
        <f>XV15</f>
        <v>0</v>
      </c>
      <c r="YB15" s="623">
        <f>SUM(YC15:YM15)</f>
        <v>2191321.44</v>
      </c>
      <c r="YC15" s="621">
        <f>'[1]Иные межбюджетные трансферты'!C16</f>
        <v>0</v>
      </c>
      <c r="YD15" s="612">
        <f>'[1]Иные межбюджетные трансферты'!D16</f>
        <v>0</v>
      </c>
      <c r="YE15" s="882">
        <f>'[1]Иные межбюджетные трансферты'!K16</f>
        <v>0</v>
      </c>
      <c r="YF15" s="613">
        <f>'[1]Иные межбюджетные трансферты'!N16</f>
        <v>0</v>
      </c>
      <c r="YG15" s="612">
        <f>'[1]Иные межбюджетные трансферты'!Q16</f>
        <v>0</v>
      </c>
      <c r="YH15" s="613">
        <f>'[1]Иные межбюджетные трансферты'!R16</f>
        <v>0</v>
      </c>
      <c r="YI15" s="612">
        <f>'[1]Иные межбюджетные трансферты'!U16</f>
        <v>0</v>
      </c>
      <c r="YJ15" s="613">
        <f>'[1]Иные межбюджетные трансферты'!Z16</f>
        <v>0</v>
      </c>
      <c r="YK15" s="597">
        <f>'[1]Иные межбюджетные трансферты'!AC16</f>
        <v>0</v>
      </c>
      <c r="YL15" s="613">
        <f>'[1]Иные межбюджетные трансферты'!AD16</f>
        <v>0</v>
      </c>
      <c r="YM15" s="612">
        <f>'[1]Иные межбюджетные трансферты'!AE16</f>
        <v>2191321.44</v>
      </c>
      <c r="YN15" s="764">
        <f>SUM(YO15:YY15)</f>
        <v>2191321.44</v>
      </c>
      <c r="YO15" s="612"/>
      <c r="YP15" s="612"/>
      <c r="YQ15" s="612"/>
      <c r="YR15" s="587"/>
      <c r="YS15" s="612"/>
      <c r="YT15" s="583"/>
      <c r="YU15" s="583"/>
      <c r="YV15" s="583"/>
      <c r="YW15" s="583"/>
      <c r="YX15" s="583"/>
      <c r="YY15" s="583">
        <v>2191321.44</v>
      </c>
      <c r="YZ15" s="623">
        <f>SUM(ZA15:ZE15)</f>
        <v>0</v>
      </c>
      <c r="ZA15" s="621">
        <f>'[1]Иные межбюджетные трансферты'!O16</f>
        <v>0</v>
      </c>
      <c r="ZB15" s="612">
        <f>'[1]Иные межбюджетные трансферты'!S16</f>
        <v>0</v>
      </c>
      <c r="ZC15" s="613">
        <f>'[1]Иные межбюджетные трансферты'!V16</f>
        <v>0</v>
      </c>
      <c r="ZD15" s="612">
        <f>'[1]Иные межбюджетные трансферты'!AA16</f>
        <v>0</v>
      </c>
      <c r="ZE15" s="882">
        <f>'[1]Иные межбюджетные трансферты'!AF16</f>
        <v>0</v>
      </c>
      <c r="ZF15" s="764">
        <f>SUM(ZG15:ZK15)</f>
        <v>0</v>
      </c>
      <c r="ZG15" s="596"/>
      <c r="ZH15" s="596"/>
      <c r="ZI15" s="596"/>
      <c r="ZJ15" s="583"/>
      <c r="ZK15" s="583"/>
      <c r="ZL15" s="609">
        <f>SUM(ZM15:ZQ15)</f>
        <v>0</v>
      </c>
      <c r="ZM15" s="590">
        <f>'Проверочная  таблица'!ZA15-ZY15</f>
        <v>0</v>
      </c>
      <c r="ZN15" s="590">
        <f>'Проверочная  таблица'!ZB15-ZZ15</f>
        <v>0</v>
      </c>
      <c r="ZO15" s="590">
        <f>'Проверочная  таблица'!ZC15-AAA15</f>
        <v>0</v>
      </c>
      <c r="ZP15" s="590">
        <f>'Проверочная  таблица'!ZD15-AAB15</f>
        <v>0</v>
      </c>
      <c r="ZQ15" s="590">
        <f>'Проверочная  таблица'!ZE15-AAC15</f>
        <v>0</v>
      </c>
      <c r="ZR15" s="609">
        <f>SUM(ZS15:ZW15)</f>
        <v>0</v>
      </c>
      <c r="ZS15" s="590">
        <f>'Проверочная  таблица'!ZG15-AAE15</f>
        <v>0</v>
      </c>
      <c r="ZT15" s="590">
        <f>'Проверочная  таблица'!ZH15-AAF15</f>
        <v>0</v>
      </c>
      <c r="ZU15" s="590">
        <f>'Проверочная  таблица'!ZI15-AAG15</f>
        <v>0</v>
      </c>
      <c r="ZV15" s="590">
        <f>'Проверочная  таблица'!ZJ15-AAH15</f>
        <v>0</v>
      </c>
      <c r="ZW15" s="590">
        <f>'Проверочная  таблица'!ZK15-AAI15</f>
        <v>0</v>
      </c>
      <c r="ZX15" s="1114">
        <f>SUM(ZY15:AAC15)</f>
        <v>0</v>
      </c>
      <c r="ZY15" s="621">
        <f>'[1]Иные межбюджетные трансферты'!P16</f>
        <v>0</v>
      </c>
      <c r="ZZ15" s="612">
        <f>'[1]Иные межбюджетные трансферты'!T16</f>
        <v>0</v>
      </c>
      <c r="AAA15" s="584">
        <f>'[1]Иные межбюджетные трансферты'!W16</f>
        <v>0</v>
      </c>
      <c r="AAB15" s="612">
        <f>'[1]Иные межбюджетные трансферты'!AB16</f>
        <v>0</v>
      </c>
      <c r="AAC15" s="1128">
        <f>'[1]Иные межбюджетные трансферты'!AG16</f>
        <v>0</v>
      </c>
      <c r="AAD15" s="609">
        <f>SUM(AAE15:AAI15)</f>
        <v>0</v>
      </c>
      <c r="AAE15" s="596"/>
      <c r="AAF15" s="596"/>
      <c r="AAG15" s="596"/>
      <c r="AAH15" s="583"/>
      <c r="AAI15" s="583"/>
      <c r="AAJ15" s="764">
        <f>AAL15+'Проверочная  таблица'!AAT15+AAP15+'Проверочная  таблица'!AAX15+AAR15+'Проверочная  таблица'!AAZ15</f>
        <v>0</v>
      </c>
      <c r="AAK15" s="764">
        <f>AAM15+'Проверочная  таблица'!AAU15+AAQ15+'Проверочная  таблица'!AAY15+AAS15+'Проверочная  таблица'!ABA15</f>
        <v>0</v>
      </c>
      <c r="AAL15" s="623"/>
      <c r="AAM15" s="623"/>
      <c r="AAN15" s="623"/>
      <c r="AAO15" s="623"/>
      <c r="AAP15" s="1114">
        <f t="shared" ref="AAP15:AAQ15" si="198">AAN15-AAR15</f>
        <v>0</v>
      </c>
      <c r="AAQ15" s="609">
        <f t="shared" si="198"/>
        <v>0</v>
      </c>
      <c r="AAR15" s="624"/>
      <c r="AAS15" s="609"/>
      <c r="AAT15" s="623"/>
      <c r="AAU15" s="623"/>
      <c r="AAV15" s="623"/>
      <c r="AAW15" s="623"/>
      <c r="AAX15" s="1114">
        <f t="shared" ref="AAX15:AAY15" si="199">AAV15-AAZ15</f>
        <v>0</v>
      </c>
      <c r="AAY15" s="609">
        <f t="shared" si="199"/>
        <v>0</v>
      </c>
      <c r="AAZ15" s="609"/>
      <c r="ABA15" s="609"/>
      <c r="ABB15" s="1129">
        <f>'Проверочная  таблица'!AAT15+'Проверочная  таблица'!AAV15</f>
        <v>0</v>
      </c>
      <c r="ABC15" s="1129">
        <f>'Проверочная  таблица'!AAU15+'Проверочная  таблица'!AAW15</f>
        <v>0</v>
      </c>
    </row>
    <row r="16" spans="1:731" ht="20.45" customHeight="1" x14ac:dyDescent="0.25">
      <c r="A16" s="977" t="s">
        <v>1002</v>
      </c>
      <c r="B16" s="616">
        <f>D16+AN16+'Проверочная  таблица'!VH16+'Проверочная  таблица'!WP16</f>
        <v>1671558950.72</v>
      </c>
      <c r="C16" s="594">
        <f>E16+'Проверочная  таблица'!VK16+AO16+'Проверочная  таблица'!WQ16</f>
        <v>468729804.65000004</v>
      </c>
      <c r="D16" s="1113">
        <f>F16+P16+N16+V16+AD16+H16</f>
        <v>168704944.63</v>
      </c>
      <c r="E16" s="623">
        <f>G16+Q16+O16+Z16+AG16+I16</f>
        <v>153278507.63</v>
      </c>
      <c r="F16" s="1096">
        <f>'[1]Дотация  из  ОБ_факт'!H20</f>
        <v>0</v>
      </c>
      <c r="G16" s="1130"/>
      <c r="H16" s="1096">
        <f>'[1]Дотация  из  ОБ_факт'!E20</f>
        <v>0</v>
      </c>
      <c r="I16" s="1097"/>
      <c r="J16" s="1098">
        <f>H16-L16</f>
        <v>0</v>
      </c>
      <c r="K16" s="1099">
        <f>I16-M16</f>
        <v>0</v>
      </c>
      <c r="L16" s="1098">
        <f>'[1]Дотация  из  ОБ_факт'!G20</f>
        <v>0</v>
      </c>
      <c r="M16" s="582"/>
      <c r="N16" s="1096">
        <f>'[1]Дотация  из  ОБ_факт'!J20</f>
        <v>168568581</v>
      </c>
      <c r="O16" s="1130">
        <v>153142144</v>
      </c>
      <c r="P16" s="1096">
        <f>'[1]Дотация  из  ОБ_факт'!K20</f>
        <v>0</v>
      </c>
      <c r="Q16" s="1130"/>
      <c r="R16" s="1131">
        <f>P16-T16</f>
        <v>0</v>
      </c>
      <c r="S16" s="1132">
        <f>Q16-U16</f>
        <v>0</v>
      </c>
      <c r="T16" s="1098">
        <f>'[1]Дотация  из  ОБ_факт'!M20</f>
        <v>0</v>
      </c>
      <c r="U16" s="611"/>
      <c r="V16" s="1133">
        <f>SUM(W16:Y16)</f>
        <v>136363.63</v>
      </c>
      <c r="W16" s="1101">
        <f>'[1]Дотация  из  ОБ_факт'!O20</f>
        <v>136363.63</v>
      </c>
      <c r="X16" s="1102">
        <f>'[1]Дотация  из  ОБ_факт'!P20</f>
        <v>0</v>
      </c>
      <c r="Y16" s="1102">
        <f>'[1]Дотация  из  ОБ_факт'!R20</f>
        <v>0</v>
      </c>
      <c r="Z16" s="1134">
        <f>SUM(AA16:AC16)</f>
        <v>136363.63</v>
      </c>
      <c r="AA16" s="583">
        <f t="shared" si="181"/>
        <v>136363.63</v>
      </c>
      <c r="AB16" s="583"/>
      <c r="AC16" s="612"/>
      <c r="AD16" s="1133">
        <f>SUM(AE16:AF16)</f>
        <v>0</v>
      </c>
      <c r="AE16" s="1101">
        <f>'[1]Дотация  из  ОБ_факт'!N20</f>
        <v>0</v>
      </c>
      <c r="AF16" s="1102">
        <f>'[1]Дотация  из  ОБ_факт'!Q20</f>
        <v>0</v>
      </c>
      <c r="AG16" s="1133">
        <f>SUM(AH16:AI16)</f>
        <v>0</v>
      </c>
      <c r="AH16" s="613"/>
      <c r="AI16" s="612"/>
      <c r="AJ16" s="1131">
        <f>AD16-AL16</f>
        <v>0</v>
      </c>
      <c r="AK16" s="1132">
        <f>AG16-AM16</f>
        <v>0</v>
      </c>
      <c r="AL16" s="1098">
        <f>AF16</f>
        <v>0</v>
      </c>
      <c r="AM16" s="585">
        <f>AI16</f>
        <v>0</v>
      </c>
      <c r="AN16" s="729">
        <f>UZ16+VB16+LZ16+MP16+CX16+EZ16+CR16+JF16+JL16+NH16+NP16+IZ16+AP16+AV16+EB16+EH16+BT16+SV16+TJ16+OX16+DV16+DJ16+LB16+LH16+SP16+HN16+FH16+QH16+RF16+RP16+QN16+SD16+BN16+QB16+GJ16+FT16+GP16+GV16+FN16+CH16+ON16+BH16+ID16+IT16+HV16+FZ16+IJ16+KD16+KL16+KR16+DD16+DP16</f>
        <v>373126075.63999999</v>
      </c>
      <c r="AO16" s="730">
        <f>'Проверочная  таблица'!VA16+'Проверочная  таблица'!VC16+'Проверочная  таблица'!MH16+'Проверочная  таблица'!MS16+'Проверочная  таблица'!DA16+'Проверочная  таблица'!FD16+CU16+'Проверочная  таблица'!JI16+'Проверочная  таблица'!JO16+'Проверочная  таблица'!NL16+'Проверочная  таблица'!NT16+JC16+AS16+AX16+EE16+EK16+CA16+TC16+TQ16+PC16+DY16+DM16+LE16+LK16+SS16+HR16+FK16+QK16+RK16+RU16+QQ16+SJ16+BQ16+QE16+GM16+FW16+GS16+GY16+FQ16+CK16+OS16+BK16+IG16+IW16+HX16+GC16+IM16+KH16+KO16+KU16+DG16+DS16</f>
        <v>13216605.550000001</v>
      </c>
      <c r="AP16" s="731">
        <f>SUM(AQ16:AR16)</f>
        <v>189738599.28</v>
      </c>
      <c r="AQ16" s="587">
        <f>[1]Субсидия_факт!DF20</f>
        <v>189738599.28</v>
      </c>
      <c r="AR16" s="586">
        <f>[1]Субсидия_факт!FQ20</f>
        <v>0</v>
      </c>
      <c r="AS16" s="731">
        <f>SUM(AT16:AU16)</f>
        <v>1390025</v>
      </c>
      <c r="AT16" s="586">
        <v>1390025</v>
      </c>
      <c r="AU16" s="615"/>
      <c r="AV16" s="720">
        <f>SUM(AW16:AW16)</f>
        <v>0</v>
      </c>
      <c r="AW16" s="586">
        <f>[1]Субсидия_факт!FS20</f>
        <v>0</v>
      </c>
      <c r="AX16" s="1104">
        <f>SUM(AY16:AY16)</f>
        <v>0</v>
      </c>
      <c r="AY16" s="597"/>
      <c r="AZ16" s="1105">
        <f>SUM(BA16:BA16)</f>
        <v>0</v>
      </c>
      <c r="BA16" s="597">
        <f>AW16-BE16</f>
        <v>0</v>
      </c>
      <c r="BB16" s="609">
        <f>SUM(BC16:BC16)</f>
        <v>0</v>
      </c>
      <c r="BC16" s="615">
        <f>AY16-BG16</f>
        <v>0</v>
      </c>
      <c r="BD16" s="608">
        <f>SUM(BE16:BE16)</f>
        <v>0</v>
      </c>
      <c r="BE16" s="586">
        <f>[1]Субсидия_факт!FT20</f>
        <v>0</v>
      </c>
      <c r="BF16" s="624">
        <f>SUM(BG16:BG16)</f>
        <v>0</v>
      </c>
      <c r="BG16" s="597"/>
      <c r="BH16" s="731">
        <f>SUM(BI16:BJ16)</f>
        <v>0</v>
      </c>
      <c r="BI16" s="590">
        <f>[1]Субсидия_факт!DA20</f>
        <v>0</v>
      </c>
      <c r="BJ16" s="586">
        <f>[1]Субсидия_факт!DB20</f>
        <v>0</v>
      </c>
      <c r="BK16" s="914">
        <f>SUM(BL16:BM16)</f>
        <v>0</v>
      </c>
      <c r="BL16" s="586"/>
      <c r="BM16" s="590"/>
      <c r="BN16" s="658">
        <f>SUM(BO16:BP16)</f>
        <v>0</v>
      </c>
      <c r="BO16" s="590">
        <f>[1]Субсидия_факт!DC20</f>
        <v>0</v>
      </c>
      <c r="BP16" s="586">
        <f>[1]Субсидия_факт!DD20</f>
        <v>0</v>
      </c>
      <c r="BQ16" s="731">
        <f>SUM(BR16:BS16)</f>
        <v>0</v>
      </c>
      <c r="BR16" s="586"/>
      <c r="BS16" s="597"/>
      <c r="BT16" s="720">
        <f>SUM(BU16:BZ16)</f>
        <v>0</v>
      </c>
      <c r="BU16" s="590">
        <f>[1]Субсидия_факт!FD20</f>
        <v>0</v>
      </c>
      <c r="BV16" s="589">
        <f>[1]Субсидия_факт!FE20</f>
        <v>0</v>
      </c>
      <c r="BW16" s="586">
        <f>[1]Субсидия_факт!FF20</f>
        <v>0</v>
      </c>
      <c r="BX16" s="589">
        <f>[1]Субсидия_факт!FI20</f>
        <v>0</v>
      </c>
      <c r="BY16" s="586">
        <f>[1]Субсидия_факт!FL20</f>
        <v>0</v>
      </c>
      <c r="BZ16" s="589">
        <f>[1]Субсидия_факт!FM20</f>
        <v>0</v>
      </c>
      <c r="CA16" s="720">
        <f>SUM(CB16:CG16)</f>
        <v>0</v>
      </c>
      <c r="CB16" s="587"/>
      <c r="CC16" s="589"/>
      <c r="CD16" s="586"/>
      <c r="CE16" s="589"/>
      <c r="CF16" s="586"/>
      <c r="CG16" s="589"/>
      <c r="CH16" s="730">
        <f>SUM(CI16:CJ16)</f>
        <v>0</v>
      </c>
      <c r="CI16" s="590">
        <f>[1]Субсидия_факт!FG20</f>
        <v>0</v>
      </c>
      <c r="CJ16" s="589">
        <f>[1]Субсидия_факт!FJ20</f>
        <v>0</v>
      </c>
      <c r="CK16" s="720">
        <f>SUM(CL16:CM16)</f>
        <v>0</v>
      </c>
      <c r="CL16" s="590"/>
      <c r="CM16" s="591"/>
      <c r="CN16" s="1106">
        <f>CH16-CP16</f>
        <v>0</v>
      </c>
      <c r="CO16" s="608">
        <f>CK16-CQ16</f>
        <v>0</v>
      </c>
      <c r="CP16" s="1105">
        <f>CH16</f>
        <v>0</v>
      </c>
      <c r="CQ16" s="585">
        <f>CK16</f>
        <v>0</v>
      </c>
      <c r="CR16" s="623">
        <f>SUM(CS16:CT16)</f>
        <v>0</v>
      </c>
      <c r="CS16" s="593">
        <f>[1]Субсидия_факт!M20</f>
        <v>0</v>
      </c>
      <c r="CT16" s="597">
        <f>[1]Субсидия_факт!N20</f>
        <v>0</v>
      </c>
      <c r="CU16" s="764">
        <f>SUM(CV16:CW16)</f>
        <v>0</v>
      </c>
      <c r="CV16" s="626"/>
      <c r="CW16" s="626"/>
      <c r="CX16" s="658">
        <f>SUM(CY16:CZ16)</f>
        <v>0</v>
      </c>
      <c r="CY16" s="590">
        <f>[1]Субсидия_факт!W20</f>
        <v>0</v>
      </c>
      <c r="CZ16" s="594">
        <f>[1]Субсидия_факт!X20</f>
        <v>0</v>
      </c>
      <c r="DA16" s="1135">
        <f>SUM(DB16:DC16)</f>
        <v>0</v>
      </c>
      <c r="DB16" s="615"/>
      <c r="DC16" s="616"/>
      <c r="DD16" s="730">
        <f>SUM(DE16:DF16)</f>
        <v>0</v>
      </c>
      <c r="DE16" s="590">
        <f>[1]Субсидия_факт!O20</f>
        <v>0</v>
      </c>
      <c r="DF16" s="589">
        <f>[1]Субсидия_факт!P20</f>
        <v>0</v>
      </c>
      <c r="DG16" s="720">
        <f>SUM(DH16:DI16)</f>
        <v>0</v>
      </c>
      <c r="DH16" s="590"/>
      <c r="DI16" s="589"/>
      <c r="DJ16" s="730">
        <f>SUM(DK16:DL16)</f>
        <v>0</v>
      </c>
      <c r="DK16" s="590">
        <f>[1]Субсидия_факт!CL20</f>
        <v>0</v>
      </c>
      <c r="DL16" s="589">
        <f>[1]Субсидия_факт!CM20</f>
        <v>0</v>
      </c>
      <c r="DM16" s="720">
        <f>SUM(DN16:DO16)</f>
        <v>0</v>
      </c>
      <c r="DN16" s="590"/>
      <c r="DO16" s="589"/>
      <c r="DP16" s="730">
        <f>SUM(DQ16:DR16)</f>
        <v>0</v>
      </c>
      <c r="DQ16" s="590">
        <f>[1]Субсидия_факт!Q20</f>
        <v>0</v>
      </c>
      <c r="DR16" s="589">
        <f>[1]Субсидия_факт!R20</f>
        <v>0</v>
      </c>
      <c r="DS16" s="720">
        <f>SUM(DT16:DU16)</f>
        <v>0</v>
      </c>
      <c r="DT16" s="590"/>
      <c r="DU16" s="589"/>
      <c r="DV16" s="730">
        <f>SUM(DW16:DX16)</f>
        <v>0</v>
      </c>
      <c r="DW16" s="590">
        <f>[1]Субсидия_факт!AH20</f>
        <v>0</v>
      </c>
      <c r="DX16" s="589">
        <f>[1]Субсидия_факт!AI20</f>
        <v>0</v>
      </c>
      <c r="DY16" s="730">
        <f>SUM(DZ16:EA16)</f>
        <v>0</v>
      </c>
      <c r="DZ16" s="590"/>
      <c r="EA16" s="591"/>
      <c r="EB16" s="730">
        <f>SUM(EC16:ED16)</f>
        <v>0</v>
      </c>
      <c r="EC16" s="593">
        <f>[1]Субсидия_факт!HH20</f>
        <v>0</v>
      </c>
      <c r="ED16" s="594">
        <f>[1]Субсидия_факт!HK20</f>
        <v>0</v>
      </c>
      <c r="EE16" s="720">
        <f>SUM(EF16:EG16)</f>
        <v>0</v>
      </c>
      <c r="EF16" s="590"/>
      <c r="EG16" s="591"/>
      <c r="EH16" s="730">
        <f>SUM(EI16:EJ16)</f>
        <v>0</v>
      </c>
      <c r="EI16" s="590">
        <f>[1]Субсидия_факт!HI20</f>
        <v>0</v>
      </c>
      <c r="EJ16" s="589">
        <f>[1]Субсидия_факт!HL20</f>
        <v>0</v>
      </c>
      <c r="EK16" s="720">
        <f>SUM(EL16:EM16)</f>
        <v>0</v>
      </c>
      <c r="EL16" s="590"/>
      <c r="EM16" s="591"/>
      <c r="EN16" s="1109">
        <f>SUM(EO16:EP16)</f>
        <v>0</v>
      </c>
      <c r="EO16" s="590">
        <f>EI16-EU16</f>
        <v>0</v>
      </c>
      <c r="EP16" s="589">
        <f>EJ16-EV16</f>
        <v>0</v>
      </c>
      <c r="EQ16" s="608">
        <f>SUM(ER16:ES16)</f>
        <v>0</v>
      </c>
      <c r="ER16" s="590">
        <f>EL16-EX16</f>
        <v>0</v>
      </c>
      <c r="ES16" s="589">
        <f>EM16-EY16</f>
        <v>0</v>
      </c>
      <c r="ET16" s="1109">
        <f>SUM(EU16:EV16)</f>
        <v>0</v>
      </c>
      <c r="EU16" s="590">
        <f>[1]Субсидия_факт!HJ20</f>
        <v>0</v>
      </c>
      <c r="EV16" s="589">
        <f>[1]Субсидия_факт!HM20</f>
        <v>0</v>
      </c>
      <c r="EW16" s="608">
        <f>SUM(EX16:EY16)</f>
        <v>0</v>
      </c>
      <c r="EX16" s="590"/>
      <c r="EY16" s="591"/>
      <c r="EZ16" s="764">
        <f>SUM(FA16:FC16)</f>
        <v>0</v>
      </c>
      <c r="FA16" s="597">
        <f>[1]Субсидия_факт!L20</f>
        <v>0</v>
      </c>
      <c r="FB16" s="590">
        <f>[1]Субсидия_факт!J20</f>
        <v>0</v>
      </c>
      <c r="FC16" s="589">
        <f>[1]Субсидия_факт!K20</f>
        <v>0</v>
      </c>
      <c r="FD16" s="764">
        <f>SUM(FE16:FG16)</f>
        <v>0</v>
      </c>
      <c r="FE16" s="597"/>
      <c r="FF16" s="597"/>
      <c r="FG16" s="594"/>
      <c r="FH16" s="623">
        <f>SUM(FI16:FJ16)</f>
        <v>0</v>
      </c>
      <c r="FI16" s="590">
        <f>[1]Субсидия_факт!AP20</f>
        <v>0</v>
      </c>
      <c r="FJ16" s="591">
        <f>[1]Субсидия_факт!AQ20</f>
        <v>0</v>
      </c>
      <c r="FK16" s="764">
        <f>SUM(FL16:FM16)</f>
        <v>0</v>
      </c>
      <c r="FL16" s="615"/>
      <c r="FM16" s="616"/>
      <c r="FN16" s="623">
        <f>SUM(FO16:FP16)</f>
        <v>0</v>
      </c>
      <c r="FO16" s="590">
        <f>[1]Субсидия_факт!BV20</f>
        <v>0</v>
      </c>
      <c r="FP16" s="591">
        <f>[1]Субсидия_факт!BW20</f>
        <v>0</v>
      </c>
      <c r="FQ16" s="764">
        <f>SUM(FR16:FS16)</f>
        <v>0</v>
      </c>
      <c r="FR16" s="593"/>
      <c r="FS16" s="594"/>
      <c r="FT16" s="623">
        <f>SUM(FU16:FV16)</f>
        <v>0</v>
      </c>
      <c r="FU16" s="593">
        <f>[1]Субсидия_факт!EB20</f>
        <v>0</v>
      </c>
      <c r="FV16" s="594">
        <f>[1]Субсидия_факт!EC20</f>
        <v>0</v>
      </c>
      <c r="FW16" s="764">
        <f>SUM(FX16:FY16)</f>
        <v>0</v>
      </c>
      <c r="FX16" s="593"/>
      <c r="FY16" s="594"/>
      <c r="FZ16" s="940">
        <f>SUM(GA16:GB16)</f>
        <v>0</v>
      </c>
      <c r="GA16" s="590">
        <f>[1]Субсидия_факт!ED20</f>
        <v>0</v>
      </c>
      <c r="GB16" s="591">
        <f>[1]Субсидия_факт!EF20</f>
        <v>0</v>
      </c>
      <c r="GC16" s="940">
        <f>SUM(GD16:GE16)</f>
        <v>0</v>
      </c>
      <c r="GD16" s="593"/>
      <c r="GE16" s="616"/>
      <c r="GF16" s="1114">
        <f>FZ16-GH16</f>
        <v>0</v>
      </c>
      <c r="GG16" s="609">
        <f>GC16-GI16</f>
        <v>0</v>
      </c>
      <c r="GH16" s="1137">
        <f>FZ16</f>
        <v>0</v>
      </c>
      <c r="GI16" s="609">
        <f>GC16</f>
        <v>0</v>
      </c>
      <c r="GJ16" s="623">
        <f>SUM(GK16:GL16)</f>
        <v>0</v>
      </c>
      <c r="GK16" s="590">
        <f>[1]Субсидия_факт!EN20</f>
        <v>0</v>
      </c>
      <c r="GL16" s="591">
        <f>[1]Субсидия_факт!EO20</f>
        <v>0</v>
      </c>
      <c r="GM16" s="764">
        <f>SUM(GN16:GO16)</f>
        <v>0</v>
      </c>
      <c r="GN16" s="593"/>
      <c r="GO16" s="594"/>
      <c r="GP16" s="623">
        <f>SUM(GQ16:GR16)</f>
        <v>0</v>
      </c>
      <c r="GQ16" s="593"/>
      <c r="GR16" s="594"/>
      <c r="GS16" s="764">
        <f>SUM(GT16:GU16)</f>
        <v>0</v>
      </c>
      <c r="GT16" s="593"/>
      <c r="GU16" s="594"/>
      <c r="GV16" s="623">
        <f>SUM(GW16:GX16)</f>
        <v>0</v>
      </c>
      <c r="GW16" s="590">
        <f>[1]Субсидия_факт!CN20</f>
        <v>0</v>
      </c>
      <c r="GX16" s="591">
        <f>[1]Субсидия_факт!CP20</f>
        <v>0</v>
      </c>
      <c r="GY16" s="764">
        <f>SUM(GZ16:HA16)</f>
        <v>0</v>
      </c>
      <c r="GZ16" s="593"/>
      <c r="HA16" s="594"/>
      <c r="HB16" s="1109">
        <f>SUM(HC16:HD16)</f>
        <v>0</v>
      </c>
      <c r="HC16" s="590">
        <f>GW16-HI16</f>
        <v>0</v>
      </c>
      <c r="HD16" s="589">
        <f>GX16-HJ16</f>
        <v>0</v>
      </c>
      <c r="HE16" s="608">
        <f>SUM(HF16:HG16)</f>
        <v>0</v>
      </c>
      <c r="HF16" s="590">
        <f>GZ16-HL16</f>
        <v>0</v>
      </c>
      <c r="HG16" s="589">
        <f>HA16-HM16</f>
        <v>0</v>
      </c>
      <c r="HH16" s="1109">
        <f>SUM(HI16:HJ16)</f>
        <v>0</v>
      </c>
      <c r="HI16" s="590">
        <f>[1]Субсидия_факт!CO20</f>
        <v>0</v>
      </c>
      <c r="HJ16" s="589">
        <f>[1]Субсидия_факт!CQ20</f>
        <v>0</v>
      </c>
      <c r="HK16" s="608">
        <f>SUM(HL16:HM16)</f>
        <v>0</v>
      </c>
      <c r="HL16" s="590">
        <f t="shared" ref="HL16:HM17" si="200">GZ16</f>
        <v>0</v>
      </c>
      <c r="HM16" s="591">
        <f t="shared" si="200"/>
        <v>0</v>
      </c>
      <c r="HN16" s="1113">
        <f>SUM(HO16:HQ16)</f>
        <v>0</v>
      </c>
      <c r="HO16" s="590">
        <f>[1]Субсидия_факт!EP20</f>
        <v>0</v>
      </c>
      <c r="HP16" s="591">
        <f>[1]Субсидия_факт!EQ20</f>
        <v>0</v>
      </c>
      <c r="HQ16" s="590">
        <f>[1]Субсидия_факт!ER20</f>
        <v>0</v>
      </c>
      <c r="HR16" s="623">
        <f>SUM(HS16:HU16)</f>
        <v>0</v>
      </c>
      <c r="HS16" s="593"/>
      <c r="HT16" s="594"/>
      <c r="HU16" s="597"/>
      <c r="HV16" s="940">
        <f>HW16</f>
        <v>0</v>
      </c>
      <c r="HW16" s="590">
        <f>[1]Субсидия_факт!ES20</f>
        <v>0</v>
      </c>
      <c r="HX16" s="940">
        <f>HY16</f>
        <v>0</v>
      </c>
      <c r="HY16" s="597"/>
      <c r="HZ16" s="1114">
        <f>HV16-IB16</f>
        <v>0</v>
      </c>
      <c r="IA16" s="1114">
        <f>HX16-IC16</f>
        <v>0</v>
      </c>
      <c r="IB16" s="1114">
        <f>HV16</f>
        <v>0</v>
      </c>
      <c r="IC16" s="1114">
        <f>HX16</f>
        <v>0</v>
      </c>
      <c r="ID16" s="623">
        <f>SUM(IE16:IF16)</f>
        <v>0</v>
      </c>
      <c r="IE16" s="593">
        <f>[1]Субсидия_факт!BM20</f>
        <v>0</v>
      </c>
      <c r="IF16" s="594">
        <f>[1]Субсидия_факт!BN20</f>
        <v>0</v>
      </c>
      <c r="IG16" s="1135">
        <f>SUM(IH16:II16)</f>
        <v>0</v>
      </c>
      <c r="IH16" s="593"/>
      <c r="II16" s="594"/>
      <c r="IJ16" s="940">
        <f>SUM(IK16:IL16)</f>
        <v>0</v>
      </c>
      <c r="IK16" s="590">
        <f>[1]Субсидия_факт!BO20</f>
        <v>0</v>
      </c>
      <c r="IL16" s="591">
        <f>[1]Субсидия_факт!BQ20</f>
        <v>0</v>
      </c>
      <c r="IM16" s="1136">
        <f>SUM(IN16:IO16)</f>
        <v>0</v>
      </c>
      <c r="IN16" s="593"/>
      <c r="IO16" s="616"/>
      <c r="IP16" s="1114">
        <f>IJ16-IR16</f>
        <v>0</v>
      </c>
      <c r="IQ16" s="1114">
        <f>IM16-IS16</f>
        <v>0</v>
      </c>
      <c r="IR16" s="1114">
        <f>IJ16</f>
        <v>0</v>
      </c>
      <c r="IS16" s="609">
        <f>IM16</f>
        <v>0</v>
      </c>
      <c r="IT16" s="764">
        <f>SUM(IU16:IV16)</f>
        <v>8000000</v>
      </c>
      <c r="IU16" s="593">
        <f>[1]Субсидия_факт!AR20</f>
        <v>480000</v>
      </c>
      <c r="IV16" s="594">
        <f>[1]Субсидия_факт!AS20</f>
        <v>7520000</v>
      </c>
      <c r="IW16" s="1135">
        <f>SUM(IX16:IY16)</f>
        <v>0</v>
      </c>
      <c r="IX16" s="593"/>
      <c r="IY16" s="594"/>
      <c r="IZ16" s="623">
        <f>SUM(JA16:JB16)</f>
        <v>0</v>
      </c>
      <c r="JA16" s="590">
        <f>[1]Субсидия_факт!BX20</f>
        <v>0</v>
      </c>
      <c r="JB16" s="591">
        <f>[1]Субсидия_факт!BY20</f>
        <v>0</v>
      </c>
      <c r="JC16" s="764">
        <f>SUM(JD16:JE16)</f>
        <v>0</v>
      </c>
      <c r="JD16" s="593"/>
      <c r="JE16" s="594"/>
      <c r="JF16" s="720">
        <f>SUM(JG16:JH16)</f>
        <v>0</v>
      </c>
      <c r="JG16" s="590">
        <f>[1]Субсидия_факт!BZ20</f>
        <v>0</v>
      </c>
      <c r="JH16" s="589">
        <f>[1]Субсидия_факт!CC20</f>
        <v>0</v>
      </c>
      <c r="JI16" s="720">
        <f>SUM(JJ16:JK16)</f>
        <v>0</v>
      </c>
      <c r="JJ16" s="590"/>
      <c r="JK16" s="591"/>
      <c r="JL16" s="720">
        <f>SUM(JM16:JN16)</f>
        <v>0</v>
      </c>
      <c r="JM16" s="590">
        <f>[1]Субсидия_факт!CA20</f>
        <v>0</v>
      </c>
      <c r="JN16" s="591">
        <f>[1]Субсидия_факт!CD20</f>
        <v>0</v>
      </c>
      <c r="JO16" s="720">
        <f>SUM(JP16:JQ16)</f>
        <v>0</v>
      </c>
      <c r="JP16" s="586"/>
      <c r="JQ16" s="595"/>
      <c r="JR16" s="608">
        <f>SUM(JS16:JT16)</f>
        <v>0</v>
      </c>
      <c r="JS16" s="587">
        <f>'Проверочная  таблица'!JM16-'Проверочная  таблица'!JY16</f>
        <v>0</v>
      </c>
      <c r="JT16" s="591">
        <f>'Проверочная  таблица'!JN16-'Проверочная  таблица'!JZ16</f>
        <v>0</v>
      </c>
      <c r="JU16" s="1105">
        <f>SUM(JV16:JW16)</f>
        <v>0</v>
      </c>
      <c r="JV16" s="586">
        <f>'Проверочная  таблица'!JP16-'Проверочная  таблица'!KB16</f>
        <v>0</v>
      </c>
      <c r="JW16" s="598">
        <f>'Проверочная  таблица'!JQ16-'Проверочная  таблица'!KC16</f>
        <v>0</v>
      </c>
      <c r="JX16" s="608">
        <f>SUM(JY16:JZ16)</f>
        <v>0</v>
      </c>
      <c r="JY16" s="590">
        <f>[1]Субсидия_факт!CB20</f>
        <v>0</v>
      </c>
      <c r="JZ16" s="589">
        <f>[1]Субсидия_факт!CE20</f>
        <v>0</v>
      </c>
      <c r="KA16" s="608">
        <f>SUM(KB16:KC16)</f>
        <v>0</v>
      </c>
      <c r="KB16" s="590"/>
      <c r="KC16" s="591"/>
      <c r="KD16" s="1096">
        <f>SUM(KE16:KG16)</f>
        <v>0</v>
      </c>
      <c r="KE16" s="586">
        <f>[1]Субсидия_факт!AJ20</f>
        <v>0</v>
      </c>
      <c r="KF16" s="591">
        <f>[1]Субсидия_факт!AK20</f>
        <v>0</v>
      </c>
      <c r="KG16" s="586">
        <f>[1]Субсидия_факт!AL20</f>
        <v>0</v>
      </c>
      <c r="KH16" s="1096">
        <f>SUM(KI16:KK16)</f>
        <v>0</v>
      </c>
      <c r="KI16" s="586"/>
      <c r="KJ16" s="591"/>
      <c r="KK16" s="586"/>
      <c r="KL16" s="1096">
        <f>SUM(KM16:KN16)</f>
        <v>0</v>
      </c>
      <c r="KM16" s="586">
        <f>[1]Субсидия_факт!GV20</f>
        <v>0</v>
      </c>
      <c r="KN16" s="591">
        <f>[1]Субсидия_факт!GW20</f>
        <v>0</v>
      </c>
      <c r="KO16" s="1096">
        <f>SUM(KP16:KQ16)</f>
        <v>0</v>
      </c>
      <c r="KP16" s="586"/>
      <c r="KQ16" s="591"/>
      <c r="KR16" s="1096">
        <f>SUM(KS16:KT16)</f>
        <v>0</v>
      </c>
      <c r="KS16" s="615"/>
      <c r="KT16" s="594"/>
      <c r="KU16" s="1096">
        <f>SUM(KV16:KW16)</f>
        <v>0</v>
      </c>
      <c r="KV16" s="586"/>
      <c r="KW16" s="591"/>
      <c r="KX16" s="608">
        <f>KR16-KZ16</f>
        <v>0</v>
      </c>
      <c r="KY16" s="608">
        <f>KU16-LA16</f>
        <v>0</v>
      </c>
      <c r="KZ16" s="608"/>
      <c r="LA16" s="608"/>
      <c r="LB16" s="764">
        <f>SUM(LC16:LD16)</f>
        <v>0</v>
      </c>
      <c r="LC16" s="586">
        <f>[1]Субсидия_факт!AT20</f>
        <v>0</v>
      </c>
      <c r="LD16" s="591">
        <f>[1]Субсидия_факт!AW20</f>
        <v>0</v>
      </c>
      <c r="LE16" s="764">
        <f>SUM(LF16:LG16)</f>
        <v>0</v>
      </c>
      <c r="LF16" s="586"/>
      <c r="LG16" s="591"/>
      <c r="LH16" s="764">
        <f>SUM(LI16:LJ16)</f>
        <v>0</v>
      </c>
      <c r="LI16" s="586">
        <f>[1]Субсидия_факт!AU20</f>
        <v>0</v>
      </c>
      <c r="LJ16" s="591">
        <f>[1]Субсидия_факт!AX20</f>
        <v>0</v>
      </c>
      <c r="LK16" s="764">
        <f>SUM(LL16:LM16)</f>
        <v>0</v>
      </c>
      <c r="LL16" s="586"/>
      <c r="LM16" s="589"/>
      <c r="LN16" s="609">
        <f>SUM(LO16:LP16)</f>
        <v>0</v>
      </c>
      <c r="LO16" s="593">
        <f>'Проверочная  таблица'!LI16-LU16</f>
        <v>0</v>
      </c>
      <c r="LP16" s="594">
        <f>'Проверочная  таблица'!LJ16-LV16</f>
        <v>0</v>
      </c>
      <c r="LQ16" s="609">
        <f>SUM(LR16:LS16)</f>
        <v>0</v>
      </c>
      <c r="LR16" s="593">
        <f>'Проверочная  таблица'!LL16-LX16</f>
        <v>0</v>
      </c>
      <c r="LS16" s="594">
        <f>'Проверочная  таблица'!LM16-LY16</f>
        <v>0</v>
      </c>
      <c r="LT16" s="609">
        <f>SUM(LU16:LV16)</f>
        <v>0</v>
      </c>
      <c r="LU16" s="586">
        <f>[1]Субсидия_факт!AV20</f>
        <v>0</v>
      </c>
      <c r="LV16" s="591">
        <f>[1]Субсидия_факт!AY20</f>
        <v>0</v>
      </c>
      <c r="LW16" s="609">
        <f>SUM(LX16:LY16)</f>
        <v>0</v>
      </c>
      <c r="LX16" s="586"/>
      <c r="LY16" s="591"/>
      <c r="LZ16" s="1104">
        <f>SUM(MA16:MG16)</f>
        <v>256618.58000000002</v>
      </c>
      <c r="MA16" s="586">
        <f>[1]Субсидия_факт!AZ20</f>
        <v>0</v>
      </c>
      <c r="MB16" s="589">
        <f>[1]Субсидия_факт!BA20</f>
        <v>0</v>
      </c>
      <c r="MC16" s="590">
        <f>[1]Субсидия_факт!BB20</f>
        <v>0</v>
      </c>
      <c r="MD16" s="591">
        <f>[1]Субсидия_факт!BC20</f>
        <v>0</v>
      </c>
      <c r="ME16" s="587">
        <f>[1]Субсидия_факт!BL20</f>
        <v>0</v>
      </c>
      <c r="MF16" s="590">
        <f>[1]Субсидия_факт!CF20</f>
        <v>69287.020000000019</v>
      </c>
      <c r="MG16" s="589">
        <f>[1]Субсидия_факт!CI20</f>
        <v>187331.56</v>
      </c>
      <c r="MH16" s="720">
        <f>SUM(MI16:MO16)</f>
        <v>0</v>
      </c>
      <c r="MI16" s="586"/>
      <c r="MJ16" s="591"/>
      <c r="MK16" s="597"/>
      <c r="ML16" s="617"/>
      <c r="MM16" s="586"/>
      <c r="MN16" s="586"/>
      <c r="MO16" s="591"/>
      <c r="MP16" s="720">
        <f>SUM(MQ16:MR16)</f>
        <v>0</v>
      </c>
      <c r="MQ16" s="590">
        <f>[1]Субсидия_факт!CG20</f>
        <v>0</v>
      </c>
      <c r="MR16" s="589">
        <f>[1]Субсидия_факт!CJ20</f>
        <v>0</v>
      </c>
      <c r="MS16" s="720">
        <f>SUM(MT16:MU16)</f>
        <v>0</v>
      </c>
      <c r="MT16" s="587"/>
      <c r="MU16" s="591"/>
      <c r="MV16" s="608">
        <f>SUM(MW16:MX16)</f>
        <v>0</v>
      </c>
      <c r="MW16" s="590">
        <f>'Проверочная  таблица'!MQ16-NC16</f>
        <v>0</v>
      </c>
      <c r="MX16" s="591">
        <f>'Проверочная  таблица'!MR16-ND16</f>
        <v>0</v>
      </c>
      <c r="MY16" s="608">
        <f>SUM(MZ16:NA16)</f>
        <v>0</v>
      </c>
      <c r="MZ16" s="586">
        <f>'Проверочная  таблица'!MT16-NF16</f>
        <v>0</v>
      </c>
      <c r="NA16" s="598">
        <f>'Проверочная  таблица'!MU16-NG16</f>
        <v>0</v>
      </c>
      <c r="NB16" s="608">
        <f>SUM(NC16:ND16)</f>
        <v>0</v>
      </c>
      <c r="NC16" s="590">
        <f>[1]Субсидия_факт!CH20</f>
        <v>0</v>
      </c>
      <c r="ND16" s="589">
        <f>[1]Субсидия_факт!CK20</f>
        <v>0</v>
      </c>
      <c r="NE16" s="608">
        <f>SUM(NF16:NG16)</f>
        <v>0</v>
      </c>
      <c r="NF16" s="586"/>
      <c r="NG16" s="591"/>
      <c r="NH16" s="1118">
        <f>SUM(NI16:NK16)</f>
        <v>8952349.5500000007</v>
      </c>
      <c r="NI16" s="590">
        <f>[1]Субсидия_факт!CR20</f>
        <v>0</v>
      </c>
      <c r="NJ16" s="589">
        <f>[1]Субсидия_факт!CU20</f>
        <v>0</v>
      </c>
      <c r="NK16" s="597">
        <f>[1]Субсидия_факт!CX20</f>
        <v>8952349.5500000007</v>
      </c>
      <c r="NL16" s="1118">
        <f>SUM(NM16:NO16)</f>
        <v>0</v>
      </c>
      <c r="NM16" s="587"/>
      <c r="NN16" s="591"/>
      <c r="NO16" s="586"/>
      <c r="NP16" s="1096">
        <f>SUM(NQ16:NS16)</f>
        <v>0</v>
      </c>
      <c r="NQ16" s="590">
        <f>[1]Субсидия_факт!CS20</f>
        <v>0</v>
      </c>
      <c r="NR16" s="589">
        <f>[1]Субсидия_факт!CV20</f>
        <v>0</v>
      </c>
      <c r="NS16" s="586">
        <f>[1]Субсидия_факт!CY20</f>
        <v>0</v>
      </c>
      <c r="NT16" s="1096">
        <f>SUM(NU16:NW16)</f>
        <v>0</v>
      </c>
      <c r="NU16" s="586"/>
      <c r="NV16" s="598"/>
      <c r="NW16" s="586"/>
      <c r="NX16" s="1098">
        <f>SUM(NY16:OA16)</f>
        <v>0</v>
      </c>
      <c r="NY16" s="615">
        <f>'Проверочная  таблица'!NQ16-OG16</f>
        <v>0</v>
      </c>
      <c r="NZ16" s="594">
        <f>'Проверочная  таблица'!NR16-OH16</f>
        <v>0</v>
      </c>
      <c r="OA16" s="597">
        <f>'Проверочная  таблица'!NS16-OI16</f>
        <v>0</v>
      </c>
      <c r="OB16" s="1098">
        <f>SUM(OC16:OE16)</f>
        <v>0</v>
      </c>
      <c r="OC16" s="587">
        <f>'Проверочная  таблица'!NU16-OK16</f>
        <v>0</v>
      </c>
      <c r="OD16" s="591">
        <f>'Проверочная  таблица'!NV16-OL16</f>
        <v>0</v>
      </c>
      <c r="OE16" s="586">
        <f>'Проверочная  таблица'!NW16-OM16</f>
        <v>0</v>
      </c>
      <c r="OF16" s="1098">
        <f>SUM(OG16:OI16)</f>
        <v>0</v>
      </c>
      <c r="OG16" s="590">
        <f>[1]Субсидия_факт!CT20</f>
        <v>0</v>
      </c>
      <c r="OH16" s="589">
        <f>[1]Субсидия_факт!CW20</f>
        <v>0</v>
      </c>
      <c r="OI16" s="590">
        <f>[1]Субсидия_факт!CZ20</f>
        <v>0</v>
      </c>
      <c r="OJ16" s="1098">
        <f>SUM(OK16:OM16)</f>
        <v>0</v>
      </c>
      <c r="OK16" s="587">
        <f t="shared" ref="OK16:OL17" si="201">NU16</f>
        <v>0</v>
      </c>
      <c r="OL16" s="591">
        <f t="shared" si="201"/>
        <v>0</v>
      </c>
      <c r="OM16" s="586"/>
      <c r="ON16" s="1104">
        <f>SUM(OO16:OR16)</f>
        <v>0</v>
      </c>
      <c r="OO16" s="590">
        <f>[1]Субсидия_факт!DV20</f>
        <v>0</v>
      </c>
      <c r="OP16" s="591">
        <f>[1]Субсидия_факт!DY20</f>
        <v>0</v>
      </c>
      <c r="OQ16" s="593"/>
      <c r="OR16" s="594"/>
      <c r="OS16" s="1104">
        <f>SUM(OT16:OW16)</f>
        <v>0</v>
      </c>
      <c r="OT16" s="597"/>
      <c r="OU16" s="617"/>
      <c r="OV16" s="597"/>
      <c r="OW16" s="617"/>
      <c r="OX16" s="1104">
        <f>SUM(OY16:PB16)</f>
        <v>0</v>
      </c>
      <c r="OY16" s="590">
        <f>[1]Субсидия_факт!DW20</f>
        <v>0</v>
      </c>
      <c r="OZ16" s="591">
        <f>[1]Субсидия_факт!DZ20</f>
        <v>0</v>
      </c>
      <c r="PA16" s="597"/>
      <c r="PB16" s="617"/>
      <c r="PC16" s="1104">
        <f>SUM(PD16:PG16)</f>
        <v>0</v>
      </c>
      <c r="PD16" s="597"/>
      <c r="PE16" s="617"/>
      <c r="PF16" s="597"/>
      <c r="PG16" s="617"/>
      <c r="PH16" s="609">
        <f>SUM(PI16:PL16)</f>
        <v>0</v>
      </c>
      <c r="PI16" s="597">
        <f t="shared" si="184"/>
        <v>0</v>
      </c>
      <c r="PJ16" s="594">
        <f t="shared" si="184"/>
        <v>0</v>
      </c>
      <c r="PK16" s="593">
        <f t="shared" si="184"/>
        <v>0</v>
      </c>
      <c r="PL16" s="594">
        <f t="shared" si="184"/>
        <v>0</v>
      </c>
      <c r="PM16" s="609">
        <f>SUM(PN16:PQ16)</f>
        <v>0</v>
      </c>
      <c r="PN16" s="593">
        <f t="shared" si="185"/>
        <v>0</v>
      </c>
      <c r="PO16" s="594">
        <f t="shared" si="185"/>
        <v>0</v>
      </c>
      <c r="PP16" s="593">
        <f t="shared" si="185"/>
        <v>0</v>
      </c>
      <c r="PQ16" s="594">
        <f t="shared" si="185"/>
        <v>0</v>
      </c>
      <c r="PR16" s="609">
        <f>SUM(PS16:PV16)</f>
        <v>0</v>
      </c>
      <c r="PS16" s="590">
        <f>[1]Субсидия_факт!DX20</f>
        <v>0</v>
      </c>
      <c r="PT16" s="591">
        <f>[1]Субсидия_факт!EA20</f>
        <v>0</v>
      </c>
      <c r="PU16" s="597"/>
      <c r="PV16" s="620"/>
      <c r="PW16" s="609">
        <f>SUM(PX16:QA16)</f>
        <v>0</v>
      </c>
      <c r="PX16" s="618"/>
      <c r="PY16" s="617"/>
      <c r="PZ16" s="597"/>
      <c r="QA16" s="617"/>
      <c r="QB16" s="623">
        <f>SUM(QC16:QD16)</f>
        <v>0</v>
      </c>
      <c r="QC16" s="590">
        <f>[1]Субсидия_факт!BD20</f>
        <v>0</v>
      </c>
      <c r="QD16" s="591">
        <f>[1]Субсидия_факт!BE20</f>
        <v>0</v>
      </c>
      <c r="QE16" s="764">
        <f>SUM(QF16:QG16)</f>
        <v>0</v>
      </c>
      <c r="QF16" s="593"/>
      <c r="QG16" s="594"/>
      <c r="QH16" s="623">
        <f>SUM(QI16:QJ16)</f>
        <v>0</v>
      </c>
      <c r="QI16" s="590">
        <f>[1]Субсидия_факт!BF20</f>
        <v>0</v>
      </c>
      <c r="QJ16" s="591">
        <f>[1]Субсидия_факт!BI20</f>
        <v>0</v>
      </c>
      <c r="QK16" s="764">
        <f>SUM(QL16:QM16)</f>
        <v>0</v>
      </c>
      <c r="QL16" s="593"/>
      <c r="QM16" s="594"/>
      <c r="QN16" s="623">
        <f>SUM(QO16:QP16)</f>
        <v>0</v>
      </c>
      <c r="QO16" s="590">
        <f>[1]Субсидия_факт!BG20</f>
        <v>0</v>
      </c>
      <c r="QP16" s="591">
        <f>[1]Субсидия_факт!BJ20</f>
        <v>0</v>
      </c>
      <c r="QQ16" s="764">
        <f>SUM(QR16:QS16)</f>
        <v>0</v>
      </c>
      <c r="QR16" s="593"/>
      <c r="QS16" s="594"/>
      <c r="QT16" s="1114">
        <f>SUM(QU16:QV16)</f>
        <v>0</v>
      </c>
      <c r="QU16" s="593">
        <f>QO16-RA16</f>
        <v>0</v>
      </c>
      <c r="QV16" s="594">
        <f>QP16-RB16</f>
        <v>0</v>
      </c>
      <c r="QW16" s="609">
        <f>SUM(QX16:QY16)</f>
        <v>0</v>
      </c>
      <c r="QX16" s="593">
        <f>QR16-RD16</f>
        <v>0</v>
      </c>
      <c r="QY16" s="594">
        <f>QS16-RE16</f>
        <v>0</v>
      </c>
      <c r="QZ16" s="623">
        <f>SUM(RA16:RB16)</f>
        <v>0</v>
      </c>
      <c r="RA16" s="590">
        <f>[1]Субсидия_факт!BH20</f>
        <v>0</v>
      </c>
      <c r="RB16" s="591">
        <f>[1]Субсидия_факт!BK20</f>
        <v>0</v>
      </c>
      <c r="RC16" s="609">
        <f>SUM(RD16:RE16)</f>
        <v>0</v>
      </c>
      <c r="RD16" s="593"/>
      <c r="RE16" s="594"/>
      <c r="RF16" s="1096">
        <f>SUM(RG16:RJ16)</f>
        <v>0</v>
      </c>
      <c r="RG16" s="586">
        <f>[1]Субсидия_факт!GI20</f>
        <v>0</v>
      </c>
      <c r="RH16" s="591">
        <f>[1]Субсидия_факт!GL20</f>
        <v>0</v>
      </c>
      <c r="RI16" s="586">
        <f>[1]Субсидия_факт!GO11</f>
        <v>0</v>
      </c>
      <c r="RJ16" s="591">
        <f>[1]Субсидия_факт!GR11</f>
        <v>0</v>
      </c>
      <c r="RK16" s="1096">
        <f>SUM(RL16:RO16)</f>
        <v>0</v>
      </c>
      <c r="RL16" s="586"/>
      <c r="RM16" s="591"/>
      <c r="RN16" s="586"/>
      <c r="RO16" s="591"/>
      <c r="RP16" s="1096">
        <f>SUM(RQ16:RT16)</f>
        <v>0</v>
      </c>
      <c r="RQ16" s="615">
        <f>[1]Субсидия_факт!GJ20</f>
        <v>0</v>
      </c>
      <c r="RR16" s="594">
        <f>[1]Субсидия_факт!GM20</f>
        <v>0</v>
      </c>
      <c r="RS16" s="586">
        <f>[1]Субсидия_факт!GP11</f>
        <v>0</v>
      </c>
      <c r="RT16" s="591">
        <f>[1]Субсидия_факт!GS11</f>
        <v>0</v>
      </c>
      <c r="RU16" s="1096">
        <f>SUM(RV16:RY16)</f>
        <v>0</v>
      </c>
      <c r="RV16" s="586"/>
      <c r="RW16" s="591"/>
      <c r="RX16" s="586"/>
      <c r="RY16" s="591"/>
      <c r="RZ16" s="608">
        <f>RP16-SB16</f>
        <v>0</v>
      </c>
      <c r="SA16" s="608">
        <f>RU16-SC16</f>
        <v>0</v>
      </c>
      <c r="SB16" s="608"/>
      <c r="SC16" s="608"/>
      <c r="SD16" s="764">
        <f>SUM(SE16:SI16)</f>
        <v>0</v>
      </c>
      <c r="SE16" s="590">
        <f>[1]Субсидия_факт!AE20</f>
        <v>0</v>
      </c>
      <c r="SF16" s="593">
        <f>[1]Субсидия_факт!Y20</f>
        <v>0</v>
      </c>
      <c r="SG16" s="616">
        <f>[1]Субсидия_факт!Z20</f>
        <v>0</v>
      </c>
      <c r="SH16" s="593">
        <f>[1]Субсидия_факт!AA20</f>
        <v>0</v>
      </c>
      <c r="SI16" s="616">
        <f>[1]Субсидия_факт!AB20</f>
        <v>0</v>
      </c>
      <c r="SJ16" s="764">
        <f>SUM(SK16:SO16)</f>
        <v>0</v>
      </c>
      <c r="SK16" s="618"/>
      <c r="SL16" s="615"/>
      <c r="SM16" s="594"/>
      <c r="SN16" s="615"/>
      <c r="SO16" s="616"/>
      <c r="SP16" s="623">
        <f>SUM(SQ16:SR16)</f>
        <v>0</v>
      </c>
      <c r="SQ16" s="590">
        <f>[1]Субсидия_факт!S20</f>
        <v>0</v>
      </c>
      <c r="SR16" s="591">
        <f>[1]Субсидия_факт!T20</f>
        <v>0</v>
      </c>
      <c r="SS16" s="764">
        <f>SUM(ST16:SU16)</f>
        <v>0</v>
      </c>
      <c r="ST16" s="615"/>
      <c r="SU16" s="616"/>
      <c r="SV16" s="623">
        <f>SUM(SW16:TB16)</f>
        <v>0</v>
      </c>
      <c r="SW16" s="590">
        <f>[1]Субсидия_факт!DJ20</f>
        <v>0</v>
      </c>
      <c r="SX16" s="591">
        <f>[1]Субсидия_факт!DM20</f>
        <v>0</v>
      </c>
      <c r="SY16" s="587">
        <f>[1]Субсидия_факт!DP20</f>
        <v>0</v>
      </c>
      <c r="SZ16" s="591">
        <f>[1]Субсидия_факт!DS20</f>
        <v>0</v>
      </c>
      <c r="TA16" s="867">
        <f>[1]Субсидия_факт!EH20-OQ16</f>
        <v>0</v>
      </c>
      <c r="TB16" s="589">
        <f>[1]Субсидия_факт!EK20-OR16</f>
        <v>0</v>
      </c>
      <c r="TC16" s="764">
        <f>SUM(TD16:TI16)</f>
        <v>0</v>
      </c>
      <c r="TD16" s="1140"/>
      <c r="TE16" s="617"/>
      <c r="TF16" s="1140"/>
      <c r="TG16" s="617"/>
      <c r="TH16" s="826"/>
      <c r="TI16" s="616"/>
      <c r="TJ16" s="623">
        <f>SUM(TK16:TP16)</f>
        <v>0</v>
      </c>
      <c r="TK16" s="590">
        <f>[1]Субсидия_факт!DK20</f>
        <v>0</v>
      </c>
      <c r="TL16" s="591">
        <f>[1]Субсидия_факт!DN20</f>
        <v>0</v>
      </c>
      <c r="TM16" s="587">
        <f>[1]Субсидия_факт!DQ20</f>
        <v>0</v>
      </c>
      <c r="TN16" s="591">
        <f>[1]Субсидия_факт!DT20</f>
        <v>0</v>
      </c>
      <c r="TO16" s="587">
        <f>[1]Субсидия_факт!EI20</f>
        <v>0</v>
      </c>
      <c r="TP16" s="591">
        <f>[1]Субсидия_факт!EL20</f>
        <v>0</v>
      </c>
      <c r="TQ16" s="764">
        <f>SUM(TR16:TW16)</f>
        <v>0</v>
      </c>
      <c r="TR16" s="597"/>
      <c r="TS16" s="617"/>
      <c r="TT16" s="826"/>
      <c r="TU16" s="617"/>
      <c r="TV16" s="597"/>
      <c r="TW16" s="617"/>
      <c r="TX16" s="609">
        <f>SUM(TY16:UD16)</f>
        <v>0</v>
      </c>
      <c r="TY16" s="593">
        <f t="shared" ref="TY16:UD16" si="202">TK16-UM16</f>
        <v>0</v>
      </c>
      <c r="TZ16" s="594">
        <f t="shared" si="202"/>
        <v>0</v>
      </c>
      <c r="UA16" s="593">
        <f t="shared" si="202"/>
        <v>0</v>
      </c>
      <c r="UB16" s="594">
        <f t="shared" si="202"/>
        <v>0</v>
      </c>
      <c r="UC16" s="615">
        <f t="shared" si="202"/>
        <v>0</v>
      </c>
      <c r="UD16" s="594">
        <f t="shared" si="202"/>
        <v>0</v>
      </c>
      <c r="UE16" s="609">
        <f>SUM(UF16:UK16)</f>
        <v>0</v>
      </c>
      <c r="UF16" s="593">
        <f t="shared" ref="UF16:UK16" si="203">TR16-UT16</f>
        <v>0</v>
      </c>
      <c r="UG16" s="594">
        <f t="shared" si="203"/>
        <v>0</v>
      </c>
      <c r="UH16" s="593">
        <f t="shared" si="203"/>
        <v>0</v>
      </c>
      <c r="UI16" s="594">
        <f t="shared" si="203"/>
        <v>0</v>
      </c>
      <c r="UJ16" s="615">
        <f t="shared" si="203"/>
        <v>0</v>
      </c>
      <c r="UK16" s="594">
        <f t="shared" si="203"/>
        <v>0</v>
      </c>
      <c r="UL16" s="1114">
        <f>SUM(UM16:UR16)</f>
        <v>0</v>
      </c>
      <c r="UM16" s="590">
        <f>[1]Субсидия_факт!DL20</f>
        <v>0</v>
      </c>
      <c r="UN16" s="591">
        <f>[1]Субсидия_факт!DO20</f>
        <v>0</v>
      </c>
      <c r="UO16" s="587">
        <f>[1]Субсидия_факт!DR20</f>
        <v>0</v>
      </c>
      <c r="UP16" s="591">
        <f>[1]Субсидия_факт!DU20</f>
        <v>0</v>
      </c>
      <c r="UQ16" s="587">
        <f>[1]Субсидия_факт!EJ20</f>
        <v>0</v>
      </c>
      <c r="UR16" s="591">
        <f>[1]Субсидия_факт!EM20</f>
        <v>0</v>
      </c>
      <c r="US16" s="609">
        <f>SUM(UT16:UY16)</f>
        <v>0</v>
      </c>
      <c r="UT16" s="826"/>
      <c r="UU16" s="617"/>
      <c r="UV16" s="826"/>
      <c r="UW16" s="617"/>
      <c r="UX16" s="826"/>
      <c r="UY16" s="617"/>
      <c r="UZ16" s="764">
        <f>'Прочая  субсидия_МР  и  ГО'!B11</f>
        <v>166178508.22999999</v>
      </c>
      <c r="VA16" s="764">
        <f>'Прочая  субсидия_МР  и  ГО'!C11</f>
        <v>11826580.550000001</v>
      </c>
      <c r="VB16" s="1113">
        <f>'Прочая  субсидия_БП'!B11</f>
        <v>0</v>
      </c>
      <c r="VC16" s="623">
        <f>'Прочая  субсидия_БП'!C11</f>
        <v>0</v>
      </c>
      <c r="VD16" s="1141">
        <f>'Прочая  субсидия_БП'!D11</f>
        <v>0</v>
      </c>
      <c r="VE16" s="1131">
        <f>'Прочая  субсидия_БП'!E11</f>
        <v>0</v>
      </c>
      <c r="VF16" s="1132">
        <f>'Прочая  субсидия_БП'!F11</f>
        <v>0</v>
      </c>
      <c r="VG16" s="1141">
        <f>'Прочая  субсидия_БП'!G11</f>
        <v>0</v>
      </c>
      <c r="VH16" s="623">
        <f>SUM(VI16:VJ16)</f>
        <v>1073499391.17</v>
      </c>
      <c r="VI16" s="597">
        <f>'Проверочная  таблица'!WK16+'Проверочная  таблица'!VN16+'Проверочная  таблица'!VP16+WE16</f>
        <v>1047102342.11</v>
      </c>
      <c r="VJ16" s="618">
        <f>'Проверочная  таблица'!WL16+'Проверочная  таблица'!VT16+'Проверочная  таблица'!VZ16+'Проверочная  таблица'!VV16+'Проверочная  таблица'!VX16+WB16+WF16+VR16</f>
        <v>26397049.059999999</v>
      </c>
      <c r="VK16" s="764">
        <f>SUM(VL16:VM16)</f>
        <v>287236137.11000001</v>
      </c>
      <c r="VL16" s="597">
        <f>'Проверочная  таблица'!WN16+'Проверочная  таблица'!VO16+'Проверочная  таблица'!VQ16+WH16</f>
        <v>279719241.61000001</v>
      </c>
      <c r="VM16" s="618">
        <f>'Проверочная  таблица'!WO16+'Проверочная  таблица'!VU16+'Проверочная  таблица'!WA16+'Проверочная  таблица'!VW16+'Проверочная  таблица'!VY16+WC16+WI16+VS16</f>
        <v>7516895.5</v>
      </c>
      <c r="VN16" s="1135">
        <f>'Субвенция  на  полномочия'!B11</f>
        <v>1003498581.76</v>
      </c>
      <c r="VO16" s="1113">
        <f>'Субвенция  на  полномочия'!C11</f>
        <v>268277654</v>
      </c>
      <c r="VP16" s="1133">
        <f>[1]Субвенция_факт!M21</f>
        <v>29823492</v>
      </c>
      <c r="VQ16" s="619">
        <v>7000000</v>
      </c>
      <c r="VR16" s="1133">
        <f>[1]Субвенция_факт!AE21</f>
        <v>4589300</v>
      </c>
      <c r="VS16" s="619">
        <f>ВУС!E9</f>
        <v>576573.21</v>
      </c>
      <c r="VT16" s="1133">
        <f>[1]Субвенция_факт!AF21</f>
        <v>0</v>
      </c>
      <c r="VU16" s="619"/>
      <c r="VV16" s="1133">
        <f>[1]Субвенция_факт!AG21</f>
        <v>5000</v>
      </c>
      <c r="VW16" s="619"/>
      <c r="VX16" s="1133">
        <f>[1]Субвенция_факт!E21</f>
        <v>0</v>
      </c>
      <c r="VY16" s="619"/>
      <c r="VZ16" s="1133">
        <f>[1]Субвенция_факт!F21</f>
        <v>0</v>
      </c>
      <c r="WA16" s="619"/>
      <c r="WB16" s="1133">
        <f>[1]Субвенция_факт!G21</f>
        <v>0</v>
      </c>
      <c r="WC16" s="916"/>
      <c r="WD16" s="1113">
        <f>SUM(WE16:WF16)</f>
        <v>32343017.409999996</v>
      </c>
      <c r="WE16" s="597">
        <f>[1]Субвенция_факт!P21</f>
        <v>11380268.35</v>
      </c>
      <c r="WF16" s="594">
        <f>[1]Субвенция_факт!Q21</f>
        <v>20962749.059999999</v>
      </c>
      <c r="WG16" s="764">
        <f>SUM(WH16:WI16)</f>
        <v>10491587.609999999</v>
      </c>
      <c r="WH16" s="597">
        <v>3691587.61</v>
      </c>
      <c r="WI16" s="620">
        <v>6800000</v>
      </c>
      <c r="WJ16" s="623">
        <f>SUM(WK16:WL16)</f>
        <v>3240000</v>
      </c>
      <c r="WK16" s="612">
        <f>[1]Субвенция_факт!X21</f>
        <v>2400000</v>
      </c>
      <c r="WL16" s="1142">
        <f>[1]Субвенция_факт!W21</f>
        <v>840000</v>
      </c>
      <c r="WM16" s="764">
        <f>SUM(WN16:WO16)</f>
        <v>890322.29</v>
      </c>
      <c r="WN16" s="597">
        <v>750000</v>
      </c>
      <c r="WO16" s="620">
        <v>140322.29</v>
      </c>
      <c r="WP16" s="764">
        <f>WX16+XD16+XJ16+XP16+XT16+YB16+YZ16+WR16</f>
        <v>56228539.280000001</v>
      </c>
      <c r="WQ16" s="764">
        <f>XA16+XG16+XM16+XR16+XV16+YN16+ZF16+WU16</f>
        <v>14998554.360000001</v>
      </c>
      <c r="WR16" s="1113">
        <f>SUM(WS16:WT16)</f>
        <v>1015560</v>
      </c>
      <c r="WS16" s="621">
        <f>'[1]Иные межбюджетные трансферты'!E20</f>
        <v>0</v>
      </c>
      <c r="WT16" s="622">
        <f>'[1]Иные межбюджетные трансферты'!F20</f>
        <v>1015560</v>
      </c>
      <c r="WU16" s="764">
        <f>SUM(WV16:WW16)</f>
        <v>253890</v>
      </c>
      <c r="WV16" s="621"/>
      <c r="WW16" s="622">
        <v>253890</v>
      </c>
      <c r="WX16" s="1113">
        <f>SUM(WY16:WZ16)</f>
        <v>0</v>
      </c>
      <c r="WY16" s="621">
        <f>'[1]Иные межбюджетные трансферты'!X20</f>
        <v>0</v>
      </c>
      <c r="WZ16" s="622">
        <f>'[1]Иные межбюджетные трансферты'!Y20</f>
        <v>0</v>
      </c>
      <c r="XA16" s="764">
        <f>SUM(XB16:XC16)</f>
        <v>0</v>
      </c>
      <c r="XB16" s="621"/>
      <c r="XC16" s="622"/>
      <c r="XD16" s="623">
        <f>SUM(XE16:XF16)</f>
        <v>3245641.5599999996</v>
      </c>
      <c r="XE16" s="621">
        <f>'[1]Иные межбюджетные трансферты'!G20</f>
        <v>194738.49</v>
      </c>
      <c r="XF16" s="622">
        <f>'[1]Иные межбюджетные трансферты'!H20</f>
        <v>3050903.07</v>
      </c>
      <c r="XG16" s="764">
        <f>SUM(XH16:XI16)</f>
        <v>811410.64</v>
      </c>
      <c r="XH16" s="621">
        <v>48684.639999999999</v>
      </c>
      <c r="XI16" s="622">
        <v>762726</v>
      </c>
      <c r="XJ16" s="623">
        <f>SUM(XK16:XL16)</f>
        <v>47340720</v>
      </c>
      <c r="XK16" s="621">
        <f>'[1]Иные межбюджетные трансферты'!I20</f>
        <v>0</v>
      </c>
      <c r="XL16" s="622">
        <f>'[1]Иные межбюджетные трансферты'!J20</f>
        <v>47340720</v>
      </c>
      <c r="XM16" s="764">
        <f>SUM(XN16:XO16)</f>
        <v>11835180</v>
      </c>
      <c r="XN16" s="612"/>
      <c r="XO16" s="622">
        <v>11835180</v>
      </c>
      <c r="XP16" s="764">
        <f>SUM(XQ16:XQ16)</f>
        <v>0</v>
      </c>
      <c r="XQ16" s="615"/>
      <c r="XR16" s="764">
        <f>SUM(XS16:XS16)</f>
        <v>0</v>
      </c>
      <c r="XS16" s="615"/>
      <c r="XT16" s="623">
        <f>SUM(XU16:XU16)</f>
        <v>0</v>
      </c>
      <c r="XU16" s="597">
        <f>'[1]Иные межбюджетные трансферты'!L20</f>
        <v>0</v>
      </c>
      <c r="XV16" s="764">
        <f>SUM(XW16:XW16)</f>
        <v>0</v>
      </c>
      <c r="XW16" s="597"/>
      <c r="XX16" s="1137">
        <f>XT16-XZ16</f>
        <v>0</v>
      </c>
      <c r="XY16" s="609">
        <f>XV16-YA16</f>
        <v>0</v>
      </c>
      <c r="XZ16" s="1137">
        <f>XT16</f>
        <v>0</v>
      </c>
      <c r="YA16" s="609">
        <f>XV16</f>
        <v>0</v>
      </c>
      <c r="YB16" s="623">
        <f>SUM(YC16:YM16)</f>
        <v>4626617.7200000007</v>
      </c>
      <c r="YC16" s="621">
        <f>'[1]Иные межбюджетные трансферты'!C20</f>
        <v>0</v>
      </c>
      <c r="YD16" s="612">
        <f>'[1]Иные межбюджетные трансферты'!D20</f>
        <v>0</v>
      </c>
      <c r="YE16" s="882">
        <f>'[1]Иные межбюджетные трансферты'!K20</f>
        <v>0</v>
      </c>
      <c r="YF16" s="613">
        <f>'[1]Иные межбюджетные трансферты'!N20</f>
        <v>0</v>
      </c>
      <c r="YG16" s="612">
        <f>'[1]Иные межбюджетные трансферты'!Q20</f>
        <v>0</v>
      </c>
      <c r="YH16" s="613">
        <f>'[1]Иные межбюджетные трансферты'!R20</f>
        <v>0</v>
      </c>
      <c r="YI16" s="612">
        <f>'[1]Иные межбюджетные трансферты'!U20</f>
        <v>0</v>
      </c>
      <c r="YJ16" s="613">
        <f>'[1]Иные межбюджетные трансферты'!Z20</f>
        <v>2528544</v>
      </c>
      <c r="YK16" s="597">
        <f>'[1]Иные межбюджетные трансферты'!AC20</f>
        <v>0</v>
      </c>
      <c r="YL16" s="613">
        <f>'[1]Иные межбюджетные трансферты'!AD20</f>
        <v>0</v>
      </c>
      <c r="YM16" s="612">
        <f>'[1]Иные межбюджетные трансферты'!AE20</f>
        <v>2098073.7200000002</v>
      </c>
      <c r="YN16" s="764">
        <f>SUM(YO16:YY16)</f>
        <v>2098073.7200000002</v>
      </c>
      <c r="YO16" s="612"/>
      <c r="YP16" s="612"/>
      <c r="YQ16" s="612"/>
      <c r="YR16" s="587"/>
      <c r="YS16" s="612"/>
      <c r="YT16" s="583"/>
      <c r="YU16" s="583"/>
      <c r="YV16" s="583"/>
      <c r="YW16" s="583"/>
      <c r="YX16" s="583"/>
      <c r="YY16" s="583">
        <v>2098073.7200000002</v>
      </c>
      <c r="YZ16" s="623">
        <f>SUM(ZA16:ZE16)</f>
        <v>0</v>
      </c>
      <c r="ZA16" s="621">
        <f>'[1]Иные межбюджетные трансферты'!O20</f>
        <v>0</v>
      </c>
      <c r="ZB16" s="612">
        <f>'[1]Иные межбюджетные трансферты'!S20</f>
        <v>0</v>
      </c>
      <c r="ZC16" s="613">
        <f>'[1]Иные межбюджетные трансферты'!V20</f>
        <v>0</v>
      </c>
      <c r="ZD16" s="612">
        <f>'[1]Иные межбюджетные трансферты'!AA20</f>
        <v>0</v>
      </c>
      <c r="ZE16" s="882">
        <f>'[1]Иные межбюджетные трансферты'!AF20</f>
        <v>0</v>
      </c>
      <c r="ZF16" s="764">
        <f>SUM(ZG16:ZK16)</f>
        <v>0</v>
      </c>
      <c r="ZG16" s="596"/>
      <c r="ZH16" s="596"/>
      <c r="ZI16" s="596"/>
      <c r="ZJ16" s="583"/>
      <c r="ZK16" s="583"/>
      <c r="ZL16" s="609">
        <f>SUM(ZM16:ZQ16)</f>
        <v>0</v>
      </c>
      <c r="ZM16" s="590">
        <f>'Проверочная  таблица'!ZA16-ZY16</f>
        <v>0</v>
      </c>
      <c r="ZN16" s="590">
        <f>'Проверочная  таблица'!ZB16-ZZ16</f>
        <v>0</v>
      </c>
      <c r="ZO16" s="590">
        <f>'Проверочная  таблица'!ZC16-AAA16</f>
        <v>0</v>
      </c>
      <c r="ZP16" s="590">
        <f>'Проверочная  таблица'!ZD16-AAB16</f>
        <v>0</v>
      </c>
      <c r="ZQ16" s="590">
        <f>'Проверочная  таблица'!ZE16-AAC16</f>
        <v>0</v>
      </c>
      <c r="ZR16" s="609">
        <f>SUM(ZS16:ZW16)</f>
        <v>0</v>
      </c>
      <c r="ZS16" s="590">
        <f>'Проверочная  таблица'!ZG16-AAE16</f>
        <v>0</v>
      </c>
      <c r="ZT16" s="590">
        <f>'Проверочная  таблица'!ZH16-AAF16</f>
        <v>0</v>
      </c>
      <c r="ZU16" s="590">
        <f>'Проверочная  таблица'!ZI16-AAG16</f>
        <v>0</v>
      </c>
      <c r="ZV16" s="590">
        <f>'Проверочная  таблица'!ZJ16-AAH16</f>
        <v>0</v>
      </c>
      <c r="ZW16" s="590">
        <f>'Проверочная  таблица'!ZK16-AAI16</f>
        <v>0</v>
      </c>
      <c r="ZX16" s="1114">
        <f>SUM(ZY16:AAC16)</f>
        <v>0</v>
      </c>
      <c r="ZY16" s="621">
        <f>'[1]Иные межбюджетные трансферты'!P20</f>
        <v>0</v>
      </c>
      <c r="ZZ16" s="612">
        <f>'[1]Иные межбюджетные трансферты'!T20</f>
        <v>0</v>
      </c>
      <c r="AAA16" s="584">
        <f>'[1]Иные межбюджетные трансферты'!W20</f>
        <v>0</v>
      </c>
      <c r="AAB16" s="612">
        <f>'[1]Иные межбюджетные трансферты'!AB20</f>
        <v>0</v>
      </c>
      <c r="AAC16" s="1128">
        <f>'[1]Иные межбюджетные трансферты'!AG20</f>
        <v>0</v>
      </c>
      <c r="AAD16" s="609">
        <f>SUM(AAE16:AAI16)</f>
        <v>0</v>
      </c>
      <c r="AAE16" s="596"/>
      <c r="AAF16" s="596"/>
      <c r="AAG16" s="596"/>
      <c r="AAH16" s="583"/>
      <c r="AAI16" s="583"/>
      <c r="AAJ16" s="764">
        <f>AAL16+'Проверочная  таблица'!AAT16+AAP16+'Проверочная  таблица'!AAX16+AAR16+'Проверочная  таблица'!AAZ16</f>
        <v>0</v>
      </c>
      <c r="AAK16" s="764">
        <f>AAM16+'Проверочная  таблица'!AAU16+AAQ16+'Проверочная  таблица'!AAY16+AAS16+'Проверочная  таблица'!ABA16</f>
        <v>0</v>
      </c>
      <c r="AAL16" s="623"/>
      <c r="AAM16" s="623"/>
      <c r="AAN16" s="623"/>
      <c r="AAO16" s="623"/>
      <c r="AAP16" s="1114">
        <f>AAN16-AAR16</f>
        <v>0</v>
      </c>
      <c r="AAQ16" s="609">
        <f>AAO16-AAS16</f>
        <v>0</v>
      </c>
      <c r="AAR16" s="624"/>
      <c r="AAS16" s="609"/>
      <c r="AAT16" s="623"/>
      <c r="AAU16" s="623"/>
      <c r="AAV16" s="623"/>
      <c r="AAW16" s="623"/>
      <c r="AAX16" s="1114">
        <f>AAV16-AAZ16</f>
        <v>0</v>
      </c>
      <c r="AAY16" s="609">
        <f>AAW16-ABA16</f>
        <v>0</v>
      </c>
      <c r="AAZ16" s="609"/>
      <c r="ABA16" s="609"/>
      <c r="ABB16" s="1129">
        <f>'Проверочная  таблица'!AAT16+'Проверочная  таблица'!AAV16</f>
        <v>0</v>
      </c>
      <c r="ABC16" s="1129">
        <f>'Проверочная  таблица'!AAU16+'Проверочная  таблица'!AAW16</f>
        <v>0</v>
      </c>
    </row>
    <row r="17" spans="1:731" ht="20.45" customHeight="1" x14ac:dyDescent="0.25">
      <c r="A17" s="975" t="s">
        <v>985</v>
      </c>
      <c r="B17" s="616">
        <f>D17+AN17+'Проверочная  таблица'!VH17+'Проверочная  таблица'!WP17</f>
        <v>509087770.08000004</v>
      </c>
      <c r="C17" s="594">
        <f>E17+'Проверочная  таблица'!VK17+AO17+'Проверочная  таблица'!WQ17</f>
        <v>106137221.96999998</v>
      </c>
      <c r="D17" s="1113">
        <f>F17+P17+N17+V17+AD17+H17</f>
        <v>44987711.630000003</v>
      </c>
      <c r="E17" s="623">
        <f>G17+Q17+O17+Z17+AG17+I17</f>
        <v>14311690.630000001</v>
      </c>
      <c r="F17" s="1096">
        <f>'[1]Дотация  из  ОБ_факт'!H21</f>
        <v>11850000</v>
      </c>
      <c r="G17" s="1130">
        <v>4725000</v>
      </c>
      <c r="H17" s="1096">
        <f>'[1]Дотация  из  ОБ_факт'!E21</f>
        <v>0</v>
      </c>
      <c r="I17" s="1097"/>
      <c r="J17" s="1098">
        <f>H17-L17</f>
        <v>0</v>
      </c>
      <c r="K17" s="1099">
        <f>I17-M17</f>
        <v>0</v>
      </c>
      <c r="L17" s="1098">
        <f>'[1]Дотация  из  ОБ_факт'!G21</f>
        <v>0</v>
      </c>
      <c r="M17" s="582"/>
      <c r="N17" s="1096">
        <f>'[1]Дотация  из  ОБ_факт'!J21</f>
        <v>33001348</v>
      </c>
      <c r="O17" s="1130">
        <v>9450327</v>
      </c>
      <c r="P17" s="1096">
        <f>'[1]Дотация  из  ОБ_факт'!K21</f>
        <v>0</v>
      </c>
      <c r="Q17" s="1130"/>
      <c r="R17" s="1131">
        <f>P17-T17</f>
        <v>0</v>
      </c>
      <c r="S17" s="1132">
        <f>Q17-U17</f>
        <v>0</v>
      </c>
      <c r="T17" s="1098">
        <f>'[1]Дотация  из  ОБ_факт'!M21</f>
        <v>0</v>
      </c>
      <c r="U17" s="611"/>
      <c r="V17" s="1133">
        <f>SUM(W17:Y17)</f>
        <v>136363.63</v>
      </c>
      <c r="W17" s="1101">
        <f>'[1]Дотация  из  ОБ_факт'!O21</f>
        <v>136363.63</v>
      </c>
      <c r="X17" s="1102">
        <f>'[1]Дотация  из  ОБ_факт'!P21</f>
        <v>0</v>
      </c>
      <c r="Y17" s="1102">
        <f>'[1]Дотация  из  ОБ_факт'!R21</f>
        <v>0</v>
      </c>
      <c r="Z17" s="1134">
        <f>SUM(AA17:AC17)</f>
        <v>136363.63</v>
      </c>
      <c r="AA17" s="583">
        <f t="shared" si="181"/>
        <v>136363.63</v>
      </c>
      <c r="AB17" s="583"/>
      <c r="AC17" s="612"/>
      <c r="AD17" s="1133">
        <f>SUM(AE17:AF17)</f>
        <v>0</v>
      </c>
      <c r="AE17" s="1101">
        <f>'[1]Дотация  из  ОБ_факт'!N21</f>
        <v>0</v>
      </c>
      <c r="AF17" s="1102">
        <f>'[1]Дотация  из  ОБ_факт'!Q21</f>
        <v>0</v>
      </c>
      <c r="AG17" s="1133">
        <f>SUM(AH17:AI17)</f>
        <v>0</v>
      </c>
      <c r="AH17" s="613"/>
      <c r="AI17" s="612"/>
      <c r="AJ17" s="1131">
        <f>AD17-AL17</f>
        <v>0</v>
      </c>
      <c r="AK17" s="1132">
        <f>AG17-AM17</f>
        <v>0</v>
      </c>
      <c r="AL17" s="1098">
        <f>AF17</f>
        <v>0</v>
      </c>
      <c r="AM17" s="585">
        <f>AI17</f>
        <v>0</v>
      </c>
      <c r="AN17" s="729">
        <f>UZ17+VB17+LZ17+MP17+CX17+EZ17+CR17+JF17+JL17+NH17+NP17+IZ17+AP17+AV17+EB17+EH17+BT17+SV17+TJ17+OX17+DV17+DJ17+LB17+LH17+SP17+HN17+FH17+QH17+RF17+RP17+QN17+SD17+BN17+QB17+GJ17+FT17+GP17+GV17+FN17+CH17+ON17+BH17+ID17+IT17+HV17+FZ17+IJ17+KD17+KL17+KR17+DD17+DP17</f>
        <v>116585468.19000001</v>
      </c>
      <c r="AO17" s="730">
        <f>'Проверочная  таблица'!VA17+'Проверочная  таблица'!VC17+'Проверочная  таблица'!MH17+'Проверочная  таблица'!MS17+'Проверочная  таблица'!DA17+'Проверочная  таблица'!FD17+CU17+'Проверочная  таблица'!JI17+'Проверочная  таблица'!JO17+'Проверочная  таблица'!NL17+'Проверочная  таблица'!NT17+JC17+AS17+AX17+EE17+EK17+CA17+TC17+TQ17+PC17+DY17+DM17+LE17+LK17+SS17+HR17+FK17+QK17+RK17+RU17+QQ17+SJ17+BQ17+QE17+GM17+FW17+GS17+GY17+FQ17+CK17+OS17+BK17+IG17+IW17+HX17+GC17+IM17+KH17+KO17+KU17+DG17+DS17</f>
        <v>5260343.5299999993</v>
      </c>
      <c r="AP17" s="764">
        <f>SUM(AQ17:AR17)</f>
        <v>20696130</v>
      </c>
      <c r="AQ17" s="587">
        <f>[1]Субсидия_факт!DF21</f>
        <v>20696130</v>
      </c>
      <c r="AR17" s="586">
        <f>[1]Субсидия_факт!FQ21</f>
        <v>0</v>
      </c>
      <c r="AS17" s="764">
        <f>SUM(AT17:AU17)</f>
        <v>0</v>
      </c>
      <c r="AT17" s="597">
        <v>0</v>
      </c>
      <c r="AU17" s="615"/>
      <c r="AV17" s="720">
        <f>SUM(AW17:AW17)</f>
        <v>0</v>
      </c>
      <c r="AW17" s="586">
        <f>[1]Субсидия_факт!FS21</f>
        <v>0</v>
      </c>
      <c r="AX17" s="1104">
        <f>SUM(AY17:AY17)</f>
        <v>0</v>
      </c>
      <c r="AY17" s="597"/>
      <c r="AZ17" s="1105">
        <f>SUM(BA17:BA17)</f>
        <v>0</v>
      </c>
      <c r="BA17" s="597">
        <f>AW17-BE17</f>
        <v>0</v>
      </c>
      <c r="BB17" s="609">
        <f>SUM(BC17:BC17)</f>
        <v>0</v>
      </c>
      <c r="BC17" s="615">
        <f>AY17-BG17</f>
        <v>0</v>
      </c>
      <c r="BD17" s="608">
        <f>SUM(BE17:BE17)</f>
        <v>0</v>
      </c>
      <c r="BE17" s="586">
        <f>[1]Субсидия_факт!FT21</f>
        <v>0</v>
      </c>
      <c r="BF17" s="624">
        <f>SUM(BG17:BG17)</f>
        <v>0</v>
      </c>
      <c r="BG17" s="597"/>
      <c r="BH17" s="764">
        <f>SUM(BI17:BJ17)</f>
        <v>0</v>
      </c>
      <c r="BI17" s="593">
        <f>[1]Субсидия_факт!DA21</f>
        <v>0</v>
      </c>
      <c r="BJ17" s="597">
        <f>[1]Субсидия_факт!DB21</f>
        <v>0</v>
      </c>
      <c r="BK17" s="1135">
        <f>SUM(BL17:BM17)</f>
        <v>0</v>
      </c>
      <c r="BL17" s="597"/>
      <c r="BM17" s="593"/>
      <c r="BN17" s="623">
        <f>SUM(BO17:BP17)</f>
        <v>0</v>
      </c>
      <c r="BO17" s="593">
        <f>[1]Субсидия_факт!DC21</f>
        <v>0</v>
      </c>
      <c r="BP17" s="597">
        <f>[1]Субсидия_факт!DD21</f>
        <v>0</v>
      </c>
      <c r="BQ17" s="764">
        <f>SUM(BR17:BS17)</f>
        <v>0</v>
      </c>
      <c r="BR17" s="597"/>
      <c r="BS17" s="597"/>
      <c r="BT17" s="720">
        <f>SUM(BU17:BZ17)</f>
        <v>0</v>
      </c>
      <c r="BU17" s="590">
        <f>[1]Субсидия_факт!FD21</f>
        <v>0</v>
      </c>
      <c r="BV17" s="589">
        <f>[1]Субсидия_факт!FE21</f>
        <v>0</v>
      </c>
      <c r="BW17" s="586">
        <f>[1]Субсидия_факт!FF21</f>
        <v>0</v>
      </c>
      <c r="BX17" s="589">
        <f>[1]Субсидия_факт!FI21</f>
        <v>0</v>
      </c>
      <c r="BY17" s="586">
        <f>[1]Субсидия_факт!FL21</f>
        <v>0</v>
      </c>
      <c r="BZ17" s="589">
        <f>[1]Субсидия_факт!FM21</f>
        <v>0</v>
      </c>
      <c r="CA17" s="720">
        <f>SUM(CB17:CG17)</f>
        <v>0</v>
      </c>
      <c r="CB17" s="587"/>
      <c r="CC17" s="589"/>
      <c r="CD17" s="586"/>
      <c r="CE17" s="589"/>
      <c r="CF17" s="586"/>
      <c r="CG17" s="589"/>
      <c r="CH17" s="730">
        <f>SUM(CI17:CJ17)</f>
        <v>0</v>
      </c>
      <c r="CI17" s="590">
        <f>[1]Субсидия_факт!FG21</f>
        <v>0</v>
      </c>
      <c r="CJ17" s="589">
        <f>[1]Субсидия_факт!FJ21</f>
        <v>0</v>
      </c>
      <c r="CK17" s="720">
        <f>SUM(CL17:CM17)</f>
        <v>0</v>
      </c>
      <c r="CL17" s="590"/>
      <c r="CM17" s="591"/>
      <c r="CN17" s="1106">
        <f>CH17-CP17</f>
        <v>0</v>
      </c>
      <c r="CO17" s="608">
        <f>CK17-CQ17</f>
        <v>0</v>
      </c>
      <c r="CP17" s="1105">
        <f>CH17</f>
        <v>0</v>
      </c>
      <c r="CQ17" s="585">
        <f>CK17</f>
        <v>0</v>
      </c>
      <c r="CR17" s="623">
        <f>SUM(CS17:CT17)</f>
        <v>0</v>
      </c>
      <c r="CS17" s="593">
        <f>[1]Субсидия_факт!M21</f>
        <v>0</v>
      </c>
      <c r="CT17" s="597">
        <f>[1]Субсидия_факт!N21</f>
        <v>0</v>
      </c>
      <c r="CU17" s="764">
        <f>SUM(CV17:CW17)</f>
        <v>0</v>
      </c>
      <c r="CV17" s="597"/>
      <c r="CW17" s="597"/>
      <c r="CX17" s="623">
        <f>SUM(CY17:CZ17)</f>
        <v>0</v>
      </c>
      <c r="CY17" s="593">
        <f>[1]Субсидия_факт!W21</f>
        <v>0</v>
      </c>
      <c r="CZ17" s="594">
        <f>[1]Субсидия_факт!X21</f>
        <v>0</v>
      </c>
      <c r="DA17" s="1135">
        <f>SUM(DB17:DC17)</f>
        <v>0</v>
      </c>
      <c r="DB17" s="615"/>
      <c r="DC17" s="616"/>
      <c r="DD17" s="730">
        <f>SUM(DE17:DF17)</f>
        <v>0</v>
      </c>
      <c r="DE17" s="590">
        <f>[1]Субсидия_факт!O21</f>
        <v>0</v>
      </c>
      <c r="DF17" s="589">
        <f>[1]Субсидия_факт!P21</f>
        <v>0</v>
      </c>
      <c r="DG17" s="720">
        <f>SUM(DH17:DI17)</f>
        <v>0</v>
      </c>
      <c r="DH17" s="590"/>
      <c r="DI17" s="589"/>
      <c r="DJ17" s="730">
        <f>SUM(DK17:DL17)</f>
        <v>0</v>
      </c>
      <c r="DK17" s="590">
        <f>[1]Субсидия_факт!CL21</f>
        <v>0</v>
      </c>
      <c r="DL17" s="589">
        <f>[1]Субсидия_факт!CM21</f>
        <v>0</v>
      </c>
      <c r="DM17" s="720">
        <f>SUM(DN17:DO17)</f>
        <v>0</v>
      </c>
      <c r="DN17" s="590"/>
      <c r="DO17" s="589"/>
      <c r="DP17" s="730">
        <f>SUM(DQ17:DR17)</f>
        <v>0</v>
      </c>
      <c r="DQ17" s="590">
        <f>[1]Субсидия_факт!Q21</f>
        <v>0</v>
      </c>
      <c r="DR17" s="589">
        <f>[1]Субсидия_факт!R21</f>
        <v>0</v>
      </c>
      <c r="DS17" s="720">
        <f>SUM(DT17:DU17)</f>
        <v>0</v>
      </c>
      <c r="DT17" s="590"/>
      <c r="DU17" s="589"/>
      <c r="DV17" s="730">
        <f>SUM(DW17:DX17)</f>
        <v>0</v>
      </c>
      <c r="DW17" s="590">
        <f>[1]Субсидия_факт!AH21</f>
        <v>0</v>
      </c>
      <c r="DX17" s="589">
        <f>[1]Субсидия_факт!AI21</f>
        <v>0</v>
      </c>
      <c r="DY17" s="730">
        <f>SUM(DZ17:EA17)</f>
        <v>0</v>
      </c>
      <c r="DZ17" s="590"/>
      <c r="EA17" s="591"/>
      <c r="EB17" s="730">
        <f>SUM(EC17:ED17)</f>
        <v>0</v>
      </c>
      <c r="EC17" s="593">
        <f>[1]Субсидия_факт!HH21</f>
        <v>0</v>
      </c>
      <c r="ED17" s="594">
        <f>[1]Субсидия_факт!HK21</f>
        <v>0</v>
      </c>
      <c r="EE17" s="720">
        <f>SUM(EF17:EG17)</f>
        <v>0</v>
      </c>
      <c r="EF17" s="590"/>
      <c r="EG17" s="591"/>
      <c r="EH17" s="730">
        <f>SUM(EI17:EJ17)</f>
        <v>0</v>
      </c>
      <c r="EI17" s="590">
        <f>[1]Субсидия_факт!HI21</f>
        <v>0</v>
      </c>
      <c r="EJ17" s="589">
        <f>[1]Субсидия_факт!HL21</f>
        <v>0</v>
      </c>
      <c r="EK17" s="720">
        <f>SUM(EL17:EM17)</f>
        <v>0</v>
      </c>
      <c r="EL17" s="590"/>
      <c r="EM17" s="591"/>
      <c r="EN17" s="1109">
        <f>SUM(EO17:EP17)</f>
        <v>0</v>
      </c>
      <c r="EO17" s="590">
        <f t="shared" ref="EO17:EP17" si="204">EI17-EU17</f>
        <v>0</v>
      </c>
      <c r="EP17" s="589">
        <f t="shared" si="204"/>
        <v>0</v>
      </c>
      <c r="EQ17" s="608">
        <f>SUM(ER17:ES17)</f>
        <v>0</v>
      </c>
      <c r="ER17" s="590">
        <f t="shared" ref="ER17:ES17" si="205">EL17-EX17</f>
        <v>0</v>
      </c>
      <c r="ES17" s="589">
        <f t="shared" si="205"/>
        <v>0</v>
      </c>
      <c r="ET17" s="1109">
        <f>SUM(EU17:EV17)</f>
        <v>0</v>
      </c>
      <c r="EU17" s="590">
        <f>[1]Субсидия_факт!HJ21</f>
        <v>0</v>
      </c>
      <c r="EV17" s="589">
        <f>[1]Субсидия_факт!HM21</f>
        <v>0</v>
      </c>
      <c r="EW17" s="608">
        <f>SUM(EX17:EY17)</f>
        <v>0</v>
      </c>
      <c r="EX17" s="590"/>
      <c r="EY17" s="591"/>
      <c r="EZ17" s="764">
        <f>SUM(FA17:FC17)</f>
        <v>0</v>
      </c>
      <c r="FA17" s="597">
        <f>[1]Субсидия_факт!L21</f>
        <v>0</v>
      </c>
      <c r="FB17" s="590">
        <f>[1]Субсидия_факт!J21</f>
        <v>0</v>
      </c>
      <c r="FC17" s="589">
        <f>[1]Субсидия_факт!K21</f>
        <v>0</v>
      </c>
      <c r="FD17" s="764">
        <f>SUM(FE17:FG17)</f>
        <v>0</v>
      </c>
      <c r="FE17" s="597"/>
      <c r="FF17" s="597"/>
      <c r="FG17" s="594"/>
      <c r="FH17" s="623">
        <f>SUM(FI17:FJ17)</f>
        <v>0</v>
      </c>
      <c r="FI17" s="590">
        <f>[1]Субсидия_факт!AP21</f>
        <v>0</v>
      </c>
      <c r="FJ17" s="591">
        <f>[1]Субсидия_факт!AQ21</f>
        <v>0</v>
      </c>
      <c r="FK17" s="764">
        <f>SUM(FL17:FM17)</f>
        <v>0</v>
      </c>
      <c r="FL17" s="615"/>
      <c r="FM17" s="616"/>
      <c r="FN17" s="658">
        <f>SUM(FO17:FP17)</f>
        <v>0</v>
      </c>
      <c r="FO17" s="590">
        <f>[1]Субсидия_факт!BV21</f>
        <v>0</v>
      </c>
      <c r="FP17" s="591">
        <f>[1]Субсидия_факт!BW21</f>
        <v>0</v>
      </c>
      <c r="FQ17" s="764">
        <f>SUM(FR17:FS17)</f>
        <v>0</v>
      </c>
      <c r="FR17" s="593"/>
      <c r="FS17" s="594"/>
      <c r="FT17" s="623">
        <f>SUM(FU17:FV17)</f>
        <v>0</v>
      </c>
      <c r="FU17" s="593">
        <f>[1]Субсидия_факт!EB21</f>
        <v>0</v>
      </c>
      <c r="FV17" s="594">
        <f>[1]Субсидия_факт!EC21</f>
        <v>0</v>
      </c>
      <c r="FW17" s="764">
        <f>SUM(FX17:FY17)</f>
        <v>0</v>
      </c>
      <c r="FX17" s="593"/>
      <c r="FY17" s="594"/>
      <c r="FZ17" s="1136">
        <f>SUM(GA17:GB17)</f>
        <v>0</v>
      </c>
      <c r="GA17" s="590">
        <f>[1]Субсидия_факт!ED21</f>
        <v>0</v>
      </c>
      <c r="GB17" s="591">
        <f>[1]Субсидия_факт!EF21</f>
        <v>0</v>
      </c>
      <c r="GC17" s="940">
        <f>SUM(GD17:GE17)</f>
        <v>0</v>
      </c>
      <c r="GD17" s="593"/>
      <c r="GE17" s="616"/>
      <c r="GF17" s="1114">
        <f>FZ17-GH17</f>
        <v>0</v>
      </c>
      <c r="GG17" s="609">
        <f>GC17-GI17</f>
        <v>0</v>
      </c>
      <c r="GH17" s="1137">
        <f>FZ17</f>
        <v>0</v>
      </c>
      <c r="GI17" s="609">
        <f>GC17</f>
        <v>0</v>
      </c>
      <c r="GJ17" s="623">
        <f>SUM(GK17:GL17)</f>
        <v>0</v>
      </c>
      <c r="GK17" s="590">
        <f>[1]Субсидия_факт!EN21</f>
        <v>0</v>
      </c>
      <c r="GL17" s="591">
        <f>[1]Субсидия_факт!EO21</f>
        <v>0</v>
      </c>
      <c r="GM17" s="764">
        <f>SUM(GN17:GO17)</f>
        <v>0</v>
      </c>
      <c r="GN17" s="593"/>
      <c r="GO17" s="594"/>
      <c r="GP17" s="623">
        <f>SUM(GQ17:GR17)</f>
        <v>0</v>
      </c>
      <c r="GQ17" s="593"/>
      <c r="GR17" s="594"/>
      <c r="GS17" s="764">
        <f>SUM(GT17:GU17)</f>
        <v>0</v>
      </c>
      <c r="GT17" s="593"/>
      <c r="GU17" s="594"/>
      <c r="GV17" s="764">
        <f>SUM(GW17:GX17)</f>
        <v>0</v>
      </c>
      <c r="GW17" s="590">
        <f>[1]Субсидия_факт!CN21</f>
        <v>0</v>
      </c>
      <c r="GX17" s="591">
        <f>[1]Субсидия_факт!CP21</f>
        <v>0</v>
      </c>
      <c r="GY17" s="764">
        <f>SUM(GZ17:HA17)</f>
        <v>0</v>
      </c>
      <c r="GZ17" s="593"/>
      <c r="HA17" s="594"/>
      <c r="HB17" s="1109">
        <f>SUM(HC17:HD17)</f>
        <v>0</v>
      </c>
      <c r="HC17" s="590">
        <f t="shared" ref="HC17:HD17" si="206">GW17-HI17</f>
        <v>0</v>
      </c>
      <c r="HD17" s="589">
        <f t="shared" si="206"/>
        <v>0</v>
      </c>
      <c r="HE17" s="608">
        <f>SUM(HF17:HG17)</f>
        <v>0</v>
      </c>
      <c r="HF17" s="590">
        <f t="shared" ref="HF17:HG17" si="207">GZ17-HL17</f>
        <v>0</v>
      </c>
      <c r="HG17" s="589">
        <f t="shared" si="207"/>
        <v>0</v>
      </c>
      <c r="HH17" s="1109">
        <f>SUM(HI17:HJ17)</f>
        <v>0</v>
      </c>
      <c r="HI17" s="590">
        <f>[1]Субсидия_факт!CO21</f>
        <v>0</v>
      </c>
      <c r="HJ17" s="589">
        <f>[1]Субсидия_факт!CQ21</f>
        <v>0</v>
      </c>
      <c r="HK17" s="608">
        <f>SUM(HL17:HM17)</f>
        <v>0</v>
      </c>
      <c r="HL17" s="590">
        <f t="shared" si="200"/>
        <v>0</v>
      </c>
      <c r="HM17" s="591">
        <f t="shared" si="200"/>
        <v>0</v>
      </c>
      <c r="HN17" s="1113">
        <f>SUM(HO17:HQ17)</f>
        <v>0</v>
      </c>
      <c r="HO17" s="590">
        <f>[1]Субсидия_факт!EP21</f>
        <v>0</v>
      </c>
      <c r="HP17" s="591">
        <f>[1]Субсидия_факт!EQ21</f>
        <v>0</v>
      </c>
      <c r="HQ17" s="590">
        <f>[1]Субсидия_факт!ER21</f>
        <v>0</v>
      </c>
      <c r="HR17" s="623">
        <f>SUM(HS17:HU17)</f>
        <v>0</v>
      </c>
      <c r="HS17" s="593"/>
      <c r="HT17" s="594"/>
      <c r="HU17" s="597"/>
      <c r="HV17" s="940">
        <f>HW17</f>
        <v>0</v>
      </c>
      <c r="HW17" s="590">
        <f>[1]Субсидия_факт!ES21</f>
        <v>0</v>
      </c>
      <c r="HX17" s="940">
        <f>HY17</f>
        <v>0</v>
      </c>
      <c r="HY17" s="597"/>
      <c r="HZ17" s="1114">
        <f>HV17-IB17</f>
        <v>0</v>
      </c>
      <c r="IA17" s="1114">
        <f>HX17-IC17</f>
        <v>0</v>
      </c>
      <c r="IB17" s="1114">
        <f>HV17</f>
        <v>0</v>
      </c>
      <c r="IC17" s="1114">
        <f>HX17</f>
        <v>0</v>
      </c>
      <c r="ID17" s="623">
        <f>SUM(IE17:IF17)</f>
        <v>0</v>
      </c>
      <c r="IE17" s="593">
        <f>[1]Субсидия_факт!BM21</f>
        <v>0</v>
      </c>
      <c r="IF17" s="594">
        <f>[1]Субсидия_факт!BN21</f>
        <v>0</v>
      </c>
      <c r="IG17" s="1135">
        <f>SUM(IH17:II17)</f>
        <v>0</v>
      </c>
      <c r="IH17" s="593"/>
      <c r="II17" s="594"/>
      <c r="IJ17" s="1136">
        <f>SUM(IK17:IL17)</f>
        <v>0</v>
      </c>
      <c r="IK17" s="590">
        <f>[1]Субсидия_факт!BO21</f>
        <v>0</v>
      </c>
      <c r="IL17" s="591">
        <f>[1]Субсидия_факт!BQ21</f>
        <v>0</v>
      </c>
      <c r="IM17" s="1136">
        <f>SUM(IN17:IO17)</f>
        <v>0</v>
      </c>
      <c r="IN17" s="593"/>
      <c r="IO17" s="616"/>
      <c r="IP17" s="1114">
        <f>IJ17-IR17</f>
        <v>0</v>
      </c>
      <c r="IQ17" s="1114">
        <f>IM17-IS17</f>
        <v>0</v>
      </c>
      <c r="IR17" s="1114">
        <f>IJ17</f>
        <v>0</v>
      </c>
      <c r="IS17" s="609">
        <f>IM17</f>
        <v>0</v>
      </c>
      <c r="IT17" s="731">
        <f>SUM(IU17:IV17)</f>
        <v>0</v>
      </c>
      <c r="IU17" s="593">
        <f>[1]Субсидия_факт!AR21</f>
        <v>0</v>
      </c>
      <c r="IV17" s="594">
        <f>[1]Субсидия_факт!AS21</f>
        <v>0</v>
      </c>
      <c r="IW17" s="1104">
        <f>SUM(IX17:IY17)</f>
        <v>0</v>
      </c>
      <c r="IX17" s="590"/>
      <c r="IY17" s="591"/>
      <c r="IZ17" s="658">
        <f>SUM(JA17:JB17)</f>
        <v>0</v>
      </c>
      <c r="JA17" s="590">
        <f>[1]Субсидия_факт!BX21</f>
        <v>0</v>
      </c>
      <c r="JB17" s="591">
        <f>[1]Субсидия_факт!BY21</f>
        <v>0</v>
      </c>
      <c r="JC17" s="764">
        <f>SUM(JD17:JE17)</f>
        <v>0</v>
      </c>
      <c r="JD17" s="593"/>
      <c r="JE17" s="594"/>
      <c r="JF17" s="720">
        <f>SUM(JG17:JH17)</f>
        <v>0</v>
      </c>
      <c r="JG17" s="590">
        <f>[1]Субсидия_факт!BZ21</f>
        <v>0</v>
      </c>
      <c r="JH17" s="589">
        <f>[1]Субсидия_факт!CC21</f>
        <v>0</v>
      </c>
      <c r="JI17" s="720">
        <f>SUM(JJ17:JK17)</f>
        <v>0</v>
      </c>
      <c r="JJ17" s="590"/>
      <c r="JK17" s="591"/>
      <c r="JL17" s="720">
        <f>SUM(JM17:JN17)</f>
        <v>0</v>
      </c>
      <c r="JM17" s="590">
        <f>[1]Субсидия_факт!CA21</f>
        <v>0</v>
      </c>
      <c r="JN17" s="591">
        <f>[1]Субсидия_факт!CD21</f>
        <v>0</v>
      </c>
      <c r="JO17" s="720">
        <f>SUM(JP17:JQ17)</f>
        <v>0</v>
      </c>
      <c r="JP17" s="586"/>
      <c r="JQ17" s="595"/>
      <c r="JR17" s="608">
        <f>SUM(JS17:JT17)</f>
        <v>0</v>
      </c>
      <c r="JS17" s="587">
        <f>'Проверочная  таблица'!JM17-'Проверочная  таблица'!JY17</f>
        <v>0</v>
      </c>
      <c r="JT17" s="591">
        <f>'Проверочная  таблица'!JN17-'Проверочная  таблица'!JZ17</f>
        <v>0</v>
      </c>
      <c r="JU17" s="1105">
        <f>SUM(JV17:JW17)</f>
        <v>0</v>
      </c>
      <c r="JV17" s="586">
        <f>'Проверочная  таблица'!JP17-'Проверочная  таблица'!KB17</f>
        <v>0</v>
      </c>
      <c r="JW17" s="598">
        <f>'Проверочная  таблица'!JQ17-'Проверочная  таблица'!KC17</f>
        <v>0</v>
      </c>
      <c r="JX17" s="608">
        <f>SUM(JY17:JZ17)</f>
        <v>0</v>
      </c>
      <c r="JY17" s="590">
        <f>[1]Субсидия_факт!CB21</f>
        <v>0</v>
      </c>
      <c r="JZ17" s="589">
        <f>[1]Субсидия_факт!CE21</f>
        <v>0</v>
      </c>
      <c r="KA17" s="608">
        <f>SUM(KB17:KC17)</f>
        <v>0</v>
      </c>
      <c r="KB17" s="590"/>
      <c r="KC17" s="591"/>
      <c r="KD17" s="1096">
        <f>SUM(KE17:KG17)</f>
        <v>0</v>
      </c>
      <c r="KE17" s="586">
        <f>[1]Субсидия_факт!AJ21</f>
        <v>0</v>
      </c>
      <c r="KF17" s="591">
        <f>[1]Субсидия_факт!AK21</f>
        <v>0</v>
      </c>
      <c r="KG17" s="586">
        <f>[1]Субсидия_факт!AL21</f>
        <v>0</v>
      </c>
      <c r="KH17" s="1096">
        <f>SUM(KI17:KK17)</f>
        <v>0</v>
      </c>
      <c r="KI17" s="586"/>
      <c r="KJ17" s="591"/>
      <c r="KK17" s="586"/>
      <c r="KL17" s="1096">
        <f>SUM(KM17:KN17)</f>
        <v>0</v>
      </c>
      <c r="KM17" s="586">
        <f>[1]Субсидия_факт!GV21</f>
        <v>0</v>
      </c>
      <c r="KN17" s="591">
        <f>[1]Субсидия_факт!GW21</f>
        <v>0</v>
      </c>
      <c r="KO17" s="1096">
        <f>SUM(KP17:KQ17)</f>
        <v>0</v>
      </c>
      <c r="KP17" s="586"/>
      <c r="KQ17" s="591"/>
      <c r="KR17" s="1096">
        <f>SUM(KS17:KT17)</f>
        <v>0</v>
      </c>
      <c r="KS17" s="615"/>
      <c r="KT17" s="594"/>
      <c r="KU17" s="1096">
        <f>SUM(KV17:KW17)</f>
        <v>0</v>
      </c>
      <c r="KV17" s="586"/>
      <c r="KW17" s="591"/>
      <c r="KX17" s="608">
        <f>KR17-KZ17</f>
        <v>0</v>
      </c>
      <c r="KY17" s="608">
        <f>KU17-LA17</f>
        <v>0</v>
      </c>
      <c r="KZ17" s="608"/>
      <c r="LA17" s="608"/>
      <c r="LB17" s="764">
        <f>SUM(LC17:LD17)</f>
        <v>0</v>
      </c>
      <c r="LC17" s="586">
        <f>[1]Субсидия_факт!AT21</f>
        <v>0</v>
      </c>
      <c r="LD17" s="591">
        <f>[1]Субсидия_факт!AW21</f>
        <v>0</v>
      </c>
      <c r="LE17" s="764">
        <f>SUM(LF17:LG17)</f>
        <v>0</v>
      </c>
      <c r="LF17" s="586"/>
      <c r="LG17" s="591"/>
      <c r="LH17" s="764">
        <f>SUM(LI17:LJ17)</f>
        <v>0</v>
      </c>
      <c r="LI17" s="586">
        <f>[1]Субсидия_факт!AU21</f>
        <v>0</v>
      </c>
      <c r="LJ17" s="591">
        <f>[1]Субсидия_факт!AX21</f>
        <v>0</v>
      </c>
      <c r="LK17" s="764">
        <f>SUM(LL17:LM17)</f>
        <v>0</v>
      </c>
      <c r="LL17" s="586"/>
      <c r="LM17" s="589"/>
      <c r="LN17" s="609">
        <f>SUM(LO17:LP17)</f>
        <v>0</v>
      </c>
      <c r="LO17" s="593">
        <f>'Проверочная  таблица'!LI17-LU17</f>
        <v>0</v>
      </c>
      <c r="LP17" s="594">
        <f>'Проверочная  таблица'!LJ17-LV17</f>
        <v>0</v>
      </c>
      <c r="LQ17" s="609">
        <f>SUM(LR17:LS17)</f>
        <v>0</v>
      </c>
      <c r="LR17" s="593">
        <f>'Проверочная  таблица'!LL17-LX17</f>
        <v>0</v>
      </c>
      <c r="LS17" s="594">
        <f>'Проверочная  таблица'!LM17-LY17</f>
        <v>0</v>
      </c>
      <c r="LT17" s="609">
        <f>SUM(LU17:LV17)</f>
        <v>0</v>
      </c>
      <c r="LU17" s="586">
        <f>[1]Субсидия_факт!AV21</f>
        <v>0</v>
      </c>
      <c r="LV17" s="591">
        <f>[1]Субсидия_факт!AY21</f>
        <v>0</v>
      </c>
      <c r="LW17" s="609">
        <f>SUM(LX17:LY17)</f>
        <v>0</v>
      </c>
      <c r="LX17" s="586"/>
      <c r="LY17" s="591"/>
      <c r="LZ17" s="1104">
        <f>SUM(MA17:MG17)</f>
        <v>160658.85999999999</v>
      </c>
      <c r="MA17" s="586">
        <f>[1]Субсидия_факт!AZ21</f>
        <v>0</v>
      </c>
      <c r="MB17" s="589">
        <f>[1]Субсидия_факт!BA21</f>
        <v>0</v>
      </c>
      <c r="MC17" s="590">
        <f>[1]Субсидия_факт!BB21</f>
        <v>0</v>
      </c>
      <c r="MD17" s="591">
        <f>[1]Субсидия_факт!BC21</f>
        <v>0</v>
      </c>
      <c r="ME17" s="587">
        <f>[1]Субсидия_факт!BL21</f>
        <v>0</v>
      </c>
      <c r="MF17" s="590">
        <f>[1]Субсидия_факт!CF21</f>
        <v>43377.889999999985</v>
      </c>
      <c r="MG17" s="589">
        <f>[1]Субсидия_факт!CI21</f>
        <v>117280.97</v>
      </c>
      <c r="MH17" s="720">
        <f>SUM(MI17:MO17)</f>
        <v>0</v>
      </c>
      <c r="MI17" s="586"/>
      <c r="MJ17" s="591"/>
      <c r="MK17" s="597"/>
      <c r="ML17" s="617"/>
      <c r="MM17" s="586"/>
      <c r="MN17" s="586"/>
      <c r="MO17" s="591"/>
      <c r="MP17" s="720">
        <f>SUM(MQ17:MR17)</f>
        <v>0</v>
      </c>
      <c r="MQ17" s="590">
        <f>[1]Субсидия_факт!CG21</f>
        <v>0</v>
      </c>
      <c r="MR17" s="589">
        <f>[1]Субсидия_факт!CJ21</f>
        <v>0</v>
      </c>
      <c r="MS17" s="720">
        <f>SUM(MT17:MU17)</f>
        <v>0</v>
      </c>
      <c r="MT17" s="587"/>
      <c r="MU17" s="591"/>
      <c r="MV17" s="608">
        <f>SUM(MW17:MX17)</f>
        <v>0</v>
      </c>
      <c r="MW17" s="590">
        <f>'Проверочная  таблица'!MQ17-NC17</f>
        <v>0</v>
      </c>
      <c r="MX17" s="591">
        <f>'Проверочная  таблица'!MR17-ND17</f>
        <v>0</v>
      </c>
      <c r="MY17" s="608">
        <f>SUM(MZ17:NA17)</f>
        <v>0</v>
      </c>
      <c r="MZ17" s="586">
        <f>'Проверочная  таблица'!MT17-NF17</f>
        <v>0</v>
      </c>
      <c r="NA17" s="598">
        <f>'Проверочная  таблица'!MU17-NG17</f>
        <v>0</v>
      </c>
      <c r="NB17" s="608">
        <f>SUM(NC17:ND17)</f>
        <v>0</v>
      </c>
      <c r="NC17" s="590">
        <f>[1]Субсидия_факт!CH21</f>
        <v>0</v>
      </c>
      <c r="ND17" s="589">
        <f>[1]Субсидия_факт!CK21</f>
        <v>0</v>
      </c>
      <c r="NE17" s="608">
        <f>SUM(NF17:NG17)</f>
        <v>0</v>
      </c>
      <c r="NF17" s="586"/>
      <c r="NG17" s="591"/>
      <c r="NH17" s="1118">
        <f>SUM(NI17:NK17)</f>
        <v>3913036.15</v>
      </c>
      <c r="NI17" s="590">
        <f>[1]Субсидия_факт!CR21</f>
        <v>0</v>
      </c>
      <c r="NJ17" s="589">
        <f>[1]Субсидия_факт!CU21</f>
        <v>0</v>
      </c>
      <c r="NK17" s="597">
        <f>[1]Субсидия_факт!CX21</f>
        <v>3913036.15</v>
      </c>
      <c r="NL17" s="1118">
        <f>SUM(NM17:NO17)</f>
        <v>0</v>
      </c>
      <c r="NM17" s="587"/>
      <c r="NN17" s="591"/>
      <c r="NO17" s="586"/>
      <c r="NP17" s="1096">
        <f>SUM(NQ17:NS17)</f>
        <v>0</v>
      </c>
      <c r="NQ17" s="590">
        <f>[1]Субсидия_факт!CS21</f>
        <v>0</v>
      </c>
      <c r="NR17" s="589">
        <f>[1]Субсидия_факт!CV21</f>
        <v>0</v>
      </c>
      <c r="NS17" s="586">
        <f>[1]Субсидия_факт!CY21</f>
        <v>0</v>
      </c>
      <c r="NT17" s="1096">
        <f>SUM(NU17:NW17)</f>
        <v>0</v>
      </c>
      <c r="NU17" s="586"/>
      <c r="NV17" s="598"/>
      <c r="NW17" s="586"/>
      <c r="NX17" s="1098">
        <f>SUM(NY17:OA17)</f>
        <v>0</v>
      </c>
      <c r="NY17" s="615">
        <f>'Проверочная  таблица'!NQ17-OG17</f>
        <v>0</v>
      </c>
      <c r="NZ17" s="594">
        <f>'Проверочная  таблица'!NR17-OH17</f>
        <v>0</v>
      </c>
      <c r="OA17" s="597">
        <f>'Проверочная  таблица'!NS17-OI17</f>
        <v>0</v>
      </c>
      <c r="OB17" s="1098">
        <f>SUM(OC17:OE17)</f>
        <v>0</v>
      </c>
      <c r="OC17" s="587">
        <f>'Проверочная  таблица'!NU17-OK17</f>
        <v>0</v>
      </c>
      <c r="OD17" s="591">
        <f>'Проверочная  таблица'!NV17-OL17</f>
        <v>0</v>
      </c>
      <c r="OE17" s="586">
        <f>'Проверочная  таблица'!NW17-OM17</f>
        <v>0</v>
      </c>
      <c r="OF17" s="1098">
        <f>SUM(OG17:OI17)</f>
        <v>0</v>
      </c>
      <c r="OG17" s="590">
        <f>[1]Субсидия_факт!CT21</f>
        <v>0</v>
      </c>
      <c r="OH17" s="589">
        <f>[1]Субсидия_факт!CW21</f>
        <v>0</v>
      </c>
      <c r="OI17" s="590">
        <f>[1]Субсидия_факт!CZ21</f>
        <v>0</v>
      </c>
      <c r="OJ17" s="1098">
        <f>SUM(OK17:OM17)</f>
        <v>0</v>
      </c>
      <c r="OK17" s="587">
        <f t="shared" si="201"/>
        <v>0</v>
      </c>
      <c r="OL17" s="591">
        <f t="shared" si="201"/>
        <v>0</v>
      </c>
      <c r="OM17" s="586"/>
      <c r="ON17" s="1104">
        <f>SUM(OO17:OR17)</f>
        <v>0</v>
      </c>
      <c r="OO17" s="590">
        <f>[1]Субсидия_факт!DV21</f>
        <v>0</v>
      </c>
      <c r="OP17" s="591">
        <f>[1]Субсидия_факт!DY21</f>
        <v>0</v>
      </c>
      <c r="OQ17" s="593"/>
      <c r="OR17" s="594"/>
      <c r="OS17" s="1104">
        <f>SUM(OT17:OW17)</f>
        <v>0</v>
      </c>
      <c r="OT17" s="597"/>
      <c r="OU17" s="617"/>
      <c r="OV17" s="597"/>
      <c r="OW17" s="617"/>
      <c r="OX17" s="1104">
        <f>SUM(OY17:PB17)</f>
        <v>0</v>
      </c>
      <c r="OY17" s="590">
        <f>[1]Субсидия_факт!DW21</f>
        <v>0</v>
      </c>
      <c r="OZ17" s="591">
        <f>[1]Субсидия_факт!DZ21</f>
        <v>0</v>
      </c>
      <c r="PA17" s="597"/>
      <c r="PB17" s="617"/>
      <c r="PC17" s="1104">
        <f>SUM(PD17:PG17)</f>
        <v>0</v>
      </c>
      <c r="PD17" s="597"/>
      <c r="PE17" s="617"/>
      <c r="PF17" s="597"/>
      <c r="PG17" s="617"/>
      <c r="PH17" s="609">
        <f>SUM(PI17:PL17)</f>
        <v>0</v>
      </c>
      <c r="PI17" s="597">
        <f t="shared" si="184"/>
        <v>0</v>
      </c>
      <c r="PJ17" s="594">
        <f t="shared" si="184"/>
        <v>0</v>
      </c>
      <c r="PK17" s="593">
        <f t="shared" si="184"/>
        <v>0</v>
      </c>
      <c r="PL17" s="594">
        <f t="shared" si="184"/>
        <v>0</v>
      </c>
      <c r="PM17" s="609">
        <f>SUM(PN17:PQ17)</f>
        <v>0</v>
      </c>
      <c r="PN17" s="593">
        <f t="shared" si="185"/>
        <v>0</v>
      </c>
      <c r="PO17" s="594">
        <f t="shared" si="185"/>
        <v>0</v>
      </c>
      <c r="PP17" s="593">
        <f t="shared" si="185"/>
        <v>0</v>
      </c>
      <c r="PQ17" s="594">
        <f t="shared" si="185"/>
        <v>0</v>
      </c>
      <c r="PR17" s="609">
        <f>SUM(PS17:PV17)</f>
        <v>0</v>
      </c>
      <c r="PS17" s="590">
        <f>[1]Субсидия_факт!DX21</f>
        <v>0</v>
      </c>
      <c r="PT17" s="591">
        <f>[1]Субсидия_факт!EA21</f>
        <v>0</v>
      </c>
      <c r="PU17" s="597"/>
      <c r="PV17" s="620"/>
      <c r="PW17" s="609">
        <f>SUM(PX17:QA17)</f>
        <v>0</v>
      </c>
      <c r="PX17" s="618"/>
      <c r="PY17" s="617"/>
      <c r="PZ17" s="597"/>
      <c r="QA17" s="617"/>
      <c r="QB17" s="764">
        <f>SUM(QC17:QD17)</f>
        <v>0</v>
      </c>
      <c r="QC17" s="590">
        <f>[1]Субсидия_факт!BD21</f>
        <v>0</v>
      </c>
      <c r="QD17" s="591">
        <f>[1]Субсидия_факт!BE21</f>
        <v>0</v>
      </c>
      <c r="QE17" s="764">
        <f>SUM(QF17:QG17)</f>
        <v>0</v>
      </c>
      <c r="QF17" s="593"/>
      <c r="QG17" s="594"/>
      <c r="QH17" s="623">
        <f>SUM(QI17:QJ17)</f>
        <v>0</v>
      </c>
      <c r="QI17" s="590">
        <f>[1]Субсидия_факт!BF21</f>
        <v>0</v>
      </c>
      <c r="QJ17" s="591">
        <f>[1]Субсидия_факт!BI21</f>
        <v>0</v>
      </c>
      <c r="QK17" s="764">
        <f>SUM(QL17:QM17)</f>
        <v>0</v>
      </c>
      <c r="QL17" s="593"/>
      <c r="QM17" s="594"/>
      <c r="QN17" s="658">
        <f>SUM(QO17:QP17)</f>
        <v>0</v>
      </c>
      <c r="QO17" s="590">
        <f>[1]Субсидия_факт!BG21</f>
        <v>0</v>
      </c>
      <c r="QP17" s="591">
        <f>[1]Субсидия_факт!BJ21</f>
        <v>0</v>
      </c>
      <c r="QQ17" s="764">
        <f>SUM(QR17:QS17)</f>
        <v>0</v>
      </c>
      <c r="QR17" s="593"/>
      <c r="QS17" s="594"/>
      <c r="QT17" s="1114">
        <f>SUM(QU17:QV17)</f>
        <v>0</v>
      </c>
      <c r="QU17" s="593">
        <f t="shared" ref="QU17:QV17" si="208">QO17-RA17</f>
        <v>0</v>
      </c>
      <c r="QV17" s="594">
        <f t="shared" si="208"/>
        <v>0</v>
      </c>
      <c r="QW17" s="609">
        <f>SUM(QX17:QY17)</f>
        <v>0</v>
      </c>
      <c r="QX17" s="593">
        <f t="shared" ref="QX17:QY17" si="209">QR17-RD17</f>
        <v>0</v>
      </c>
      <c r="QY17" s="594">
        <f t="shared" si="209"/>
        <v>0</v>
      </c>
      <c r="QZ17" s="658">
        <f>SUM(RA17:RB17)</f>
        <v>0</v>
      </c>
      <c r="RA17" s="590">
        <f>[1]Субсидия_факт!BH21</f>
        <v>0</v>
      </c>
      <c r="RB17" s="591">
        <f>[1]Субсидия_факт!BK21</f>
        <v>0</v>
      </c>
      <c r="RC17" s="609">
        <f>SUM(RD17:RE17)</f>
        <v>0</v>
      </c>
      <c r="RD17" s="593"/>
      <c r="RE17" s="594"/>
      <c r="RF17" s="1096">
        <f>SUM(RG17:RJ17)</f>
        <v>0</v>
      </c>
      <c r="RG17" s="586">
        <f>[1]Субсидия_факт!GI21</f>
        <v>0</v>
      </c>
      <c r="RH17" s="591">
        <f>[1]Субсидия_факт!GL21</f>
        <v>0</v>
      </c>
      <c r="RI17" s="586">
        <f>[1]Субсидия_факт!GO12</f>
        <v>0</v>
      </c>
      <c r="RJ17" s="591">
        <f>[1]Субсидия_факт!GR12</f>
        <v>0</v>
      </c>
      <c r="RK17" s="1096">
        <f>SUM(RL17:RO17)</f>
        <v>0</v>
      </c>
      <c r="RL17" s="586"/>
      <c r="RM17" s="591"/>
      <c r="RN17" s="586"/>
      <c r="RO17" s="591"/>
      <c r="RP17" s="1096">
        <f>SUM(RQ17:RT17)</f>
        <v>0</v>
      </c>
      <c r="RQ17" s="615">
        <f>[1]Субсидия_факт!GJ21</f>
        <v>0</v>
      </c>
      <c r="RR17" s="594">
        <f>[1]Субсидия_факт!GM21</f>
        <v>0</v>
      </c>
      <c r="RS17" s="586">
        <f>[1]Субсидия_факт!GP12</f>
        <v>0</v>
      </c>
      <c r="RT17" s="591">
        <f>[1]Субсидия_факт!GS12</f>
        <v>0</v>
      </c>
      <c r="RU17" s="1096">
        <f>SUM(RV17:RY17)</f>
        <v>0</v>
      </c>
      <c r="RV17" s="586"/>
      <c r="RW17" s="591"/>
      <c r="RX17" s="586"/>
      <c r="RY17" s="591"/>
      <c r="RZ17" s="608">
        <f>RP17-SB17</f>
        <v>0</v>
      </c>
      <c r="SA17" s="608">
        <f>RU17-SC17</f>
        <v>0</v>
      </c>
      <c r="SB17" s="608"/>
      <c r="SC17" s="608"/>
      <c r="SD17" s="764">
        <f>SUM(SE17:SI17)</f>
        <v>0</v>
      </c>
      <c r="SE17" s="590">
        <f>[1]Субсидия_факт!AE21</f>
        <v>0</v>
      </c>
      <c r="SF17" s="593">
        <f>[1]Субсидия_факт!Y21</f>
        <v>0</v>
      </c>
      <c r="SG17" s="616">
        <f>[1]Субсидия_факт!Z21</f>
        <v>0</v>
      </c>
      <c r="SH17" s="593">
        <f>[1]Субсидия_факт!AA21</f>
        <v>0</v>
      </c>
      <c r="SI17" s="616">
        <f>[1]Субсидия_факт!AB21</f>
        <v>0</v>
      </c>
      <c r="SJ17" s="764">
        <f>SUM(SK17:SO17)</f>
        <v>0</v>
      </c>
      <c r="SK17" s="618"/>
      <c r="SL17" s="615"/>
      <c r="SM17" s="594"/>
      <c r="SN17" s="615"/>
      <c r="SO17" s="616"/>
      <c r="SP17" s="658">
        <f>SUM(SQ17:SR17)</f>
        <v>0</v>
      </c>
      <c r="SQ17" s="590">
        <f>[1]Субсидия_факт!S21</f>
        <v>0</v>
      </c>
      <c r="SR17" s="591">
        <f>[1]Субсидия_факт!T21</f>
        <v>0</v>
      </c>
      <c r="SS17" s="764">
        <f>SUM(ST17:SU17)</f>
        <v>0</v>
      </c>
      <c r="ST17" s="615"/>
      <c r="SU17" s="616"/>
      <c r="SV17" s="623">
        <f>SUM(SW17:TB17)</f>
        <v>0</v>
      </c>
      <c r="SW17" s="590">
        <f>[1]Субсидия_факт!DJ21</f>
        <v>0</v>
      </c>
      <c r="SX17" s="591">
        <f>[1]Субсидия_факт!DM21</f>
        <v>0</v>
      </c>
      <c r="SY17" s="587">
        <f>[1]Субсидия_факт!DP21</f>
        <v>0</v>
      </c>
      <c r="SZ17" s="591">
        <f>[1]Субсидия_факт!DS21</f>
        <v>0</v>
      </c>
      <c r="TA17" s="867">
        <f>[1]Субсидия_факт!EH21-OQ17</f>
        <v>0</v>
      </c>
      <c r="TB17" s="589">
        <f>[1]Субсидия_факт!EK21-OR17</f>
        <v>0</v>
      </c>
      <c r="TC17" s="764">
        <f>SUM(TD17:TI17)</f>
        <v>0</v>
      </c>
      <c r="TD17" s="1140"/>
      <c r="TE17" s="617"/>
      <c r="TF17" s="1140"/>
      <c r="TG17" s="617"/>
      <c r="TH17" s="826"/>
      <c r="TI17" s="616"/>
      <c r="TJ17" s="658">
        <f>SUM(TK17:TP17)</f>
        <v>0</v>
      </c>
      <c r="TK17" s="590">
        <f>[1]Субсидия_факт!DK21</f>
        <v>0</v>
      </c>
      <c r="TL17" s="591">
        <f>[1]Субсидия_факт!DN21</f>
        <v>0</v>
      </c>
      <c r="TM17" s="587">
        <f>[1]Субсидия_факт!DQ21</f>
        <v>0</v>
      </c>
      <c r="TN17" s="591">
        <f>[1]Субсидия_факт!DT21</f>
        <v>0</v>
      </c>
      <c r="TO17" s="587">
        <f>[1]Субсидия_факт!EI21</f>
        <v>0</v>
      </c>
      <c r="TP17" s="591">
        <f>[1]Субсидия_факт!EL21</f>
        <v>0</v>
      </c>
      <c r="TQ17" s="764">
        <f>SUM(TR17:TW17)</f>
        <v>0</v>
      </c>
      <c r="TR17" s="597"/>
      <c r="TS17" s="617"/>
      <c r="TT17" s="826"/>
      <c r="TU17" s="617"/>
      <c r="TV17" s="597"/>
      <c r="TW17" s="617"/>
      <c r="TX17" s="733">
        <f>SUM(TY17:UD17)</f>
        <v>0</v>
      </c>
      <c r="TY17" s="593">
        <f t="shared" ref="TY17:UD17" si="210">TK17-UM17</f>
        <v>0</v>
      </c>
      <c r="TZ17" s="594">
        <f t="shared" si="210"/>
        <v>0</v>
      </c>
      <c r="UA17" s="593">
        <f t="shared" si="210"/>
        <v>0</v>
      </c>
      <c r="UB17" s="594">
        <f t="shared" si="210"/>
        <v>0</v>
      </c>
      <c r="UC17" s="615">
        <f t="shared" si="210"/>
        <v>0</v>
      </c>
      <c r="UD17" s="594">
        <f t="shared" si="210"/>
        <v>0</v>
      </c>
      <c r="UE17" s="609">
        <f>SUM(UF17:UK17)</f>
        <v>0</v>
      </c>
      <c r="UF17" s="593">
        <f t="shared" ref="UF17:UK17" si="211">TR17-UT17</f>
        <v>0</v>
      </c>
      <c r="UG17" s="594">
        <f t="shared" si="211"/>
        <v>0</v>
      </c>
      <c r="UH17" s="593">
        <f t="shared" si="211"/>
        <v>0</v>
      </c>
      <c r="UI17" s="594">
        <f t="shared" si="211"/>
        <v>0</v>
      </c>
      <c r="UJ17" s="615">
        <f t="shared" si="211"/>
        <v>0</v>
      </c>
      <c r="UK17" s="594">
        <f t="shared" si="211"/>
        <v>0</v>
      </c>
      <c r="UL17" s="743">
        <f>SUM(UM17:UR17)</f>
        <v>0</v>
      </c>
      <c r="UM17" s="590">
        <f>[1]Субсидия_факт!DL21</f>
        <v>0</v>
      </c>
      <c r="UN17" s="591">
        <f>[1]Субсидия_факт!DO21</f>
        <v>0</v>
      </c>
      <c r="UO17" s="587">
        <f>[1]Субсидия_факт!DR21</f>
        <v>0</v>
      </c>
      <c r="UP17" s="591">
        <f>[1]Субсидия_факт!DU21</f>
        <v>0</v>
      </c>
      <c r="UQ17" s="587">
        <f>[1]Субсидия_факт!EJ21</f>
        <v>0</v>
      </c>
      <c r="UR17" s="591">
        <f>[1]Субсидия_факт!EM21</f>
        <v>0</v>
      </c>
      <c r="US17" s="609">
        <f>SUM(UT17:UY17)</f>
        <v>0</v>
      </c>
      <c r="UT17" s="826"/>
      <c r="UU17" s="617"/>
      <c r="UV17" s="826"/>
      <c r="UW17" s="617"/>
      <c r="UX17" s="826"/>
      <c r="UY17" s="617"/>
      <c r="UZ17" s="764">
        <f>'Прочая  субсидия_МР  и  ГО'!B12</f>
        <v>91815643.180000007</v>
      </c>
      <c r="VA17" s="764">
        <f>'Прочая  субсидия_МР  и  ГО'!C12</f>
        <v>5260343.5299999993</v>
      </c>
      <c r="VB17" s="1113">
        <f>'Прочая  субсидия_БП'!B12</f>
        <v>0</v>
      </c>
      <c r="VC17" s="623">
        <f>'Прочая  субсидия_БП'!C12</f>
        <v>0</v>
      </c>
      <c r="VD17" s="1141">
        <f>'Прочая  субсидия_БП'!D12</f>
        <v>0</v>
      </c>
      <c r="VE17" s="1131">
        <f>'Прочая  субсидия_БП'!E12</f>
        <v>0</v>
      </c>
      <c r="VF17" s="1132">
        <f>'Прочая  субсидия_БП'!F12</f>
        <v>0</v>
      </c>
      <c r="VG17" s="1141">
        <f>'Прочая  субсидия_БП'!G12</f>
        <v>0</v>
      </c>
      <c r="VH17" s="623">
        <f>SUM(VI17:VJ17)</f>
        <v>321786078.87</v>
      </c>
      <c r="VI17" s="597">
        <f>'Проверочная  таблица'!WK17+'Проверочная  таблица'!VN17+'Проверочная  таблица'!VP17+WE17</f>
        <v>314832869.88</v>
      </c>
      <c r="VJ17" s="618">
        <f>'Проверочная  таблица'!WL17+'Проверочная  таблица'!VT17+'Проверочная  таблица'!VZ17+'Проверочная  таблица'!VV17+'Проверочная  таблица'!VX17+WB17+WF17+VR17</f>
        <v>6953208.9900000002</v>
      </c>
      <c r="VK17" s="764">
        <f>SUM(VL17:VM17)</f>
        <v>78440792.959999993</v>
      </c>
      <c r="VL17" s="597">
        <f>'Проверочная  таблица'!WN17+'Проверочная  таблица'!VO17+'Проверочная  таблица'!VQ17+WH17</f>
        <v>76980745.269999996</v>
      </c>
      <c r="VM17" s="618">
        <f>'Проверочная  таблица'!WO17+'Проверочная  таблица'!VU17+'Проверочная  таблица'!WA17+'Проверочная  таблица'!VW17+'Проверочная  таблица'!VY17+WC17+WI17+VS17</f>
        <v>1460047.69</v>
      </c>
      <c r="VN17" s="1135">
        <f>'Субвенция  на  полномочия'!B12</f>
        <v>301720158.25</v>
      </c>
      <c r="VO17" s="1113">
        <f>'Субвенция  на  полномочия'!C12</f>
        <v>73767943.159999996</v>
      </c>
      <c r="VP17" s="1133">
        <f>[1]Субвенция_факт!M22</f>
        <v>8482832</v>
      </c>
      <c r="VQ17" s="619">
        <v>2032400</v>
      </c>
      <c r="VR17" s="1133">
        <f>[1]Субвенция_факт!AE22</f>
        <v>1021700</v>
      </c>
      <c r="VS17" s="619">
        <f>ВУС!E10</f>
        <v>120864.48</v>
      </c>
      <c r="VT17" s="1133">
        <f>[1]Субвенция_факт!AF22</f>
        <v>0</v>
      </c>
      <c r="VU17" s="619"/>
      <c r="VV17" s="1133">
        <f>[1]Субвенция_факт!AG22</f>
        <v>3000</v>
      </c>
      <c r="VW17" s="619"/>
      <c r="VX17" s="1133">
        <f>[1]Субвенция_факт!E22</f>
        <v>0</v>
      </c>
      <c r="VY17" s="619"/>
      <c r="VZ17" s="1133">
        <f>[1]Субвенция_факт!F22</f>
        <v>0</v>
      </c>
      <c r="WA17" s="619"/>
      <c r="WB17" s="1133">
        <f>[1]Субвенция_факт!G22</f>
        <v>0</v>
      </c>
      <c r="WC17" s="916"/>
      <c r="WD17" s="1113">
        <f>SUM(WE17:WF17)</f>
        <v>7758388.6200000001</v>
      </c>
      <c r="WE17" s="597">
        <f>[1]Субвенция_факт!P22</f>
        <v>2729879.63</v>
      </c>
      <c r="WF17" s="594">
        <f>[1]Субвенция_факт!Q22</f>
        <v>5028508.99</v>
      </c>
      <c r="WG17" s="764">
        <f>SUM(WH17:WI17)</f>
        <v>1993402.94</v>
      </c>
      <c r="WH17" s="597">
        <v>701402.11</v>
      </c>
      <c r="WI17" s="620">
        <v>1292000.83</v>
      </c>
      <c r="WJ17" s="623">
        <f>SUM(WK17:WL17)</f>
        <v>2800000</v>
      </c>
      <c r="WK17" s="612">
        <f>[1]Субвенция_факт!X22</f>
        <v>1900000</v>
      </c>
      <c r="WL17" s="1142">
        <f>[1]Субвенция_факт!W22</f>
        <v>900000</v>
      </c>
      <c r="WM17" s="764">
        <f>SUM(WN17:WO17)</f>
        <v>526182.38</v>
      </c>
      <c r="WN17" s="597">
        <v>479000</v>
      </c>
      <c r="WO17" s="620">
        <v>47182.38</v>
      </c>
      <c r="WP17" s="764">
        <f>WX17+XD17+XJ17+XP17+XT17+YB17+YZ17+WR17</f>
        <v>25728511.390000001</v>
      </c>
      <c r="WQ17" s="764">
        <f>XA17+XG17+XM17+XR17+XV17+YN17+ZF17+WU17</f>
        <v>8124394.8500000006</v>
      </c>
      <c r="WR17" s="1113">
        <f>SUM(WS17:WT17)</f>
        <v>390600</v>
      </c>
      <c r="WS17" s="621">
        <f>'[1]Иные межбюджетные трансферты'!E21</f>
        <v>0</v>
      </c>
      <c r="WT17" s="622">
        <f>'[1]Иные межбюджетные трансферты'!F21</f>
        <v>390600</v>
      </c>
      <c r="WU17" s="764">
        <f>SUM(WV17:WW17)</f>
        <v>95697</v>
      </c>
      <c r="WV17" s="621"/>
      <c r="WW17" s="622">
        <v>95697</v>
      </c>
      <c r="WX17" s="1113">
        <f>SUM(WY17:WZ17)</f>
        <v>0</v>
      </c>
      <c r="WY17" s="621">
        <f>'[1]Иные межбюджетные трансферты'!X21</f>
        <v>0</v>
      </c>
      <c r="WZ17" s="622">
        <f>'[1]Иные межбюджетные трансферты'!Y21</f>
        <v>0</v>
      </c>
      <c r="XA17" s="764">
        <f>SUM(XB17:XC17)</f>
        <v>0</v>
      </c>
      <c r="XB17" s="621"/>
      <c r="XC17" s="622"/>
      <c r="XD17" s="623">
        <f>SUM(XE17:XF17)</f>
        <v>1352350.6500000001</v>
      </c>
      <c r="XE17" s="621">
        <f>'[1]Иные межбюджетные трансферты'!G21</f>
        <v>81141.039999999994</v>
      </c>
      <c r="XF17" s="622">
        <f>'[1]Иные межбюджетные трансферты'!H21</f>
        <v>1271209.6100000001</v>
      </c>
      <c r="XG17" s="764">
        <f>SUM(XH17:XI17)</f>
        <v>331157.11</v>
      </c>
      <c r="XH17" s="621">
        <v>19869.419999999998</v>
      </c>
      <c r="XI17" s="622">
        <v>311287.69</v>
      </c>
      <c r="XJ17" s="623">
        <f>SUM(XK17:XL17)</f>
        <v>21561120</v>
      </c>
      <c r="XK17" s="621">
        <f>'[1]Иные межбюджетные трансферты'!I21</f>
        <v>0</v>
      </c>
      <c r="XL17" s="622">
        <f>'[1]Иные межбюджетные трансферты'!J21</f>
        <v>21561120</v>
      </c>
      <c r="XM17" s="764">
        <f>SUM(XN17:XO17)</f>
        <v>5273100</v>
      </c>
      <c r="XN17" s="612"/>
      <c r="XO17" s="622">
        <v>5273100</v>
      </c>
      <c r="XP17" s="764">
        <f>SUM(XQ17:XQ17)</f>
        <v>0</v>
      </c>
      <c r="XQ17" s="615"/>
      <c r="XR17" s="764">
        <f>SUM(XS17:XS17)</f>
        <v>0</v>
      </c>
      <c r="XS17" s="615"/>
      <c r="XT17" s="623">
        <f>SUM(XU17:XU17)</f>
        <v>0</v>
      </c>
      <c r="XU17" s="597">
        <f>'[1]Иные межбюджетные трансферты'!L21</f>
        <v>0</v>
      </c>
      <c r="XV17" s="764">
        <f>SUM(XW17:XW17)</f>
        <v>0</v>
      </c>
      <c r="XW17" s="597"/>
      <c r="XX17" s="1137">
        <f>XT17-XZ17</f>
        <v>0</v>
      </c>
      <c r="XY17" s="609">
        <f>XV17-YA17</f>
        <v>0</v>
      </c>
      <c r="XZ17" s="1137">
        <f>XT17</f>
        <v>0</v>
      </c>
      <c r="YA17" s="609">
        <f>XV17</f>
        <v>0</v>
      </c>
      <c r="YB17" s="623">
        <f>SUM(YC17:YM17)</f>
        <v>2424440.7400000002</v>
      </c>
      <c r="YC17" s="621">
        <f>'[1]Иные межбюджетные трансферты'!C21</f>
        <v>0</v>
      </c>
      <c r="YD17" s="612">
        <f>'[1]Иные межбюджетные трансферты'!D21</f>
        <v>0</v>
      </c>
      <c r="YE17" s="882">
        <f>'[1]Иные межбюджетные трансферты'!K21</f>
        <v>0</v>
      </c>
      <c r="YF17" s="613">
        <f>'[1]Иные межбюджетные трансферты'!N21</f>
        <v>0</v>
      </c>
      <c r="YG17" s="612">
        <f>'[1]Иные межбюджетные трансферты'!Q21</f>
        <v>0</v>
      </c>
      <c r="YH17" s="613">
        <f>'[1]Иные межбюджетные трансферты'!R21</f>
        <v>0</v>
      </c>
      <c r="YI17" s="612">
        <f>'[1]Иные межбюджетные трансферты'!U21</f>
        <v>0</v>
      </c>
      <c r="YJ17" s="613">
        <f>'[1]Иные межбюджетные трансферты'!Z21</f>
        <v>0</v>
      </c>
      <c r="YK17" s="597">
        <f>'[1]Иные межбюджетные трансферты'!AC21</f>
        <v>0</v>
      </c>
      <c r="YL17" s="613">
        <f>'[1]Иные межбюджетные трансферты'!AD21</f>
        <v>0</v>
      </c>
      <c r="YM17" s="612">
        <f>'[1]Иные межбюджетные трансферты'!AE21</f>
        <v>2424440.7400000002</v>
      </c>
      <c r="YN17" s="764">
        <f>SUM(YO17:YY17)</f>
        <v>2424440.7400000002</v>
      </c>
      <c r="YO17" s="612"/>
      <c r="YP17" s="612"/>
      <c r="YQ17" s="612"/>
      <c r="YR17" s="587"/>
      <c r="YS17" s="612"/>
      <c r="YT17" s="583"/>
      <c r="YU17" s="583"/>
      <c r="YV17" s="583"/>
      <c r="YW17" s="583"/>
      <c r="YX17" s="583"/>
      <c r="YY17" s="583">
        <v>2424440.7400000002</v>
      </c>
      <c r="YZ17" s="623">
        <f>SUM(ZA17:ZE17)</f>
        <v>0</v>
      </c>
      <c r="ZA17" s="621">
        <f>'[1]Иные межбюджетные трансферты'!O21</f>
        <v>0</v>
      </c>
      <c r="ZB17" s="612">
        <f>'[1]Иные межбюджетные трансферты'!S21</f>
        <v>0</v>
      </c>
      <c r="ZC17" s="613">
        <f>'[1]Иные межбюджетные трансферты'!V21</f>
        <v>0</v>
      </c>
      <c r="ZD17" s="612">
        <f>'[1]Иные межбюджетные трансферты'!AA21</f>
        <v>0</v>
      </c>
      <c r="ZE17" s="882">
        <f>'[1]Иные межбюджетные трансферты'!AF21</f>
        <v>0</v>
      </c>
      <c r="ZF17" s="764">
        <f>SUM(ZG17:ZK17)</f>
        <v>0</v>
      </c>
      <c r="ZG17" s="596"/>
      <c r="ZH17" s="596"/>
      <c r="ZI17" s="596"/>
      <c r="ZJ17" s="583"/>
      <c r="ZK17" s="583"/>
      <c r="ZL17" s="609">
        <f>SUM(ZM17:ZQ17)</f>
        <v>0</v>
      </c>
      <c r="ZM17" s="590">
        <f>'Проверочная  таблица'!ZA17-ZY17</f>
        <v>0</v>
      </c>
      <c r="ZN17" s="590">
        <f>'Проверочная  таблица'!ZB17-ZZ17</f>
        <v>0</v>
      </c>
      <c r="ZO17" s="590">
        <f>'Проверочная  таблица'!ZC17-AAA17</f>
        <v>0</v>
      </c>
      <c r="ZP17" s="590">
        <f>'Проверочная  таблица'!ZD17-AAB17</f>
        <v>0</v>
      </c>
      <c r="ZQ17" s="590">
        <f>'Проверочная  таблица'!ZE17-AAC17</f>
        <v>0</v>
      </c>
      <c r="ZR17" s="609">
        <f>SUM(ZS17:ZW17)</f>
        <v>0</v>
      </c>
      <c r="ZS17" s="590">
        <f>'Проверочная  таблица'!ZG17-AAE17</f>
        <v>0</v>
      </c>
      <c r="ZT17" s="590">
        <f>'Проверочная  таблица'!ZH17-AAF17</f>
        <v>0</v>
      </c>
      <c r="ZU17" s="590">
        <f>'Проверочная  таблица'!ZI17-AAG17</f>
        <v>0</v>
      </c>
      <c r="ZV17" s="590">
        <f>'Проверочная  таблица'!ZJ17-AAH17</f>
        <v>0</v>
      </c>
      <c r="ZW17" s="590">
        <f>'Проверочная  таблица'!ZK17-AAI17</f>
        <v>0</v>
      </c>
      <c r="ZX17" s="1114">
        <f>SUM(ZY17:AAC17)</f>
        <v>0</v>
      </c>
      <c r="ZY17" s="621">
        <f>'[1]Иные межбюджетные трансферты'!P21</f>
        <v>0</v>
      </c>
      <c r="ZZ17" s="612">
        <f>'[1]Иные межбюджетные трансферты'!T21</f>
        <v>0</v>
      </c>
      <c r="AAA17" s="584">
        <f>'[1]Иные межбюджетные трансферты'!W21</f>
        <v>0</v>
      </c>
      <c r="AAB17" s="612">
        <f>'[1]Иные межбюджетные трансферты'!AB21</f>
        <v>0</v>
      </c>
      <c r="AAC17" s="1128">
        <f>'[1]Иные межбюджетные трансферты'!AG21</f>
        <v>0</v>
      </c>
      <c r="AAD17" s="609">
        <f>SUM(AAE17:AAI17)</f>
        <v>0</v>
      </c>
      <c r="AAE17" s="596"/>
      <c r="AAF17" s="596"/>
      <c r="AAG17" s="596"/>
      <c r="AAH17" s="583"/>
      <c r="AAI17" s="583"/>
      <c r="AAJ17" s="764">
        <f>AAL17+'Проверочная  таблица'!AAT17+AAP17+'Проверочная  таблица'!AAX17+AAR17+'Проверочная  таблица'!AAZ17</f>
        <v>0</v>
      </c>
      <c r="AAK17" s="764">
        <f>AAM17+'Проверочная  таблица'!AAU17+AAQ17+'Проверочная  таблица'!AAY17+AAS17+'Проверочная  таблица'!ABA17</f>
        <v>0</v>
      </c>
      <c r="AAL17" s="623"/>
      <c r="AAM17" s="623"/>
      <c r="AAN17" s="623"/>
      <c r="AAO17" s="623"/>
      <c r="AAP17" s="1114">
        <f t="shared" ref="AAP17:AAQ17" si="212">AAN17-AAR17</f>
        <v>0</v>
      </c>
      <c r="AAQ17" s="609">
        <f t="shared" si="212"/>
        <v>0</v>
      </c>
      <c r="AAR17" s="624"/>
      <c r="AAS17" s="609"/>
      <c r="AAT17" s="623"/>
      <c r="AAU17" s="623"/>
      <c r="AAV17" s="623"/>
      <c r="AAW17" s="623"/>
      <c r="AAX17" s="1114">
        <f t="shared" ref="AAX17:AAY17" si="213">AAV17-AAZ17</f>
        <v>0</v>
      </c>
      <c r="AAY17" s="609">
        <f t="shared" si="213"/>
        <v>0</v>
      </c>
      <c r="AAZ17" s="609"/>
      <c r="ABA17" s="609"/>
      <c r="ABB17" s="1129">
        <f>'Проверочная  таблица'!AAT17+'Проверочная  таблица'!AAV17</f>
        <v>0</v>
      </c>
      <c r="ABC17" s="1129">
        <f>'Проверочная  таблица'!AAU17+'Проверочная  таблица'!AAW17</f>
        <v>0</v>
      </c>
    </row>
    <row r="18" spans="1:731" ht="20.45" customHeight="1" x14ac:dyDescent="0.25">
      <c r="A18" s="610" t="s">
        <v>986</v>
      </c>
      <c r="B18" s="623">
        <f>D18+AN18+'Проверочная  таблица'!VH18+'Проверочная  таблица'!WP18</f>
        <v>1669031632.5599997</v>
      </c>
      <c r="C18" s="764">
        <f>E18+'Проверочная  таблица'!VK18+AO18+'Проверочная  таблица'!WQ18</f>
        <v>386557906.94</v>
      </c>
      <c r="D18" s="1113">
        <f t="shared" si="0"/>
        <v>181349131.34999999</v>
      </c>
      <c r="E18" s="623">
        <f t="shared" si="1"/>
        <v>47601207.32</v>
      </c>
      <c r="F18" s="1096">
        <f>'[1]Дотация  из  ОБ_факт'!H9</f>
        <v>0</v>
      </c>
      <c r="G18" s="1130"/>
      <c r="H18" s="1096">
        <f>'[1]Дотация  из  ОБ_факт'!E9</f>
        <v>122411419.34999999</v>
      </c>
      <c r="I18" s="1097">
        <v>31015893.100000001</v>
      </c>
      <c r="J18" s="1098">
        <f t="shared" si="2"/>
        <v>44362592.349999994</v>
      </c>
      <c r="K18" s="1099">
        <f t="shared" si="3"/>
        <v>11155893.100000001</v>
      </c>
      <c r="L18" s="1098">
        <f>'[1]Дотация  из  ОБ_факт'!G9</f>
        <v>78048827</v>
      </c>
      <c r="M18" s="582">
        <v>19860000</v>
      </c>
      <c r="N18" s="1096">
        <f>'[1]Дотация  из  ОБ_факт'!J9</f>
        <v>19392597</v>
      </c>
      <c r="O18" s="1130">
        <v>4846836</v>
      </c>
      <c r="P18" s="1096">
        <f>'[1]Дотация  из  ОБ_факт'!K9</f>
        <v>37745115</v>
      </c>
      <c r="Q18" s="1130">
        <v>9938478.2200000007</v>
      </c>
      <c r="R18" s="1131">
        <f t="shared" si="4"/>
        <v>35479796</v>
      </c>
      <c r="S18" s="1132">
        <f t="shared" si="5"/>
        <v>9372078.2200000007</v>
      </c>
      <c r="T18" s="1098">
        <f>'[1]Дотация  из  ОБ_факт'!M9</f>
        <v>2265319</v>
      </c>
      <c r="U18" s="611">
        <v>566400</v>
      </c>
      <c r="V18" s="1133">
        <f t="shared" si="6"/>
        <v>1800000</v>
      </c>
      <c r="W18" s="1101">
        <f>'[1]Дотация  из  ОБ_факт'!O9</f>
        <v>1800000</v>
      </c>
      <c r="X18" s="1102">
        <f>'[1]Дотация  из  ОБ_факт'!P9</f>
        <v>0</v>
      </c>
      <c r="Y18" s="1102">
        <f>'[1]Дотация  из  ОБ_факт'!R9</f>
        <v>0</v>
      </c>
      <c r="Z18" s="1134">
        <f t="shared" si="7"/>
        <v>1800000</v>
      </c>
      <c r="AA18" s="583">
        <f t="shared" si="181"/>
        <v>1800000</v>
      </c>
      <c r="AB18" s="583"/>
      <c r="AC18" s="612"/>
      <c r="AD18" s="1133">
        <f t="shared" si="8"/>
        <v>0</v>
      </c>
      <c r="AE18" s="1101">
        <f>'[1]Дотация  из  ОБ_факт'!N9</f>
        <v>0</v>
      </c>
      <c r="AF18" s="1102">
        <f>'[1]Дотация  из  ОБ_факт'!Q9</f>
        <v>0</v>
      </c>
      <c r="AG18" s="1133">
        <f t="shared" si="9"/>
        <v>0</v>
      </c>
      <c r="AH18" s="613"/>
      <c r="AI18" s="612"/>
      <c r="AJ18" s="1131">
        <f t="shared" si="10"/>
        <v>0</v>
      </c>
      <c r="AK18" s="1132">
        <f t="shared" si="11"/>
        <v>0</v>
      </c>
      <c r="AL18" s="1098">
        <f t="shared" si="12"/>
        <v>0</v>
      </c>
      <c r="AM18" s="585">
        <f t="shared" si="13"/>
        <v>0</v>
      </c>
      <c r="AN18" s="729">
        <f t="shared" ref="AN18:AN30" si="214">UZ18+VB18+LZ18+MP18+CX18+EZ18+CR18+JF18+JL18+NH18+NP18+IZ18+AP18+AV18+EB18+EH18+BT18+SV18+TJ18+OX18+DV18+DJ18+LB18+LH18+SP18+HN18+FH18+QH18+RF18+RP18+QN18+SD18+BN18+QB18+GJ18+FT18+GP18+GV18+FN18+CH18+ON18+BH18+ID18+IT18+HV18+FZ18+IJ18+KD18+KL18+KR18+DD18+DP18</f>
        <v>216324587.30999997</v>
      </c>
      <c r="AO18" s="730">
        <f>'Проверочная  таблица'!VA18+'Проверочная  таблица'!VC18+'Проверочная  таблица'!MH18+'Проверочная  таблица'!MS18+'Проверочная  таблица'!DA18+'Проверочная  таблица'!FD18+CU18+'Проверочная  таблица'!JI18+'Проверочная  таблица'!JO18+'Проверочная  таблица'!NL18+'Проверочная  таблица'!NT18+JC18+AS18+AX18+EE18+EK18+CA18+TC18+TQ18+PC18+DY18+DM18+LE18+LK18+SS18+HR18+FK18+QK18+RK18+RU18+QQ18+SJ18+BQ18+QE18+GM18+FW18+GS18+GY18+FQ18+CK18+OS18+BK18+IG18+IW18+HX18+GC18+IM18+KH18+KO18+KU18+DG18+DS18</f>
        <v>1454245.92</v>
      </c>
      <c r="AP18" s="764">
        <f t="shared" si="14"/>
        <v>55381500</v>
      </c>
      <c r="AQ18" s="587">
        <f>[1]Субсидия_факт!DF9</f>
        <v>55381500</v>
      </c>
      <c r="AR18" s="586">
        <f>[1]Субсидия_факт!FQ9</f>
        <v>0</v>
      </c>
      <c r="AS18" s="764">
        <f t="shared" si="15"/>
        <v>0</v>
      </c>
      <c r="AT18" s="597">
        <v>0</v>
      </c>
      <c r="AU18" s="615"/>
      <c r="AV18" s="720">
        <f t="shared" si="16"/>
        <v>0</v>
      </c>
      <c r="AW18" s="586">
        <f>[1]Субсидия_факт!FS9</f>
        <v>0</v>
      </c>
      <c r="AX18" s="1104">
        <f t="shared" si="17"/>
        <v>0</v>
      </c>
      <c r="AY18" s="597"/>
      <c r="AZ18" s="1105">
        <f t="shared" si="18"/>
        <v>0</v>
      </c>
      <c r="BA18" s="597">
        <f t="shared" si="19"/>
        <v>0</v>
      </c>
      <c r="BB18" s="609">
        <f t="shared" si="20"/>
        <v>0</v>
      </c>
      <c r="BC18" s="615">
        <f t="shared" si="21"/>
        <v>0</v>
      </c>
      <c r="BD18" s="608">
        <f t="shared" si="22"/>
        <v>0</v>
      </c>
      <c r="BE18" s="586">
        <f>[1]Субсидия_факт!FT9</f>
        <v>0</v>
      </c>
      <c r="BF18" s="624">
        <f t="shared" si="23"/>
        <v>0</v>
      </c>
      <c r="BG18" s="597"/>
      <c r="BH18" s="764">
        <f t="shared" si="24"/>
        <v>0</v>
      </c>
      <c r="BI18" s="593">
        <f>[1]Субсидия_факт!DA9</f>
        <v>0</v>
      </c>
      <c r="BJ18" s="597">
        <f>[1]Субсидия_факт!DB9</f>
        <v>0</v>
      </c>
      <c r="BK18" s="1135">
        <f t="shared" si="25"/>
        <v>0</v>
      </c>
      <c r="BL18" s="597"/>
      <c r="BM18" s="593"/>
      <c r="BN18" s="623">
        <f t="shared" si="26"/>
        <v>0</v>
      </c>
      <c r="BO18" s="593">
        <f>[1]Субсидия_факт!DC9</f>
        <v>0</v>
      </c>
      <c r="BP18" s="597">
        <f>[1]Субсидия_факт!DD9</f>
        <v>0</v>
      </c>
      <c r="BQ18" s="764">
        <f t="shared" si="27"/>
        <v>0</v>
      </c>
      <c r="BR18" s="597"/>
      <c r="BS18" s="597"/>
      <c r="BT18" s="720">
        <f t="shared" si="28"/>
        <v>0</v>
      </c>
      <c r="BU18" s="590">
        <f>[1]Субсидия_факт!FD9</f>
        <v>0</v>
      </c>
      <c r="BV18" s="589">
        <f>[1]Субсидия_факт!FE9</f>
        <v>0</v>
      </c>
      <c r="BW18" s="586">
        <f>[1]Субсидия_факт!FF9</f>
        <v>0</v>
      </c>
      <c r="BX18" s="589">
        <f>[1]Субсидия_факт!FI9</f>
        <v>0</v>
      </c>
      <c r="BY18" s="586">
        <f>[1]Субсидия_факт!FL9</f>
        <v>0</v>
      </c>
      <c r="BZ18" s="589">
        <f>[1]Субсидия_факт!FM9</f>
        <v>0</v>
      </c>
      <c r="CA18" s="720">
        <f t="shared" si="29"/>
        <v>0</v>
      </c>
      <c r="CB18" s="587"/>
      <c r="CC18" s="589"/>
      <c r="CD18" s="586"/>
      <c r="CE18" s="589"/>
      <c r="CF18" s="586"/>
      <c r="CG18" s="589"/>
      <c r="CH18" s="730">
        <f t="shared" ref="CH18:CH30" si="215">SUM(CI18:CJ18)</f>
        <v>0</v>
      </c>
      <c r="CI18" s="590">
        <f>[1]Субсидия_факт!FG9</f>
        <v>0</v>
      </c>
      <c r="CJ18" s="589">
        <f>[1]Субсидия_факт!FJ9</f>
        <v>0</v>
      </c>
      <c r="CK18" s="720">
        <f t="shared" si="31"/>
        <v>0</v>
      </c>
      <c r="CL18" s="590"/>
      <c r="CM18" s="591"/>
      <c r="CN18" s="1106">
        <f t="shared" ref="CN18:CN30" si="216">CH18-CP18</f>
        <v>0</v>
      </c>
      <c r="CO18" s="608">
        <f t="shared" ref="CO18:CO30" si="217">CK18-CQ18</f>
        <v>0</v>
      </c>
      <c r="CP18" s="1105">
        <f t="shared" ref="CP18:CP30" si="218">CH18</f>
        <v>0</v>
      </c>
      <c r="CQ18" s="585">
        <f t="shared" ref="CQ18:CQ30" si="219">CK18</f>
        <v>0</v>
      </c>
      <c r="CR18" s="623">
        <f t="shared" si="32"/>
        <v>0</v>
      </c>
      <c r="CS18" s="593">
        <f>[1]Субсидия_факт!M9</f>
        <v>0</v>
      </c>
      <c r="CT18" s="597">
        <f>[1]Субсидия_факт!N9</f>
        <v>0</v>
      </c>
      <c r="CU18" s="764">
        <f t="shared" si="33"/>
        <v>0</v>
      </c>
      <c r="CV18" s="597"/>
      <c r="CW18" s="597"/>
      <c r="CX18" s="623">
        <f t="shared" si="34"/>
        <v>0</v>
      </c>
      <c r="CY18" s="593">
        <f>[1]Субсидия_факт!W9</f>
        <v>0</v>
      </c>
      <c r="CZ18" s="594">
        <f>[1]Субсидия_факт!X9</f>
        <v>0</v>
      </c>
      <c r="DA18" s="1135">
        <f t="shared" si="35"/>
        <v>0</v>
      </c>
      <c r="DB18" s="615"/>
      <c r="DC18" s="616"/>
      <c r="DD18" s="730">
        <f t="shared" ref="DD18:DD30" si="220">SUM(DE18:DF18)</f>
        <v>0</v>
      </c>
      <c r="DE18" s="590">
        <f>[1]Субсидия_факт!O9</f>
        <v>0</v>
      </c>
      <c r="DF18" s="589">
        <f>[1]Субсидия_факт!P9</f>
        <v>0</v>
      </c>
      <c r="DG18" s="720">
        <f t="shared" ref="DG18:DG30" si="221">SUM(DH18:DI18)</f>
        <v>0</v>
      </c>
      <c r="DH18" s="590"/>
      <c r="DI18" s="589"/>
      <c r="DJ18" s="730">
        <f t="shared" si="38"/>
        <v>0</v>
      </c>
      <c r="DK18" s="590">
        <f>[1]Субсидия_факт!CL9</f>
        <v>0</v>
      </c>
      <c r="DL18" s="589">
        <f>[1]Субсидия_факт!CM9</f>
        <v>0</v>
      </c>
      <c r="DM18" s="720">
        <f t="shared" si="39"/>
        <v>0</v>
      </c>
      <c r="DN18" s="590"/>
      <c r="DO18" s="589"/>
      <c r="DP18" s="730">
        <f t="shared" si="40"/>
        <v>0</v>
      </c>
      <c r="DQ18" s="590">
        <f>[1]Субсидия_факт!Q9</f>
        <v>0</v>
      </c>
      <c r="DR18" s="589">
        <f>[1]Субсидия_факт!R9</f>
        <v>0</v>
      </c>
      <c r="DS18" s="720">
        <f t="shared" si="41"/>
        <v>0</v>
      </c>
      <c r="DT18" s="590"/>
      <c r="DU18" s="589"/>
      <c r="DV18" s="730">
        <f t="shared" si="42"/>
        <v>0</v>
      </c>
      <c r="DW18" s="590">
        <f>[1]Субсидия_факт!AH9</f>
        <v>0</v>
      </c>
      <c r="DX18" s="589">
        <f>[1]Субсидия_факт!AI9</f>
        <v>0</v>
      </c>
      <c r="DY18" s="730">
        <f t="shared" si="43"/>
        <v>0</v>
      </c>
      <c r="DZ18" s="590"/>
      <c r="EA18" s="591"/>
      <c r="EB18" s="730">
        <f t="shared" si="44"/>
        <v>0</v>
      </c>
      <c r="EC18" s="593">
        <f>[1]Субсидия_факт!HH9</f>
        <v>0</v>
      </c>
      <c r="ED18" s="594">
        <f>[1]Субсидия_факт!HK9</f>
        <v>0</v>
      </c>
      <c r="EE18" s="720">
        <f t="shared" si="45"/>
        <v>0</v>
      </c>
      <c r="EF18" s="590"/>
      <c r="EG18" s="591"/>
      <c r="EH18" s="730">
        <f t="shared" si="46"/>
        <v>0</v>
      </c>
      <c r="EI18" s="590">
        <f>[1]Субсидия_факт!HI9</f>
        <v>0</v>
      </c>
      <c r="EJ18" s="589">
        <f>[1]Субсидия_факт!HL9</f>
        <v>0</v>
      </c>
      <c r="EK18" s="720">
        <f t="shared" si="47"/>
        <v>0</v>
      </c>
      <c r="EL18" s="590"/>
      <c r="EM18" s="591"/>
      <c r="EN18" s="1109">
        <f t="shared" si="48"/>
        <v>0</v>
      </c>
      <c r="EO18" s="590">
        <f t="shared" si="49"/>
        <v>0</v>
      </c>
      <c r="EP18" s="589">
        <f t="shared" si="49"/>
        <v>0</v>
      </c>
      <c r="EQ18" s="608">
        <f t="shared" si="50"/>
        <v>0</v>
      </c>
      <c r="ER18" s="590">
        <f t="shared" si="51"/>
        <v>0</v>
      </c>
      <c r="ES18" s="589">
        <f t="shared" si="51"/>
        <v>0</v>
      </c>
      <c r="ET18" s="1109">
        <f t="shared" si="52"/>
        <v>0</v>
      </c>
      <c r="EU18" s="590">
        <f>[1]Субсидия_факт!HJ9</f>
        <v>0</v>
      </c>
      <c r="EV18" s="589">
        <f>[1]Субсидия_факт!HM9</f>
        <v>0</v>
      </c>
      <c r="EW18" s="608">
        <f t="shared" si="53"/>
        <v>0</v>
      </c>
      <c r="EX18" s="590"/>
      <c r="EY18" s="591"/>
      <c r="EZ18" s="764">
        <f t="shared" ref="EZ18:EZ30" si="222">SUM(FA18:FC18)</f>
        <v>0</v>
      </c>
      <c r="FA18" s="597">
        <f>[1]Субсидия_факт!L9</f>
        <v>0</v>
      </c>
      <c r="FB18" s="590">
        <f>[1]Субсидия_факт!J9</f>
        <v>0</v>
      </c>
      <c r="FC18" s="589">
        <f>[1]Субсидия_факт!K9</f>
        <v>0</v>
      </c>
      <c r="FD18" s="764">
        <f t="shared" ref="FD18:FD30" si="223">SUM(FE18:FG18)</f>
        <v>0</v>
      </c>
      <c r="FE18" s="597"/>
      <c r="FF18" s="597"/>
      <c r="FG18" s="594"/>
      <c r="FH18" s="623">
        <f t="shared" si="54"/>
        <v>0</v>
      </c>
      <c r="FI18" s="590">
        <f>[1]Субсидия_факт!AP9</f>
        <v>0</v>
      </c>
      <c r="FJ18" s="591">
        <f>[1]Субсидия_факт!AQ9</f>
        <v>0</v>
      </c>
      <c r="FK18" s="764">
        <f t="shared" si="55"/>
        <v>0</v>
      </c>
      <c r="FL18" s="615"/>
      <c r="FM18" s="616"/>
      <c r="FN18" s="623">
        <f t="shared" si="56"/>
        <v>0</v>
      </c>
      <c r="FO18" s="590">
        <f>[1]Субсидия_факт!BV9</f>
        <v>0</v>
      </c>
      <c r="FP18" s="591">
        <f>[1]Субсидия_факт!BW9</f>
        <v>0</v>
      </c>
      <c r="FQ18" s="764">
        <f t="shared" si="57"/>
        <v>0</v>
      </c>
      <c r="FR18" s="593"/>
      <c r="FS18" s="594"/>
      <c r="FT18" s="623">
        <f t="shared" si="58"/>
        <v>0</v>
      </c>
      <c r="FU18" s="593">
        <f>[1]Субсидия_факт!EB9</f>
        <v>0</v>
      </c>
      <c r="FV18" s="594">
        <f>[1]Субсидия_факт!EC9</f>
        <v>0</v>
      </c>
      <c r="FW18" s="764">
        <f t="shared" si="59"/>
        <v>0</v>
      </c>
      <c r="FX18" s="593"/>
      <c r="FY18" s="594"/>
      <c r="FZ18" s="940">
        <f t="shared" si="60"/>
        <v>0</v>
      </c>
      <c r="GA18" s="590">
        <f>[1]Субсидия_факт!ED9</f>
        <v>0</v>
      </c>
      <c r="GB18" s="591">
        <f>[1]Субсидия_факт!EF9</f>
        <v>0</v>
      </c>
      <c r="GC18" s="940">
        <f t="shared" si="61"/>
        <v>0</v>
      </c>
      <c r="GD18" s="593"/>
      <c r="GE18" s="616"/>
      <c r="GF18" s="1114">
        <f t="shared" ref="GF18:GF30" si="224">FZ18-GH18</f>
        <v>0</v>
      </c>
      <c r="GG18" s="609">
        <f t="shared" ref="GG18:GG30" si="225">GC18-GI18</f>
        <v>0</v>
      </c>
      <c r="GH18" s="1137">
        <f t="shared" ref="GH18:GH30" si="226">FZ18</f>
        <v>0</v>
      </c>
      <c r="GI18" s="609">
        <f t="shared" ref="GI18:GI30" si="227">GC18</f>
        <v>0</v>
      </c>
      <c r="GJ18" s="623">
        <f t="shared" si="62"/>
        <v>0</v>
      </c>
      <c r="GK18" s="590">
        <f>[1]Субсидия_факт!EN9</f>
        <v>0</v>
      </c>
      <c r="GL18" s="591">
        <f>[1]Субсидия_факт!EO9</f>
        <v>0</v>
      </c>
      <c r="GM18" s="764">
        <f t="shared" si="63"/>
        <v>0</v>
      </c>
      <c r="GN18" s="593"/>
      <c r="GO18" s="594"/>
      <c r="GP18" s="623">
        <f t="shared" si="64"/>
        <v>0</v>
      </c>
      <c r="GQ18" s="593"/>
      <c r="GR18" s="594"/>
      <c r="GS18" s="764">
        <f t="shared" si="65"/>
        <v>0</v>
      </c>
      <c r="GT18" s="593"/>
      <c r="GU18" s="594"/>
      <c r="GV18" s="623">
        <f t="shared" si="66"/>
        <v>0</v>
      </c>
      <c r="GW18" s="590">
        <f>[1]Субсидия_факт!CN9</f>
        <v>0</v>
      </c>
      <c r="GX18" s="591">
        <f>[1]Субсидия_факт!CP9</f>
        <v>0</v>
      </c>
      <c r="GY18" s="764">
        <f t="shared" si="67"/>
        <v>0</v>
      </c>
      <c r="GZ18" s="593"/>
      <c r="HA18" s="594"/>
      <c r="HB18" s="1109">
        <f t="shared" si="68"/>
        <v>0</v>
      </c>
      <c r="HC18" s="590">
        <f t="shared" si="69"/>
        <v>0</v>
      </c>
      <c r="HD18" s="589">
        <f t="shared" si="69"/>
        <v>0</v>
      </c>
      <c r="HE18" s="608">
        <f t="shared" si="70"/>
        <v>0</v>
      </c>
      <c r="HF18" s="590">
        <f t="shared" si="71"/>
        <v>0</v>
      </c>
      <c r="HG18" s="589">
        <f t="shared" si="71"/>
        <v>0</v>
      </c>
      <c r="HH18" s="1109">
        <f t="shared" si="72"/>
        <v>0</v>
      </c>
      <c r="HI18" s="590">
        <f>[1]Субсидия_факт!CO9</f>
        <v>0</v>
      </c>
      <c r="HJ18" s="589">
        <f>[1]Субсидия_факт!CQ9</f>
        <v>0</v>
      </c>
      <c r="HK18" s="608">
        <f t="shared" si="73"/>
        <v>0</v>
      </c>
      <c r="HL18" s="590">
        <f t="shared" ref="HL18:HL30" si="228">GZ18</f>
        <v>0</v>
      </c>
      <c r="HM18" s="591">
        <f t="shared" ref="HM18:HM30" si="229">HA18</f>
        <v>0</v>
      </c>
      <c r="HN18" s="1113">
        <f t="shared" si="75"/>
        <v>0</v>
      </c>
      <c r="HO18" s="590">
        <f>[1]Субсидия_факт!EP9</f>
        <v>0</v>
      </c>
      <c r="HP18" s="591">
        <f>[1]Субсидия_факт!EQ9</f>
        <v>0</v>
      </c>
      <c r="HQ18" s="590">
        <f>[1]Субсидия_факт!ER9</f>
        <v>0</v>
      </c>
      <c r="HR18" s="623">
        <f t="shared" si="76"/>
        <v>0</v>
      </c>
      <c r="HS18" s="593"/>
      <c r="HT18" s="594"/>
      <c r="HU18" s="597"/>
      <c r="HV18" s="940">
        <f t="shared" ref="HV18:HX30" si="230">HW18</f>
        <v>73250000</v>
      </c>
      <c r="HW18" s="590">
        <f>[1]Субсидия_факт!ES9</f>
        <v>73250000</v>
      </c>
      <c r="HX18" s="940">
        <f t="shared" si="230"/>
        <v>0</v>
      </c>
      <c r="HY18" s="597"/>
      <c r="HZ18" s="1114">
        <f t="shared" ref="HZ18:HZ30" si="231">HV18-IB18</f>
        <v>0</v>
      </c>
      <c r="IA18" s="1114">
        <f t="shared" ref="IA18:IA30" si="232">HX18-IC18</f>
        <v>0</v>
      </c>
      <c r="IB18" s="1114">
        <f t="shared" ref="IB18:IB30" si="233">HV18</f>
        <v>73250000</v>
      </c>
      <c r="IC18" s="1114">
        <f t="shared" ref="IC18:IC30" si="234">HX18</f>
        <v>0</v>
      </c>
      <c r="ID18" s="623">
        <f t="shared" si="77"/>
        <v>0</v>
      </c>
      <c r="IE18" s="593">
        <f>[1]Субсидия_факт!BM9</f>
        <v>0</v>
      </c>
      <c r="IF18" s="594">
        <f>[1]Субсидия_факт!BN9</f>
        <v>0</v>
      </c>
      <c r="IG18" s="1135">
        <f t="shared" si="78"/>
        <v>0</v>
      </c>
      <c r="IH18" s="593"/>
      <c r="II18" s="594"/>
      <c r="IJ18" s="940">
        <f t="shared" si="79"/>
        <v>0</v>
      </c>
      <c r="IK18" s="590">
        <f>[1]Субсидия_факт!BO9</f>
        <v>0</v>
      </c>
      <c r="IL18" s="591">
        <f>[1]Субсидия_факт!BQ9</f>
        <v>0</v>
      </c>
      <c r="IM18" s="1136">
        <f t="shared" si="80"/>
        <v>0</v>
      </c>
      <c r="IN18" s="593"/>
      <c r="IO18" s="616"/>
      <c r="IP18" s="1114">
        <f t="shared" ref="IP18:IP30" si="235">IJ18-IR18</f>
        <v>0</v>
      </c>
      <c r="IQ18" s="1114">
        <f t="shared" ref="IQ18:IQ30" si="236">IM18-IS18</f>
        <v>0</v>
      </c>
      <c r="IR18" s="1114">
        <f t="shared" ref="IR18:IR30" si="237">IJ18</f>
        <v>0</v>
      </c>
      <c r="IS18" s="609">
        <f t="shared" ref="IS18:IS30" si="238">IM18</f>
        <v>0</v>
      </c>
      <c r="IT18" s="764">
        <f t="shared" si="81"/>
        <v>0</v>
      </c>
      <c r="IU18" s="593">
        <f>[1]Субсидия_факт!AR9</f>
        <v>0</v>
      </c>
      <c r="IV18" s="594">
        <f>[1]Субсидия_факт!AS9</f>
        <v>0</v>
      </c>
      <c r="IW18" s="1135">
        <f t="shared" si="82"/>
        <v>0</v>
      </c>
      <c r="IX18" s="593"/>
      <c r="IY18" s="594"/>
      <c r="IZ18" s="623">
        <f t="shared" si="83"/>
        <v>0</v>
      </c>
      <c r="JA18" s="590">
        <f>[1]Субсидия_факт!BX9</f>
        <v>0</v>
      </c>
      <c r="JB18" s="591">
        <f>[1]Субсидия_факт!BY9</f>
        <v>0</v>
      </c>
      <c r="JC18" s="764">
        <f t="shared" si="84"/>
        <v>0</v>
      </c>
      <c r="JD18" s="593"/>
      <c r="JE18" s="594"/>
      <c r="JF18" s="720">
        <f t="shared" si="85"/>
        <v>0</v>
      </c>
      <c r="JG18" s="590">
        <f>[1]Субсидия_факт!BZ9</f>
        <v>0</v>
      </c>
      <c r="JH18" s="589">
        <f>[1]Субсидия_факт!CC9</f>
        <v>0</v>
      </c>
      <c r="JI18" s="720">
        <f t="shared" si="86"/>
        <v>0</v>
      </c>
      <c r="JJ18" s="590"/>
      <c r="JK18" s="591"/>
      <c r="JL18" s="720">
        <f t="shared" si="87"/>
        <v>0</v>
      </c>
      <c r="JM18" s="590">
        <f>[1]Субсидия_факт!CA9</f>
        <v>0</v>
      </c>
      <c r="JN18" s="591">
        <f>[1]Субсидия_факт!CD9</f>
        <v>0</v>
      </c>
      <c r="JO18" s="720">
        <f t="shared" si="88"/>
        <v>0</v>
      </c>
      <c r="JP18" s="586"/>
      <c r="JQ18" s="595"/>
      <c r="JR18" s="608">
        <f t="shared" si="89"/>
        <v>0</v>
      </c>
      <c r="JS18" s="587">
        <f>'Проверочная  таблица'!JM18-'Проверочная  таблица'!JY18</f>
        <v>0</v>
      </c>
      <c r="JT18" s="591">
        <f>'Проверочная  таблица'!JN18-'Проверочная  таблица'!JZ18</f>
        <v>0</v>
      </c>
      <c r="JU18" s="1105">
        <f t="shared" si="90"/>
        <v>0</v>
      </c>
      <c r="JV18" s="586">
        <f>'Проверочная  таблица'!JP18-'Проверочная  таблица'!KB18</f>
        <v>0</v>
      </c>
      <c r="JW18" s="598">
        <f>'Проверочная  таблица'!JQ18-'Проверочная  таблица'!KC18</f>
        <v>0</v>
      </c>
      <c r="JX18" s="608">
        <f t="shared" si="91"/>
        <v>0</v>
      </c>
      <c r="JY18" s="590">
        <f>[1]Субсидия_факт!CB9</f>
        <v>0</v>
      </c>
      <c r="JZ18" s="589">
        <f>[1]Субсидия_факт!CE9</f>
        <v>0</v>
      </c>
      <c r="KA18" s="608">
        <f t="shared" si="92"/>
        <v>0</v>
      </c>
      <c r="KB18" s="590"/>
      <c r="KC18" s="591"/>
      <c r="KD18" s="1096">
        <f t="shared" si="93"/>
        <v>0</v>
      </c>
      <c r="KE18" s="586">
        <f>[1]Субсидия_факт!AJ9</f>
        <v>0</v>
      </c>
      <c r="KF18" s="591">
        <f>[1]Субсидия_факт!AK9</f>
        <v>0</v>
      </c>
      <c r="KG18" s="586">
        <f>[1]Субсидия_факт!AL9</f>
        <v>0</v>
      </c>
      <c r="KH18" s="1096">
        <f t="shared" si="94"/>
        <v>0</v>
      </c>
      <c r="KI18" s="586"/>
      <c r="KJ18" s="591"/>
      <c r="KK18" s="586"/>
      <c r="KL18" s="1096">
        <f t="shared" si="95"/>
        <v>0</v>
      </c>
      <c r="KM18" s="586">
        <f>[1]Субсидия_факт!GV9</f>
        <v>0</v>
      </c>
      <c r="KN18" s="591">
        <f>[1]Субсидия_факт!GW9</f>
        <v>0</v>
      </c>
      <c r="KO18" s="1096">
        <f t="shared" si="96"/>
        <v>0</v>
      </c>
      <c r="KP18" s="586"/>
      <c r="KQ18" s="591"/>
      <c r="KR18" s="1096">
        <f t="shared" si="97"/>
        <v>0</v>
      </c>
      <c r="KS18" s="615"/>
      <c r="KT18" s="594"/>
      <c r="KU18" s="1096">
        <f t="shared" si="98"/>
        <v>0</v>
      </c>
      <c r="KV18" s="586"/>
      <c r="KW18" s="591"/>
      <c r="KX18" s="608">
        <f t="shared" ref="KX18:KX30" si="239">KR18-KZ18</f>
        <v>0</v>
      </c>
      <c r="KY18" s="608">
        <f t="shared" ref="KY18:KY30" si="240">KU18-LA18</f>
        <v>0</v>
      </c>
      <c r="KZ18" s="608"/>
      <c r="LA18" s="608"/>
      <c r="LB18" s="764">
        <f t="shared" si="99"/>
        <v>0</v>
      </c>
      <c r="LC18" s="586">
        <f>[1]Субсидия_факт!AT9</f>
        <v>0</v>
      </c>
      <c r="LD18" s="591">
        <f>[1]Субсидия_факт!AW9</f>
        <v>0</v>
      </c>
      <c r="LE18" s="764">
        <f t="shared" si="100"/>
        <v>0</v>
      </c>
      <c r="LF18" s="586"/>
      <c r="LG18" s="591"/>
      <c r="LH18" s="764">
        <f t="shared" si="101"/>
        <v>0</v>
      </c>
      <c r="LI18" s="586">
        <f>[1]Субсидия_факт!AU9</f>
        <v>0</v>
      </c>
      <c r="LJ18" s="591">
        <f>[1]Субсидия_факт!AX9</f>
        <v>0</v>
      </c>
      <c r="LK18" s="764">
        <f t="shared" si="102"/>
        <v>0</v>
      </c>
      <c r="LL18" s="586"/>
      <c r="LM18" s="589"/>
      <c r="LN18" s="609">
        <f t="shared" si="103"/>
        <v>0</v>
      </c>
      <c r="LO18" s="593">
        <f>'Проверочная  таблица'!LI18-LU18</f>
        <v>0</v>
      </c>
      <c r="LP18" s="594">
        <f>'Проверочная  таблица'!LJ18-LV18</f>
        <v>0</v>
      </c>
      <c r="LQ18" s="609">
        <f t="shared" si="104"/>
        <v>0</v>
      </c>
      <c r="LR18" s="593">
        <f>'Проверочная  таблица'!LL18-LX18</f>
        <v>0</v>
      </c>
      <c r="LS18" s="594">
        <f>'Проверочная  таблица'!LM18-LY18</f>
        <v>0</v>
      </c>
      <c r="LT18" s="609">
        <f t="shared" si="105"/>
        <v>0</v>
      </c>
      <c r="LU18" s="586">
        <f>[1]Субсидия_факт!AV9</f>
        <v>0</v>
      </c>
      <c r="LV18" s="591">
        <f>[1]Субсидия_факт!AY9</f>
        <v>0</v>
      </c>
      <c r="LW18" s="609">
        <f t="shared" si="106"/>
        <v>0</v>
      </c>
      <c r="LX18" s="586"/>
      <c r="LY18" s="591"/>
      <c r="LZ18" s="1104">
        <f t="shared" ref="LZ18:LZ30" si="241">SUM(MA18:MG18)</f>
        <v>340637.78</v>
      </c>
      <c r="MA18" s="586">
        <f>[1]Субсидия_факт!AZ9</f>
        <v>0</v>
      </c>
      <c r="MB18" s="589">
        <f>[1]Субсидия_факт!BA9</f>
        <v>0</v>
      </c>
      <c r="MC18" s="590">
        <f>[1]Субсидия_факт!BB9</f>
        <v>0</v>
      </c>
      <c r="MD18" s="591">
        <f>[1]Субсидия_факт!BC9</f>
        <v>0</v>
      </c>
      <c r="ME18" s="587">
        <f>[1]Субсидия_факт!BL9</f>
        <v>0</v>
      </c>
      <c r="MF18" s="590">
        <f>[1]Субсидия_факт!CF9</f>
        <v>91972.200000000041</v>
      </c>
      <c r="MG18" s="589">
        <f>[1]Субсидия_факт!CI9</f>
        <v>248665.58</v>
      </c>
      <c r="MH18" s="720">
        <f t="shared" si="107"/>
        <v>0</v>
      </c>
      <c r="MI18" s="586"/>
      <c r="MJ18" s="591"/>
      <c r="MK18" s="597"/>
      <c r="ML18" s="617"/>
      <c r="MM18" s="586"/>
      <c r="MN18" s="586"/>
      <c r="MO18" s="591"/>
      <c r="MP18" s="720">
        <f t="shared" ref="MP18:MP30" si="242">SUM(MQ18:MR18)</f>
        <v>0</v>
      </c>
      <c r="MQ18" s="590">
        <f>[1]Субсидия_факт!CG9</f>
        <v>0</v>
      </c>
      <c r="MR18" s="589">
        <f>[1]Субсидия_факт!CJ9</f>
        <v>0</v>
      </c>
      <c r="MS18" s="720">
        <f t="shared" si="108"/>
        <v>0</v>
      </c>
      <c r="MT18" s="587"/>
      <c r="MU18" s="591"/>
      <c r="MV18" s="608">
        <f t="shared" si="109"/>
        <v>0</v>
      </c>
      <c r="MW18" s="590">
        <f>'Проверочная  таблица'!MQ18-NC18</f>
        <v>0</v>
      </c>
      <c r="MX18" s="591">
        <f>'Проверочная  таблица'!MR18-ND18</f>
        <v>0</v>
      </c>
      <c r="MY18" s="608">
        <f t="shared" si="110"/>
        <v>0</v>
      </c>
      <c r="MZ18" s="586">
        <f>'Проверочная  таблица'!MT18-NF18</f>
        <v>0</v>
      </c>
      <c r="NA18" s="598">
        <f>'Проверочная  таблица'!MU18-NG18</f>
        <v>0</v>
      </c>
      <c r="NB18" s="608">
        <f t="shared" ref="NB18:NB30" si="243">SUM(NC18:ND18)</f>
        <v>0</v>
      </c>
      <c r="NC18" s="590">
        <f>[1]Субсидия_факт!CH9</f>
        <v>0</v>
      </c>
      <c r="ND18" s="589">
        <f>[1]Субсидия_факт!CK9</f>
        <v>0</v>
      </c>
      <c r="NE18" s="608">
        <f t="shared" si="111"/>
        <v>0</v>
      </c>
      <c r="NF18" s="586"/>
      <c r="NG18" s="591"/>
      <c r="NH18" s="1118">
        <f t="shared" si="112"/>
        <v>0</v>
      </c>
      <c r="NI18" s="590">
        <f>[1]Субсидия_факт!CR9</f>
        <v>0</v>
      </c>
      <c r="NJ18" s="589">
        <f>[1]Субсидия_факт!CU9</f>
        <v>0</v>
      </c>
      <c r="NK18" s="597">
        <f>[1]Субсидия_факт!CX9</f>
        <v>0</v>
      </c>
      <c r="NL18" s="1118">
        <f t="shared" si="113"/>
        <v>0</v>
      </c>
      <c r="NM18" s="587"/>
      <c r="NN18" s="591"/>
      <c r="NO18" s="586"/>
      <c r="NP18" s="1096">
        <f t="shared" ref="NP18:NP30" si="244">SUM(NQ18:NS18)</f>
        <v>18908723.399999999</v>
      </c>
      <c r="NQ18" s="590">
        <f>[1]Субсидия_факт!CS9</f>
        <v>1134523.3999999985</v>
      </c>
      <c r="NR18" s="589">
        <f>[1]Субсидия_факт!CV9</f>
        <v>17774200</v>
      </c>
      <c r="NS18" s="586">
        <f>[1]Субсидия_факт!CY9</f>
        <v>0</v>
      </c>
      <c r="NT18" s="1096">
        <f t="shared" si="114"/>
        <v>0</v>
      </c>
      <c r="NU18" s="586"/>
      <c r="NV18" s="598"/>
      <c r="NW18" s="586"/>
      <c r="NX18" s="1098">
        <f t="shared" si="115"/>
        <v>0</v>
      </c>
      <c r="NY18" s="615">
        <f>'Проверочная  таблица'!NQ18-OG18</f>
        <v>0</v>
      </c>
      <c r="NZ18" s="594">
        <f>'Проверочная  таблица'!NR18-OH18</f>
        <v>0</v>
      </c>
      <c r="OA18" s="597">
        <f>'Проверочная  таблица'!NS18-OI18</f>
        <v>0</v>
      </c>
      <c r="OB18" s="1098">
        <f t="shared" ref="OB18:OB30" si="245">SUM(OC18:OE18)</f>
        <v>0</v>
      </c>
      <c r="OC18" s="587">
        <f>'Проверочная  таблица'!NU18-OK18</f>
        <v>0</v>
      </c>
      <c r="OD18" s="591">
        <f>'Проверочная  таблица'!NV18-OL18</f>
        <v>0</v>
      </c>
      <c r="OE18" s="586">
        <f>'Проверочная  таблица'!NW18-OM18</f>
        <v>0</v>
      </c>
      <c r="OF18" s="1098">
        <f t="shared" si="116"/>
        <v>18908723.399999999</v>
      </c>
      <c r="OG18" s="590">
        <f>[1]Субсидия_факт!CT9</f>
        <v>1134523.3999999985</v>
      </c>
      <c r="OH18" s="589">
        <f>[1]Субсидия_факт!CW9</f>
        <v>17774200</v>
      </c>
      <c r="OI18" s="590">
        <f>[1]Субсидия_факт!CZ9</f>
        <v>0</v>
      </c>
      <c r="OJ18" s="1098">
        <f t="shared" si="117"/>
        <v>0</v>
      </c>
      <c r="OK18" s="587">
        <f t="shared" ref="OK18:OK30" si="246">NU18</f>
        <v>0</v>
      </c>
      <c r="OL18" s="591">
        <f t="shared" ref="OL18:OL30" si="247">NV18</f>
        <v>0</v>
      </c>
      <c r="OM18" s="586"/>
      <c r="ON18" s="1104">
        <f t="shared" ref="ON18:ON30" si="248">SUM(OO18:OR18)</f>
        <v>0</v>
      </c>
      <c r="OO18" s="590">
        <f>[1]Субсидия_факт!DV9</f>
        <v>0</v>
      </c>
      <c r="OP18" s="591">
        <f>[1]Субсидия_факт!DY9</f>
        <v>0</v>
      </c>
      <c r="OQ18" s="593"/>
      <c r="OR18" s="594"/>
      <c r="OS18" s="1104">
        <f t="shared" ref="OS18:OS30" si="249">SUM(OT18:OW18)</f>
        <v>0</v>
      </c>
      <c r="OT18" s="597"/>
      <c r="OU18" s="617"/>
      <c r="OV18" s="597"/>
      <c r="OW18" s="617"/>
      <c r="OX18" s="1104">
        <f t="shared" ref="OX18:OX30" si="250">SUM(OY18:PB18)</f>
        <v>1180323.2</v>
      </c>
      <c r="OY18" s="590">
        <f>[1]Субсидия_факт!DW9</f>
        <v>70819.389999999898</v>
      </c>
      <c r="OZ18" s="591">
        <f>[1]Субсидия_факт!DZ9</f>
        <v>1109503.81</v>
      </c>
      <c r="PA18" s="597"/>
      <c r="PB18" s="617"/>
      <c r="PC18" s="1104">
        <f t="shared" ref="PC18:PC30" si="251">SUM(PD18:PG18)</f>
        <v>0</v>
      </c>
      <c r="PD18" s="597"/>
      <c r="PE18" s="617"/>
      <c r="PF18" s="597"/>
      <c r="PG18" s="617"/>
      <c r="PH18" s="609">
        <f t="shared" ref="PH18:PH30" si="252">SUM(PI18:PL18)</f>
        <v>1180323.2</v>
      </c>
      <c r="PI18" s="597">
        <f t="shared" si="119"/>
        <v>70819.389999999898</v>
      </c>
      <c r="PJ18" s="594">
        <f t="shared" si="120"/>
        <v>1109503.81</v>
      </c>
      <c r="PK18" s="593">
        <f t="shared" si="121"/>
        <v>0</v>
      </c>
      <c r="PL18" s="594">
        <f t="shared" si="122"/>
        <v>0</v>
      </c>
      <c r="PM18" s="609">
        <f t="shared" ref="PM18:PM30" si="253">SUM(PN18:PQ18)</f>
        <v>0</v>
      </c>
      <c r="PN18" s="593">
        <f t="shared" si="123"/>
        <v>0</v>
      </c>
      <c r="PO18" s="594">
        <f t="shared" si="124"/>
        <v>0</v>
      </c>
      <c r="PP18" s="593">
        <f t="shared" si="125"/>
        <v>0</v>
      </c>
      <c r="PQ18" s="594">
        <f t="shared" si="126"/>
        <v>0</v>
      </c>
      <c r="PR18" s="609">
        <f t="shared" ref="PR18:PR30" si="254">SUM(PS18:PV18)</f>
        <v>0</v>
      </c>
      <c r="PS18" s="590">
        <f>[1]Субсидия_факт!DX9</f>
        <v>0</v>
      </c>
      <c r="PT18" s="591">
        <f>[1]Субсидия_факт!EA9</f>
        <v>0</v>
      </c>
      <c r="PU18" s="597"/>
      <c r="PV18" s="620"/>
      <c r="PW18" s="609">
        <f t="shared" ref="PW18:PW30" si="255">SUM(PX18:QA18)</f>
        <v>0</v>
      </c>
      <c r="PX18" s="618"/>
      <c r="PY18" s="617"/>
      <c r="PZ18" s="597"/>
      <c r="QA18" s="617"/>
      <c r="QB18" s="623">
        <f t="shared" si="127"/>
        <v>0</v>
      </c>
      <c r="QC18" s="590">
        <f>[1]Субсидия_факт!BD9</f>
        <v>0</v>
      </c>
      <c r="QD18" s="591">
        <f>[1]Субсидия_факт!BE9</f>
        <v>0</v>
      </c>
      <c r="QE18" s="764">
        <f t="shared" si="128"/>
        <v>0</v>
      </c>
      <c r="QF18" s="593"/>
      <c r="QG18" s="594"/>
      <c r="QH18" s="623">
        <f t="shared" si="129"/>
        <v>0</v>
      </c>
      <c r="QI18" s="590">
        <f>[1]Субсидия_факт!BF9</f>
        <v>0</v>
      </c>
      <c r="QJ18" s="591">
        <f>[1]Субсидия_факт!BI9</f>
        <v>0</v>
      </c>
      <c r="QK18" s="764">
        <f t="shared" si="130"/>
        <v>0</v>
      </c>
      <c r="QL18" s="593"/>
      <c r="QM18" s="594"/>
      <c r="QN18" s="623">
        <f t="shared" si="131"/>
        <v>0</v>
      </c>
      <c r="QO18" s="590">
        <f>[1]Субсидия_факт!BG9</f>
        <v>0</v>
      </c>
      <c r="QP18" s="591">
        <f>[1]Субсидия_факт!BJ9</f>
        <v>0</v>
      </c>
      <c r="QQ18" s="764">
        <f t="shared" si="132"/>
        <v>0</v>
      </c>
      <c r="QR18" s="593"/>
      <c r="QS18" s="594"/>
      <c r="QT18" s="1114">
        <f t="shared" si="133"/>
        <v>0</v>
      </c>
      <c r="QU18" s="593">
        <f t="shared" si="134"/>
        <v>0</v>
      </c>
      <c r="QV18" s="594">
        <f t="shared" si="134"/>
        <v>0</v>
      </c>
      <c r="QW18" s="609">
        <f t="shared" si="135"/>
        <v>0</v>
      </c>
      <c r="QX18" s="593">
        <f t="shared" si="136"/>
        <v>0</v>
      </c>
      <c r="QY18" s="594">
        <f t="shared" si="136"/>
        <v>0</v>
      </c>
      <c r="QZ18" s="623">
        <f t="shared" si="137"/>
        <v>0</v>
      </c>
      <c r="RA18" s="590">
        <f>[1]Субсидия_факт!BH9</f>
        <v>0</v>
      </c>
      <c r="RB18" s="591">
        <f>[1]Субсидия_факт!BK9</f>
        <v>0</v>
      </c>
      <c r="RC18" s="609">
        <f t="shared" si="138"/>
        <v>0</v>
      </c>
      <c r="RD18" s="593"/>
      <c r="RE18" s="594"/>
      <c r="RF18" s="1096">
        <f t="shared" ref="RF18:RF30" si="256">SUM(RG18:RJ18)</f>
        <v>0</v>
      </c>
      <c r="RG18" s="586">
        <f>[1]Субсидия_факт!GI9</f>
        <v>0</v>
      </c>
      <c r="RH18" s="591">
        <f>[1]Субсидия_факт!GL9</f>
        <v>0</v>
      </c>
      <c r="RI18" s="586">
        <f>[1]Субсидия_факт!GO13</f>
        <v>0</v>
      </c>
      <c r="RJ18" s="591">
        <f>[1]Субсидия_факт!GR13</f>
        <v>0</v>
      </c>
      <c r="RK18" s="1096">
        <f t="shared" ref="RK18:RK30" si="257">SUM(RL18:RO18)</f>
        <v>0</v>
      </c>
      <c r="RL18" s="586"/>
      <c r="RM18" s="591"/>
      <c r="RN18" s="586"/>
      <c r="RO18" s="591"/>
      <c r="RP18" s="1096">
        <f t="shared" ref="RP18:RP30" si="258">SUM(RQ18:RT18)</f>
        <v>0</v>
      </c>
      <c r="RQ18" s="615">
        <f>[1]Субсидия_факт!GJ9</f>
        <v>0</v>
      </c>
      <c r="RR18" s="594">
        <f>[1]Субсидия_факт!GM9</f>
        <v>0</v>
      </c>
      <c r="RS18" s="586">
        <f>[1]Субсидия_факт!GP13</f>
        <v>0</v>
      </c>
      <c r="RT18" s="591">
        <f>[1]Субсидия_факт!GS13</f>
        <v>0</v>
      </c>
      <c r="RU18" s="1096">
        <f t="shared" ref="RU18:RU30" si="259">SUM(RV18:RY18)</f>
        <v>0</v>
      </c>
      <c r="RV18" s="586"/>
      <c r="RW18" s="591"/>
      <c r="RX18" s="586"/>
      <c r="RY18" s="591"/>
      <c r="RZ18" s="608">
        <f t="shared" ref="RZ18:RZ30" si="260">RP18-SB18</f>
        <v>0</v>
      </c>
      <c r="SA18" s="608">
        <f t="shared" ref="SA18:SA30" si="261">RU18-SC18</f>
        <v>0</v>
      </c>
      <c r="SB18" s="608"/>
      <c r="SC18" s="608"/>
      <c r="SD18" s="764">
        <f t="shared" ref="SD18:SD30" si="262">SUM(SE18:SI18)</f>
        <v>0</v>
      </c>
      <c r="SE18" s="590">
        <f>[1]Субсидия_факт!AE9</f>
        <v>0</v>
      </c>
      <c r="SF18" s="593">
        <f>[1]Субсидия_факт!Y9</f>
        <v>0</v>
      </c>
      <c r="SG18" s="616">
        <f>[1]Субсидия_факт!Z9</f>
        <v>0</v>
      </c>
      <c r="SH18" s="593">
        <f>[1]Субсидия_факт!AA9</f>
        <v>0</v>
      </c>
      <c r="SI18" s="616">
        <f>[1]Субсидия_факт!AB9</f>
        <v>0</v>
      </c>
      <c r="SJ18" s="764">
        <f t="shared" si="139"/>
        <v>0</v>
      </c>
      <c r="SK18" s="618"/>
      <c r="SL18" s="615"/>
      <c r="SM18" s="594"/>
      <c r="SN18" s="615"/>
      <c r="SO18" s="616"/>
      <c r="SP18" s="1143">
        <f t="shared" si="140"/>
        <v>0</v>
      </c>
      <c r="SQ18" s="590">
        <f>[1]Субсидия_факт!S9</f>
        <v>0</v>
      </c>
      <c r="SR18" s="591">
        <f>[1]Субсидия_факт!T9</f>
        <v>0</v>
      </c>
      <c r="SS18" s="764">
        <f t="shared" si="141"/>
        <v>0</v>
      </c>
      <c r="ST18" s="615"/>
      <c r="SU18" s="616"/>
      <c r="SV18" s="623">
        <f t="shared" ref="SV18:SV30" si="263">SUM(SW18:TB18)</f>
        <v>0</v>
      </c>
      <c r="SW18" s="590">
        <f>[1]Субсидия_факт!DJ9</f>
        <v>0</v>
      </c>
      <c r="SX18" s="591">
        <f>[1]Субсидия_факт!DM9</f>
        <v>0</v>
      </c>
      <c r="SY18" s="587">
        <f>[1]Субсидия_факт!DP9</f>
        <v>0</v>
      </c>
      <c r="SZ18" s="591">
        <f>[1]Субсидия_факт!DS9</f>
        <v>0</v>
      </c>
      <c r="TA18" s="867">
        <f>[1]Субсидия_факт!EH9-OQ18</f>
        <v>0</v>
      </c>
      <c r="TB18" s="589">
        <f>[1]Субсидия_факт!EK9-OR18</f>
        <v>0</v>
      </c>
      <c r="TC18" s="764">
        <f t="shared" si="142"/>
        <v>0</v>
      </c>
      <c r="TD18" s="1140"/>
      <c r="TE18" s="617"/>
      <c r="TF18" s="1140"/>
      <c r="TG18" s="617"/>
      <c r="TH18" s="826"/>
      <c r="TI18" s="616"/>
      <c r="TJ18" s="1143">
        <f t="shared" si="143"/>
        <v>0</v>
      </c>
      <c r="TK18" s="590">
        <f>[1]Субсидия_факт!DK9</f>
        <v>0</v>
      </c>
      <c r="TL18" s="591">
        <f>[1]Субсидия_факт!DN9</f>
        <v>0</v>
      </c>
      <c r="TM18" s="587">
        <f>[1]Субсидия_факт!DQ9</f>
        <v>0</v>
      </c>
      <c r="TN18" s="591">
        <f>[1]Субсидия_факт!DT9</f>
        <v>0</v>
      </c>
      <c r="TO18" s="587">
        <f>[1]Субсидия_факт!EI9</f>
        <v>0</v>
      </c>
      <c r="TP18" s="591">
        <f>[1]Субсидия_факт!EL9</f>
        <v>0</v>
      </c>
      <c r="TQ18" s="764">
        <f t="shared" si="144"/>
        <v>0</v>
      </c>
      <c r="TR18" s="597"/>
      <c r="TS18" s="617"/>
      <c r="TT18" s="826"/>
      <c r="TU18" s="617"/>
      <c r="TV18" s="597"/>
      <c r="TW18" s="617"/>
      <c r="TX18" s="1144">
        <f t="shared" si="145"/>
        <v>0</v>
      </c>
      <c r="TY18" s="593">
        <f t="shared" si="146"/>
        <v>0</v>
      </c>
      <c r="TZ18" s="594">
        <f t="shared" si="146"/>
        <v>0</v>
      </c>
      <c r="UA18" s="593">
        <f t="shared" si="146"/>
        <v>0</v>
      </c>
      <c r="UB18" s="594">
        <f t="shared" si="146"/>
        <v>0</v>
      </c>
      <c r="UC18" s="615">
        <f t="shared" si="146"/>
        <v>0</v>
      </c>
      <c r="UD18" s="594">
        <f t="shared" si="146"/>
        <v>0</v>
      </c>
      <c r="UE18" s="609">
        <f t="shared" si="147"/>
        <v>0</v>
      </c>
      <c r="UF18" s="593">
        <f t="shared" si="148"/>
        <v>0</v>
      </c>
      <c r="UG18" s="594">
        <f t="shared" si="148"/>
        <v>0</v>
      </c>
      <c r="UH18" s="593">
        <f t="shared" si="148"/>
        <v>0</v>
      </c>
      <c r="UI18" s="594">
        <f t="shared" si="148"/>
        <v>0</v>
      </c>
      <c r="UJ18" s="615">
        <f t="shared" si="148"/>
        <v>0</v>
      </c>
      <c r="UK18" s="594">
        <f t="shared" si="148"/>
        <v>0</v>
      </c>
      <c r="UL18" s="1145">
        <f t="shared" si="149"/>
        <v>0</v>
      </c>
      <c r="UM18" s="590">
        <f>[1]Субсидия_факт!DL9</f>
        <v>0</v>
      </c>
      <c r="UN18" s="591">
        <f>[1]Субсидия_факт!DO9</f>
        <v>0</v>
      </c>
      <c r="UO18" s="587">
        <f>[1]Субсидия_факт!DR9</f>
        <v>0</v>
      </c>
      <c r="UP18" s="591">
        <f>[1]Субсидия_факт!DU9</f>
        <v>0</v>
      </c>
      <c r="UQ18" s="587">
        <f>[1]Субсидия_факт!EJ9</f>
        <v>0</v>
      </c>
      <c r="UR18" s="591">
        <f>[1]Субсидия_факт!EM9</f>
        <v>0</v>
      </c>
      <c r="US18" s="609">
        <f t="shared" si="150"/>
        <v>0</v>
      </c>
      <c r="UT18" s="826"/>
      <c r="UU18" s="617"/>
      <c r="UV18" s="826"/>
      <c r="UW18" s="617"/>
      <c r="UX18" s="826"/>
      <c r="UY18" s="617"/>
      <c r="UZ18" s="764">
        <f>'Прочая  субсидия_МР  и  ГО'!B13</f>
        <v>40296038.579999998</v>
      </c>
      <c r="VA18" s="764">
        <f>'Прочая  субсидия_МР  и  ГО'!C13</f>
        <v>1360994.99</v>
      </c>
      <c r="VB18" s="1113">
        <f>'Прочая  субсидия_БП'!B13</f>
        <v>26967364.349999994</v>
      </c>
      <c r="VC18" s="623">
        <f>'Прочая  субсидия_БП'!C13</f>
        <v>93250.93</v>
      </c>
      <c r="VD18" s="1141">
        <f>'Прочая  субсидия_БП'!D13</f>
        <v>658377.18000000005</v>
      </c>
      <c r="VE18" s="1131">
        <f>'Прочая  субсидия_БП'!E13</f>
        <v>93250.93</v>
      </c>
      <c r="VF18" s="1132">
        <f>'Прочая  субсидия_БП'!F13</f>
        <v>26308987.169999994</v>
      </c>
      <c r="VG18" s="1141">
        <f>'Прочая  субсидия_БП'!G13</f>
        <v>0</v>
      </c>
      <c r="VH18" s="623">
        <f t="shared" si="151"/>
        <v>1181974412.1999998</v>
      </c>
      <c r="VI18" s="597">
        <f>'Проверочная  таблица'!WK18+'Проверочная  таблица'!VN18+'Проверочная  таблица'!VP18+WE18</f>
        <v>1146818412.8499999</v>
      </c>
      <c r="VJ18" s="618">
        <f>'Проверочная  таблица'!WL18+'Проверочная  таблица'!VT18+'Проверочная  таблица'!VZ18+'Проверочная  таблица'!VV18+'Проверочная  таблица'!VX18+WB18+WF18+VR18</f>
        <v>35155999.350000001</v>
      </c>
      <c r="VK18" s="764">
        <f t="shared" si="152"/>
        <v>317230804.65999997</v>
      </c>
      <c r="VL18" s="597">
        <f>'Проверочная  таблица'!WN18+'Проверочная  таблица'!VO18+'Проверочная  таблица'!VQ18+WH18</f>
        <v>307037021.63</v>
      </c>
      <c r="VM18" s="618">
        <f>'Проверочная  таблица'!WO18+'Проверочная  таблица'!VU18+'Проверочная  таблица'!WA18+'Проверочная  таблица'!VW18+'Проверочная  таблица'!VY18+WC18+WI18+VS18</f>
        <v>10193783.029999999</v>
      </c>
      <c r="VN18" s="1135">
        <f>'Субвенция  на  полномочия'!B13</f>
        <v>1093934679.8699999</v>
      </c>
      <c r="VO18" s="1113">
        <f>'Субвенция  на  полномочия'!C13</f>
        <v>292942520.74000001</v>
      </c>
      <c r="VP18" s="1133">
        <f>[1]Субвенция_факт!M10</f>
        <v>33211868.000000004</v>
      </c>
      <c r="VQ18" s="619">
        <v>8200000</v>
      </c>
      <c r="VR18" s="1133">
        <f>[1]Субвенция_факт!AE10</f>
        <v>0</v>
      </c>
      <c r="VS18" s="619"/>
      <c r="VT18" s="1133">
        <f>[1]Субвенция_факт!AF10</f>
        <v>3793600</v>
      </c>
      <c r="VU18" s="619">
        <f>ВУС!E11</f>
        <v>652174.8899999999</v>
      </c>
      <c r="VV18" s="1133">
        <f>[1]Субвенция_факт!AG10</f>
        <v>5000</v>
      </c>
      <c r="VW18" s="619"/>
      <c r="VX18" s="1133">
        <f>[1]Субвенция_факт!E10</f>
        <v>0</v>
      </c>
      <c r="VY18" s="619"/>
      <c r="VZ18" s="1133">
        <f>[1]Субвенция_факт!F10</f>
        <v>0</v>
      </c>
      <c r="WA18" s="619"/>
      <c r="WB18" s="1133">
        <f>[1]Субвенция_факт!G10</f>
        <v>0</v>
      </c>
      <c r="WC18" s="916"/>
      <c r="WD18" s="1113">
        <f t="shared" si="153"/>
        <v>46529264.329999998</v>
      </c>
      <c r="WE18" s="597">
        <f>[1]Субвенция_факт!P10</f>
        <v>16371864.98</v>
      </c>
      <c r="WF18" s="594">
        <f>[1]Субвенция_факт!Q10</f>
        <v>30157399.350000001</v>
      </c>
      <c r="WG18" s="764">
        <f t="shared" si="154"/>
        <v>14194500.890000001</v>
      </c>
      <c r="WH18" s="597">
        <v>4994500.8899999997</v>
      </c>
      <c r="WI18" s="620">
        <v>9200000</v>
      </c>
      <c r="WJ18" s="623">
        <f t="shared" si="155"/>
        <v>4500000</v>
      </c>
      <c r="WK18" s="612">
        <f>[1]Субвенция_факт!X10</f>
        <v>3300000</v>
      </c>
      <c r="WL18" s="1142">
        <f>[1]Субвенция_факт!W10</f>
        <v>1200000</v>
      </c>
      <c r="WM18" s="764">
        <f t="shared" si="156"/>
        <v>1241608.1400000001</v>
      </c>
      <c r="WN18" s="597">
        <v>900000</v>
      </c>
      <c r="WO18" s="620">
        <v>341608.14</v>
      </c>
      <c r="WP18" s="764">
        <f t="shared" ref="WP18:WP30" si="264">WX18+XD18+XJ18+XP18+XT18+YB18+YZ18+WR18</f>
        <v>89383501.699999988</v>
      </c>
      <c r="WQ18" s="764">
        <f t="shared" ref="WQ18:WQ30" si="265">XA18+XG18+XM18+XR18+XV18+YN18+ZF18+WU18</f>
        <v>20271649.039999999</v>
      </c>
      <c r="WR18" s="1113">
        <f t="shared" ref="WR18:WR20" si="266">SUM(WS18:WT18)</f>
        <v>1640520</v>
      </c>
      <c r="WS18" s="621">
        <f>'[1]Иные межбюджетные трансферты'!E9</f>
        <v>0</v>
      </c>
      <c r="WT18" s="622">
        <f>'[1]Иные межбюджетные трансферты'!F9</f>
        <v>1640520</v>
      </c>
      <c r="WU18" s="764">
        <f t="shared" ref="WU18:WU20" si="267">SUM(WV18:WW18)</f>
        <v>410130</v>
      </c>
      <c r="WV18" s="621"/>
      <c r="WW18" s="622">
        <v>410130</v>
      </c>
      <c r="WX18" s="1113">
        <f t="shared" si="159"/>
        <v>0</v>
      </c>
      <c r="WY18" s="621">
        <f>'[1]Иные межбюджетные трансферты'!X9</f>
        <v>0</v>
      </c>
      <c r="WZ18" s="622">
        <f>'[1]Иные межбюджетные трансферты'!Y9</f>
        <v>0</v>
      </c>
      <c r="XA18" s="764">
        <f t="shared" si="160"/>
        <v>0</v>
      </c>
      <c r="XB18" s="621"/>
      <c r="XC18" s="622"/>
      <c r="XD18" s="623">
        <f t="shared" si="161"/>
        <v>5679872.7400000002</v>
      </c>
      <c r="XE18" s="621">
        <f>'[1]Иные межбюджетные трансферты'!G9</f>
        <v>340792.36</v>
      </c>
      <c r="XF18" s="622">
        <f>'[1]Иные межбюджетные трансферты'!H9</f>
        <v>5339080.38</v>
      </c>
      <c r="XG18" s="764">
        <f t="shared" si="162"/>
        <v>1419968.08</v>
      </c>
      <c r="XH18" s="621">
        <v>85198.080000000002</v>
      </c>
      <c r="XI18" s="622">
        <v>1334770</v>
      </c>
      <c r="XJ18" s="623">
        <f t="shared" si="163"/>
        <v>66245760</v>
      </c>
      <c r="XK18" s="621">
        <f>'[1]Иные межбюджетные трансферты'!I9</f>
        <v>0</v>
      </c>
      <c r="XL18" s="622">
        <f>'[1]Иные межбюджетные трансферты'!J9</f>
        <v>66245760</v>
      </c>
      <c r="XM18" s="764">
        <f t="shared" ref="XM18:XM30" si="268">SUM(XN18:XO18)</f>
        <v>16800000</v>
      </c>
      <c r="XN18" s="612"/>
      <c r="XO18" s="622">
        <v>16800000</v>
      </c>
      <c r="XP18" s="764">
        <f t="shared" si="165"/>
        <v>0</v>
      </c>
      <c r="XQ18" s="615"/>
      <c r="XR18" s="764">
        <f t="shared" si="166"/>
        <v>0</v>
      </c>
      <c r="XS18" s="615"/>
      <c r="XT18" s="623">
        <f t="shared" si="167"/>
        <v>0</v>
      </c>
      <c r="XU18" s="597">
        <f>'[1]Иные межбюджетные трансферты'!L9</f>
        <v>0</v>
      </c>
      <c r="XV18" s="764">
        <f t="shared" si="168"/>
        <v>0</v>
      </c>
      <c r="XW18" s="597"/>
      <c r="XX18" s="1137">
        <f t="shared" si="169"/>
        <v>0</v>
      </c>
      <c r="XY18" s="609">
        <f t="shared" si="170"/>
        <v>0</v>
      </c>
      <c r="XZ18" s="1137">
        <f t="shared" si="171"/>
        <v>0</v>
      </c>
      <c r="YA18" s="609">
        <f t="shared" si="172"/>
        <v>0</v>
      </c>
      <c r="YB18" s="623">
        <f t="shared" ref="YB18:YB30" si="269">SUM(YC18:YM18)</f>
        <v>15817348.960000001</v>
      </c>
      <c r="YC18" s="621">
        <f>'[1]Иные межбюджетные трансферты'!C9</f>
        <v>0</v>
      </c>
      <c r="YD18" s="612">
        <f>'[1]Иные межбюджетные трансферты'!D9</f>
        <v>0</v>
      </c>
      <c r="YE18" s="882">
        <f>'[1]Иные межбюджетные трансферты'!K9</f>
        <v>14175798</v>
      </c>
      <c r="YF18" s="613">
        <f>'[1]Иные межбюджетные трансферты'!N9</f>
        <v>0</v>
      </c>
      <c r="YG18" s="612">
        <f>'[1]Иные межбюджетные трансферты'!Q9</f>
        <v>0</v>
      </c>
      <c r="YH18" s="613">
        <f>'[1]Иные межбюджетные трансферты'!R9</f>
        <v>0</v>
      </c>
      <c r="YI18" s="612">
        <f>'[1]Иные межбюджетные трансферты'!U9</f>
        <v>0</v>
      </c>
      <c r="YJ18" s="613">
        <f>'[1]Иные межбюджетные трансферты'!Z9</f>
        <v>0</v>
      </c>
      <c r="YK18" s="597">
        <f>'[1]Иные межбюджетные трансферты'!AC9</f>
        <v>0</v>
      </c>
      <c r="YL18" s="613">
        <f>'[1]Иные межбюджетные трансферты'!AD9</f>
        <v>0</v>
      </c>
      <c r="YM18" s="612">
        <f>'[1]Иные межбюджетные трансферты'!AE9</f>
        <v>1641550.96</v>
      </c>
      <c r="YN18" s="764">
        <f t="shared" ref="YN18:YN30" si="270">SUM(YO18:YY18)</f>
        <v>1641550.96</v>
      </c>
      <c r="YO18" s="612"/>
      <c r="YP18" s="612"/>
      <c r="YQ18" s="612"/>
      <c r="YR18" s="587"/>
      <c r="YS18" s="612"/>
      <c r="YT18" s="583"/>
      <c r="YU18" s="583"/>
      <c r="YV18" s="583"/>
      <c r="YW18" s="583"/>
      <c r="YX18" s="583"/>
      <c r="YY18" s="583">
        <v>1641550.96</v>
      </c>
      <c r="YZ18" s="623">
        <f t="shared" si="173"/>
        <v>0</v>
      </c>
      <c r="ZA18" s="621">
        <f>'[1]Иные межбюджетные трансферты'!O9</f>
        <v>0</v>
      </c>
      <c r="ZB18" s="612">
        <f>'[1]Иные межбюджетные трансферты'!S9</f>
        <v>0</v>
      </c>
      <c r="ZC18" s="613">
        <f>'[1]Иные межбюджетные трансферты'!V9</f>
        <v>0</v>
      </c>
      <c r="ZD18" s="612">
        <f>'[1]Иные межбюджетные трансферты'!AA9</f>
        <v>0</v>
      </c>
      <c r="ZE18" s="882">
        <f>'[1]Иные межбюджетные трансферты'!AF9</f>
        <v>0</v>
      </c>
      <c r="ZF18" s="764">
        <f t="shared" si="174"/>
        <v>0</v>
      </c>
      <c r="ZG18" s="596"/>
      <c r="ZH18" s="596"/>
      <c r="ZI18" s="596"/>
      <c r="ZJ18" s="583"/>
      <c r="ZK18" s="583"/>
      <c r="ZL18" s="609">
        <f t="shared" si="175"/>
        <v>0</v>
      </c>
      <c r="ZM18" s="590">
        <f>'Проверочная  таблица'!ZA18-ZY18</f>
        <v>0</v>
      </c>
      <c r="ZN18" s="590">
        <f>'Проверочная  таблица'!ZB18-ZZ18</f>
        <v>0</v>
      </c>
      <c r="ZO18" s="590">
        <f>'Проверочная  таблица'!ZC18-AAA18</f>
        <v>0</v>
      </c>
      <c r="ZP18" s="590">
        <f>'Проверочная  таблица'!ZD18-AAB18</f>
        <v>0</v>
      </c>
      <c r="ZQ18" s="590">
        <f>'Проверочная  таблица'!ZE18-AAC18</f>
        <v>0</v>
      </c>
      <c r="ZR18" s="609">
        <f t="shared" si="176"/>
        <v>0</v>
      </c>
      <c r="ZS18" s="590">
        <f>'Проверочная  таблица'!ZG18-AAE18</f>
        <v>0</v>
      </c>
      <c r="ZT18" s="590">
        <f>'Проверочная  таблица'!ZH18-AAF18</f>
        <v>0</v>
      </c>
      <c r="ZU18" s="590">
        <f>'Проверочная  таблица'!ZI18-AAG18</f>
        <v>0</v>
      </c>
      <c r="ZV18" s="590">
        <f>'Проверочная  таблица'!ZJ18-AAH18</f>
        <v>0</v>
      </c>
      <c r="ZW18" s="590">
        <f>'Проверочная  таблица'!ZK18-AAI18</f>
        <v>0</v>
      </c>
      <c r="ZX18" s="1114">
        <f t="shared" si="177"/>
        <v>0</v>
      </c>
      <c r="ZY18" s="621">
        <f>'[1]Иные межбюджетные трансферты'!P9</f>
        <v>0</v>
      </c>
      <c r="ZZ18" s="612">
        <f>'[1]Иные межбюджетные трансферты'!T9</f>
        <v>0</v>
      </c>
      <c r="AAA18" s="584">
        <f>'[1]Иные межбюджетные трансферты'!W9</f>
        <v>0</v>
      </c>
      <c r="AAB18" s="612">
        <f>'[1]Иные межбюджетные трансферты'!AB9</f>
        <v>0</v>
      </c>
      <c r="AAC18" s="1128">
        <f>'[1]Иные межбюджетные трансферты'!AG9</f>
        <v>0</v>
      </c>
      <c r="AAD18" s="609">
        <f t="shared" si="178"/>
        <v>0</v>
      </c>
      <c r="AAE18" s="596"/>
      <c r="AAF18" s="596"/>
      <c r="AAG18" s="596"/>
      <c r="AAH18" s="583"/>
      <c r="AAI18" s="583"/>
      <c r="AAJ18" s="764">
        <f>AAL18+'Проверочная  таблица'!AAT18+AAP18+'Проверочная  таблица'!AAX18+AAR18+'Проверочная  таблица'!AAZ18</f>
        <v>0</v>
      </c>
      <c r="AAK18" s="764">
        <f>AAM18+'Проверочная  таблица'!AAU18+AAQ18+'Проверочная  таблица'!AAY18+AAS18+'Проверочная  таблица'!ABA18</f>
        <v>0</v>
      </c>
      <c r="AAL18" s="623"/>
      <c r="AAM18" s="623"/>
      <c r="AAN18" s="623"/>
      <c r="AAO18" s="623"/>
      <c r="AAP18" s="1114">
        <f t="shared" si="179"/>
        <v>0</v>
      </c>
      <c r="AAQ18" s="609">
        <f t="shared" si="179"/>
        <v>0</v>
      </c>
      <c r="AAR18" s="624"/>
      <c r="AAS18" s="609"/>
      <c r="AAT18" s="940"/>
      <c r="AAU18" s="940"/>
      <c r="AAV18" s="940"/>
      <c r="AAW18" s="940"/>
      <c r="AAX18" s="1114">
        <f t="shared" si="180"/>
        <v>0</v>
      </c>
      <c r="AAY18" s="609">
        <f t="shared" si="180"/>
        <v>0</v>
      </c>
      <c r="AAZ18" s="609"/>
      <c r="ABA18" s="609"/>
      <c r="ABB18" s="1129">
        <f>'Проверочная  таблица'!AAT18+'Проверочная  таблица'!AAV18</f>
        <v>0</v>
      </c>
      <c r="ABC18" s="1129">
        <f>'Проверочная  таблица'!AAU18+'Проверочная  таблица'!AAW18</f>
        <v>0</v>
      </c>
    </row>
    <row r="19" spans="1:731" ht="20.45" customHeight="1" x14ac:dyDescent="0.25">
      <c r="A19" s="625" t="s">
        <v>987</v>
      </c>
      <c r="B19" s="623">
        <f>D19+AN19+'Проверочная  таблица'!VH19+'Проверочная  таблица'!WP19</f>
        <v>1004906459.0700001</v>
      </c>
      <c r="C19" s="764">
        <f>E19+'Проверочная  таблица'!VK19+AO19+'Проверочная  таблица'!WQ19</f>
        <v>196467156.16999999</v>
      </c>
      <c r="D19" s="1113">
        <f t="shared" si="0"/>
        <v>110786841.34999999</v>
      </c>
      <c r="E19" s="623">
        <f t="shared" si="1"/>
        <v>29270620</v>
      </c>
      <c r="F19" s="1096">
        <f>'[1]Дотация  из  ОБ_факт'!H10</f>
        <v>0</v>
      </c>
      <c r="G19" s="1130"/>
      <c r="H19" s="1096">
        <f>'[1]Дотация  из  ОБ_факт'!E10</f>
        <v>15430917.719999999</v>
      </c>
      <c r="I19" s="1097">
        <v>4526138</v>
      </c>
      <c r="J19" s="1098">
        <f t="shared" si="2"/>
        <v>13722653.919999998</v>
      </c>
      <c r="K19" s="1099">
        <f t="shared" si="3"/>
        <v>4099058</v>
      </c>
      <c r="L19" s="1098">
        <f>'[1]Дотация  из  ОБ_факт'!G10</f>
        <v>1708263.8</v>
      </c>
      <c r="M19" s="582">
        <v>427080</v>
      </c>
      <c r="N19" s="1096">
        <f>'[1]Дотация  из  ОБ_факт'!J10</f>
        <v>35832871</v>
      </c>
      <c r="O19" s="1130">
        <v>9000000</v>
      </c>
      <c r="P19" s="1096">
        <f>'[1]Дотация  из  ОБ_факт'!K10</f>
        <v>59386689</v>
      </c>
      <c r="Q19" s="1146">
        <v>15744482</v>
      </c>
      <c r="R19" s="1131">
        <f t="shared" si="4"/>
        <v>47902436</v>
      </c>
      <c r="S19" s="1132">
        <f t="shared" si="5"/>
        <v>12873419</v>
      </c>
      <c r="T19" s="1098">
        <f>'[1]Дотация  из  ОБ_факт'!M10</f>
        <v>11484253</v>
      </c>
      <c r="U19" s="611">
        <v>2871063</v>
      </c>
      <c r="V19" s="1133">
        <f t="shared" si="6"/>
        <v>136363.63</v>
      </c>
      <c r="W19" s="1101">
        <f>'[1]Дотация  из  ОБ_факт'!O10</f>
        <v>136363.63</v>
      </c>
      <c r="X19" s="1102">
        <f>'[1]Дотация  из  ОБ_факт'!P10</f>
        <v>0</v>
      </c>
      <c r="Y19" s="1102">
        <f>'[1]Дотация  из  ОБ_факт'!R10</f>
        <v>0</v>
      </c>
      <c r="Z19" s="1134">
        <f t="shared" si="7"/>
        <v>0</v>
      </c>
      <c r="AA19" s="583"/>
      <c r="AB19" s="583"/>
      <c r="AC19" s="612"/>
      <c r="AD19" s="1133">
        <f t="shared" si="8"/>
        <v>0</v>
      </c>
      <c r="AE19" s="1101">
        <f>'[1]Дотация  из  ОБ_факт'!N10</f>
        <v>0</v>
      </c>
      <c r="AF19" s="1102">
        <f>'[1]Дотация  из  ОБ_факт'!Q10</f>
        <v>0</v>
      </c>
      <c r="AG19" s="1133">
        <f t="shared" si="9"/>
        <v>0</v>
      </c>
      <c r="AH19" s="613"/>
      <c r="AI19" s="612"/>
      <c r="AJ19" s="1131">
        <f t="shared" si="10"/>
        <v>0</v>
      </c>
      <c r="AK19" s="1132">
        <f t="shared" si="11"/>
        <v>0</v>
      </c>
      <c r="AL19" s="1098">
        <f t="shared" si="12"/>
        <v>0</v>
      </c>
      <c r="AM19" s="585">
        <f t="shared" si="13"/>
        <v>0</v>
      </c>
      <c r="AN19" s="729">
        <f t="shared" si="214"/>
        <v>313821324.81999999</v>
      </c>
      <c r="AO19" s="730">
        <f>'Проверочная  таблица'!VA19+'Проверочная  таблица'!VC19+'Проверочная  таблица'!MH19+'Проверочная  таблица'!MS19+'Проверочная  таблица'!DA19+'Проверочная  таблица'!FD19+CU19+'Проверочная  таблица'!JI19+'Проверочная  таблица'!JO19+'Проверочная  таблица'!NL19+'Проверочная  таблица'!NT19+JC19+AS19+AX19+EE19+EK19+CA19+TC19+TQ19+PC19+DY19+DM19+LE19+LK19+SS19+HR19+FK19+QK19+RK19+RU19+QQ19+SJ19+BQ19+QE19+GM19+FW19+GS19+GY19+FQ19+CK19+OS19+BK19+IG19+IW19+HX19+GC19+IM19+KH19+KO19+KU19+DG19+DS19</f>
        <v>21193616.32</v>
      </c>
      <c r="AP19" s="764">
        <f t="shared" si="14"/>
        <v>67844991.090000004</v>
      </c>
      <c r="AQ19" s="587">
        <f>[1]Субсидия_факт!DF10</f>
        <v>67844991.090000004</v>
      </c>
      <c r="AR19" s="586">
        <f>[1]Субсидия_факт!FQ10</f>
        <v>0</v>
      </c>
      <c r="AS19" s="764">
        <f t="shared" si="15"/>
        <v>5977002.4400000004</v>
      </c>
      <c r="AT19" s="597">
        <v>5977002.4400000004</v>
      </c>
      <c r="AU19" s="615"/>
      <c r="AV19" s="720">
        <f t="shared" si="16"/>
        <v>0</v>
      </c>
      <c r="AW19" s="586">
        <f>[1]Субсидия_факт!FS10</f>
        <v>0</v>
      </c>
      <c r="AX19" s="1104">
        <f t="shared" si="17"/>
        <v>0</v>
      </c>
      <c r="AY19" s="597"/>
      <c r="AZ19" s="1105">
        <f t="shared" si="18"/>
        <v>0</v>
      </c>
      <c r="BA19" s="597">
        <f t="shared" si="19"/>
        <v>0</v>
      </c>
      <c r="BB19" s="609">
        <f t="shared" si="20"/>
        <v>0</v>
      </c>
      <c r="BC19" s="615">
        <f t="shared" si="21"/>
        <v>0</v>
      </c>
      <c r="BD19" s="608">
        <f t="shared" si="22"/>
        <v>0</v>
      </c>
      <c r="BE19" s="586">
        <f>[1]Субсидия_факт!FT10</f>
        <v>0</v>
      </c>
      <c r="BF19" s="624">
        <f t="shared" si="23"/>
        <v>0</v>
      </c>
      <c r="BG19" s="597"/>
      <c r="BH19" s="764">
        <f t="shared" si="24"/>
        <v>0</v>
      </c>
      <c r="BI19" s="593">
        <f>[1]Субсидия_факт!DA10</f>
        <v>0</v>
      </c>
      <c r="BJ19" s="597">
        <f>[1]Субсидия_факт!DB10</f>
        <v>0</v>
      </c>
      <c r="BK19" s="1135">
        <f t="shared" si="25"/>
        <v>0</v>
      </c>
      <c r="BL19" s="597"/>
      <c r="BM19" s="593"/>
      <c r="BN19" s="623">
        <f t="shared" si="26"/>
        <v>0</v>
      </c>
      <c r="BO19" s="593">
        <f>[1]Субсидия_факт!DC10</f>
        <v>0</v>
      </c>
      <c r="BP19" s="597">
        <f>[1]Субсидия_факт!DD10</f>
        <v>0</v>
      </c>
      <c r="BQ19" s="764">
        <f t="shared" si="27"/>
        <v>0</v>
      </c>
      <c r="BR19" s="597"/>
      <c r="BS19" s="597"/>
      <c r="BT19" s="720">
        <f t="shared" si="28"/>
        <v>0</v>
      </c>
      <c r="BU19" s="590">
        <f>[1]Субсидия_факт!FD10</f>
        <v>0</v>
      </c>
      <c r="BV19" s="589">
        <f>[1]Субсидия_факт!FE10</f>
        <v>0</v>
      </c>
      <c r="BW19" s="586">
        <f>[1]Субсидия_факт!FF10</f>
        <v>0</v>
      </c>
      <c r="BX19" s="589">
        <f>[1]Субсидия_факт!FI10</f>
        <v>0</v>
      </c>
      <c r="BY19" s="586">
        <f>[1]Субсидия_факт!FL10</f>
        <v>0</v>
      </c>
      <c r="BZ19" s="589">
        <f>[1]Субсидия_факт!FM10</f>
        <v>0</v>
      </c>
      <c r="CA19" s="720">
        <f t="shared" si="29"/>
        <v>0</v>
      </c>
      <c r="CB19" s="587"/>
      <c r="CC19" s="589"/>
      <c r="CD19" s="586"/>
      <c r="CE19" s="589"/>
      <c r="CF19" s="586"/>
      <c r="CG19" s="589"/>
      <c r="CH19" s="730">
        <f t="shared" si="215"/>
        <v>0</v>
      </c>
      <c r="CI19" s="590">
        <f>[1]Субсидия_факт!FG10</f>
        <v>0</v>
      </c>
      <c r="CJ19" s="589">
        <f>[1]Субсидия_факт!FJ10</f>
        <v>0</v>
      </c>
      <c r="CK19" s="720">
        <f t="shared" si="31"/>
        <v>0</v>
      </c>
      <c r="CL19" s="590"/>
      <c r="CM19" s="591"/>
      <c r="CN19" s="1106">
        <f t="shared" si="216"/>
        <v>0</v>
      </c>
      <c r="CO19" s="608">
        <f t="shared" si="217"/>
        <v>0</v>
      </c>
      <c r="CP19" s="1105">
        <f t="shared" si="218"/>
        <v>0</v>
      </c>
      <c r="CQ19" s="585">
        <f t="shared" si="219"/>
        <v>0</v>
      </c>
      <c r="CR19" s="623">
        <f t="shared" si="32"/>
        <v>0</v>
      </c>
      <c r="CS19" s="593">
        <f>[1]Субсидия_факт!M10</f>
        <v>0</v>
      </c>
      <c r="CT19" s="597">
        <f>[1]Субсидия_факт!N10</f>
        <v>0</v>
      </c>
      <c r="CU19" s="764">
        <f t="shared" si="33"/>
        <v>0</v>
      </c>
      <c r="CV19" s="597"/>
      <c r="CW19" s="597"/>
      <c r="CX19" s="623">
        <f t="shared" si="34"/>
        <v>0</v>
      </c>
      <c r="CY19" s="593">
        <f>[1]Субсидия_факт!W10</f>
        <v>0</v>
      </c>
      <c r="CZ19" s="594">
        <f>[1]Субсидия_факт!X10</f>
        <v>0</v>
      </c>
      <c r="DA19" s="1135">
        <f t="shared" si="35"/>
        <v>0</v>
      </c>
      <c r="DB19" s="615"/>
      <c r="DC19" s="616"/>
      <c r="DD19" s="730">
        <f t="shared" si="220"/>
        <v>0</v>
      </c>
      <c r="DE19" s="590">
        <f>[1]Субсидия_факт!O10</f>
        <v>0</v>
      </c>
      <c r="DF19" s="589">
        <f>[1]Субсидия_факт!P10</f>
        <v>0</v>
      </c>
      <c r="DG19" s="720">
        <f t="shared" si="221"/>
        <v>0</v>
      </c>
      <c r="DH19" s="590"/>
      <c r="DI19" s="589"/>
      <c r="DJ19" s="730">
        <f t="shared" si="38"/>
        <v>0</v>
      </c>
      <c r="DK19" s="590">
        <f>[1]Субсидия_факт!CL10</f>
        <v>0</v>
      </c>
      <c r="DL19" s="589">
        <f>[1]Субсидия_факт!CM10</f>
        <v>0</v>
      </c>
      <c r="DM19" s="720">
        <f t="shared" si="39"/>
        <v>0</v>
      </c>
      <c r="DN19" s="590"/>
      <c r="DO19" s="589"/>
      <c r="DP19" s="730">
        <f t="shared" si="40"/>
        <v>0</v>
      </c>
      <c r="DQ19" s="590">
        <f>[1]Субсидия_факт!Q10</f>
        <v>0</v>
      </c>
      <c r="DR19" s="589">
        <f>[1]Субсидия_факт!R10</f>
        <v>0</v>
      </c>
      <c r="DS19" s="720">
        <f t="shared" si="41"/>
        <v>0</v>
      </c>
      <c r="DT19" s="590"/>
      <c r="DU19" s="589"/>
      <c r="DV19" s="730">
        <f t="shared" si="42"/>
        <v>0</v>
      </c>
      <c r="DW19" s="590">
        <f>[1]Субсидия_факт!AH10</f>
        <v>0</v>
      </c>
      <c r="DX19" s="589">
        <f>[1]Субсидия_факт!AI10</f>
        <v>0</v>
      </c>
      <c r="DY19" s="730">
        <f t="shared" si="43"/>
        <v>0</v>
      </c>
      <c r="DZ19" s="590"/>
      <c r="EA19" s="591"/>
      <c r="EB19" s="730">
        <f t="shared" si="44"/>
        <v>0</v>
      </c>
      <c r="EC19" s="593">
        <f>[1]Субсидия_факт!HH10</f>
        <v>0</v>
      </c>
      <c r="ED19" s="594">
        <f>[1]Субсидия_факт!HK10</f>
        <v>0</v>
      </c>
      <c r="EE19" s="720">
        <f t="shared" si="45"/>
        <v>0</v>
      </c>
      <c r="EF19" s="590"/>
      <c r="EG19" s="591"/>
      <c r="EH19" s="730">
        <f t="shared" si="46"/>
        <v>0</v>
      </c>
      <c r="EI19" s="590">
        <f>[1]Субсидия_факт!HI10</f>
        <v>0</v>
      </c>
      <c r="EJ19" s="589">
        <f>[1]Субсидия_факт!HL10</f>
        <v>0</v>
      </c>
      <c r="EK19" s="720">
        <f t="shared" si="47"/>
        <v>0</v>
      </c>
      <c r="EL19" s="590"/>
      <c r="EM19" s="591"/>
      <c r="EN19" s="1109">
        <f t="shared" si="48"/>
        <v>0</v>
      </c>
      <c r="EO19" s="590">
        <f t="shared" si="49"/>
        <v>0</v>
      </c>
      <c r="EP19" s="589">
        <f t="shared" si="49"/>
        <v>0</v>
      </c>
      <c r="EQ19" s="608">
        <f t="shared" si="50"/>
        <v>0</v>
      </c>
      <c r="ER19" s="590">
        <f t="shared" si="51"/>
        <v>0</v>
      </c>
      <c r="ES19" s="589">
        <f t="shared" si="51"/>
        <v>0</v>
      </c>
      <c r="ET19" s="1109">
        <f t="shared" si="52"/>
        <v>0</v>
      </c>
      <c r="EU19" s="590">
        <f>[1]Субсидия_факт!HJ10</f>
        <v>0</v>
      </c>
      <c r="EV19" s="589">
        <f>[1]Субсидия_факт!HM10</f>
        <v>0</v>
      </c>
      <c r="EW19" s="608">
        <f t="shared" si="53"/>
        <v>0</v>
      </c>
      <c r="EX19" s="590"/>
      <c r="EY19" s="591"/>
      <c r="EZ19" s="764">
        <f t="shared" si="222"/>
        <v>0</v>
      </c>
      <c r="FA19" s="597">
        <f>[1]Субсидия_факт!L10</f>
        <v>0</v>
      </c>
      <c r="FB19" s="590">
        <f>[1]Субсидия_факт!J10</f>
        <v>0</v>
      </c>
      <c r="FC19" s="589">
        <f>[1]Субсидия_факт!K10</f>
        <v>0</v>
      </c>
      <c r="FD19" s="764">
        <f t="shared" si="223"/>
        <v>0</v>
      </c>
      <c r="FE19" s="597"/>
      <c r="FF19" s="597"/>
      <c r="FG19" s="594"/>
      <c r="FH19" s="623">
        <f t="shared" si="54"/>
        <v>0</v>
      </c>
      <c r="FI19" s="590">
        <f>[1]Субсидия_факт!AP10</f>
        <v>0</v>
      </c>
      <c r="FJ19" s="591">
        <f>[1]Субсидия_факт!AQ10</f>
        <v>0</v>
      </c>
      <c r="FK19" s="764">
        <f t="shared" si="55"/>
        <v>0</v>
      </c>
      <c r="FL19" s="615"/>
      <c r="FM19" s="616"/>
      <c r="FN19" s="658">
        <f t="shared" si="56"/>
        <v>0</v>
      </c>
      <c r="FO19" s="590">
        <f>[1]Субсидия_факт!BV10</f>
        <v>0</v>
      </c>
      <c r="FP19" s="591">
        <f>[1]Субсидия_факт!BW10</f>
        <v>0</v>
      </c>
      <c r="FQ19" s="764">
        <f t="shared" si="57"/>
        <v>0</v>
      </c>
      <c r="FR19" s="593"/>
      <c r="FS19" s="594"/>
      <c r="FT19" s="658">
        <f t="shared" si="58"/>
        <v>0</v>
      </c>
      <c r="FU19" s="593">
        <f>[1]Субсидия_факт!EB10</f>
        <v>0</v>
      </c>
      <c r="FV19" s="594">
        <f>[1]Субсидия_факт!EC10</f>
        <v>0</v>
      </c>
      <c r="FW19" s="764">
        <f t="shared" si="59"/>
        <v>0</v>
      </c>
      <c r="FX19" s="593"/>
      <c r="FY19" s="594"/>
      <c r="FZ19" s="901">
        <f t="shared" si="60"/>
        <v>0</v>
      </c>
      <c r="GA19" s="590">
        <f>[1]Субсидия_факт!ED10</f>
        <v>0</v>
      </c>
      <c r="GB19" s="591">
        <f>[1]Субсидия_факт!EF10</f>
        <v>0</v>
      </c>
      <c r="GC19" s="940">
        <f t="shared" si="61"/>
        <v>0</v>
      </c>
      <c r="GD19" s="593"/>
      <c r="GE19" s="616"/>
      <c r="GF19" s="1114">
        <f t="shared" si="224"/>
        <v>0</v>
      </c>
      <c r="GG19" s="609">
        <f t="shared" si="225"/>
        <v>0</v>
      </c>
      <c r="GH19" s="1137">
        <f t="shared" si="226"/>
        <v>0</v>
      </c>
      <c r="GI19" s="609">
        <f t="shared" si="227"/>
        <v>0</v>
      </c>
      <c r="GJ19" s="658">
        <f t="shared" si="62"/>
        <v>0</v>
      </c>
      <c r="GK19" s="590">
        <f>[1]Субсидия_факт!EN10</f>
        <v>0</v>
      </c>
      <c r="GL19" s="591">
        <f>[1]Субсидия_факт!EO10</f>
        <v>0</v>
      </c>
      <c r="GM19" s="764">
        <f t="shared" si="63"/>
        <v>0</v>
      </c>
      <c r="GN19" s="593"/>
      <c r="GO19" s="594"/>
      <c r="GP19" s="658">
        <f t="shared" si="64"/>
        <v>0</v>
      </c>
      <c r="GQ19" s="593"/>
      <c r="GR19" s="594"/>
      <c r="GS19" s="764">
        <f t="shared" si="65"/>
        <v>0</v>
      </c>
      <c r="GT19" s="593"/>
      <c r="GU19" s="594"/>
      <c r="GV19" s="658">
        <f t="shared" si="66"/>
        <v>0</v>
      </c>
      <c r="GW19" s="590">
        <f>[1]Субсидия_факт!CN10</f>
        <v>0</v>
      </c>
      <c r="GX19" s="591">
        <f>[1]Субсидия_факт!CP10</f>
        <v>0</v>
      </c>
      <c r="GY19" s="764">
        <f t="shared" si="67"/>
        <v>0</v>
      </c>
      <c r="GZ19" s="593"/>
      <c r="HA19" s="594"/>
      <c r="HB19" s="1109">
        <f t="shared" si="68"/>
        <v>0</v>
      </c>
      <c r="HC19" s="590">
        <f t="shared" si="69"/>
        <v>0</v>
      </c>
      <c r="HD19" s="589">
        <f t="shared" si="69"/>
        <v>0</v>
      </c>
      <c r="HE19" s="608">
        <f t="shared" si="70"/>
        <v>0</v>
      </c>
      <c r="HF19" s="590">
        <f t="shared" si="71"/>
        <v>0</v>
      </c>
      <c r="HG19" s="589">
        <f t="shared" si="71"/>
        <v>0</v>
      </c>
      <c r="HH19" s="1109">
        <f t="shared" si="72"/>
        <v>0</v>
      </c>
      <c r="HI19" s="590">
        <f>[1]Субсидия_факт!CO10</f>
        <v>0</v>
      </c>
      <c r="HJ19" s="589">
        <f>[1]Субсидия_факт!CQ10</f>
        <v>0</v>
      </c>
      <c r="HK19" s="608">
        <f t="shared" si="73"/>
        <v>0</v>
      </c>
      <c r="HL19" s="590">
        <f t="shared" si="228"/>
        <v>0</v>
      </c>
      <c r="HM19" s="591">
        <f t="shared" si="229"/>
        <v>0</v>
      </c>
      <c r="HN19" s="1113">
        <f t="shared" si="75"/>
        <v>0</v>
      </c>
      <c r="HO19" s="590">
        <f>[1]Субсидия_факт!EP10</f>
        <v>0</v>
      </c>
      <c r="HP19" s="591">
        <f>[1]Субсидия_факт!EQ10</f>
        <v>0</v>
      </c>
      <c r="HQ19" s="590">
        <f>[1]Субсидия_факт!ER10</f>
        <v>0</v>
      </c>
      <c r="HR19" s="623">
        <f t="shared" si="76"/>
        <v>0</v>
      </c>
      <c r="HS19" s="593"/>
      <c r="HT19" s="594"/>
      <c r="HU19" s="597"/>
      <c r="HV19" s="940">
        <f t="shared" si="230"/>
        <v>0</v>
      </c>
      <c r="HW19" s="590">
        <f>[1]Субсидия_факт!ES10</f>
        <v>0</v>
      </c>
      <c r="HX19" s="940">
        <f t="shared" si="230"/>
        <v>0</v>
      </c>
      <c r="HY19" s="597"/>
      <c r="HZ19" s="1114">
        <f t="shared" si="231"/>
        <v>0</v>
      </c>
      <c r="IA19" s="1114">
        <f t="shared" si="232"/>
        <v>0</v>
      </c>
      <c r="IB19" s="1114">
        <f t="shared" si="233"/>
        <v>0</v>
      </c>
      <c r="IC19" s="1114">
        <f t="shared" si="234"/>
        <v>0</v>
      </c>
      <c r="ID19" s="658">
        <f t="shared" si="77"/>
        <v>0</v>
      </c>
      <c r="IE19" s="593">
        <f>[1]Субсидия_факт!BM10</f>
        <v>0</v>
      </c>
      <c r="IF19" s="594">
        <f>[1]Субсидия_факт!BN10</f>
        <v>0</v>
      </c>
      <c r="IG19" s="1135">
        <f t="shared" si="78"/>
        <v>0</v>
      </c>
      <c r="IH19" s="593"/>
      <c r="II19" s="594"/>
      <c r="IJ19" s="901">
        <f t="shared" si="79"/>
        <v>0</v>
      </c>
      <c r="IK19" s="590">
        <f>[1]Субсидия_факт!BO10</f>
        <v>0</v>
      </c>
      <c r="IL19" s="591">
        <f>[1]Субсидия_факт!BQ10</f>
        <v>0</v>
      </c>
      <c r="IM19" s="1136">
        <f t="shared" si="80"/>
        <v>0</v>
      </c>
      <c r="IN19" s="593"/>
      <c r="IO19" s="616"/>
      <c r="IP19" s="1114">
        <f t="shared" si="235"/>
        <v>0</v>
      </c>
      <c r="IQ19" s="1114">
        <f t="shared" si="236"/>
        <v>0</v>
      </c>
      <c r="IR19" s="1114">
        <f t="shared" si="237"/>
        <v>0</v>
      </c>
      <c r="IS19" s="609">
        <f t="shared" si="238"/>
        <v>0</v>
      </c>
      <c r="IT19" s="731">
        <f t="shared" si="81"/>
        <v>0</v>
      </c>
      <c r="IU19" s="593">
        <f>[1]Субсидия_факт!AR10</f>
        <v>0</v>
      </c>
      <c r="IV19" s="594">
        <f>[1]Субсидия_факт!AS10</f>
        <v>0</v>
      </c>
      <c r="IW19" s="1135">
        <f t="shared" si="82"/>
        <v>0</v>
      </c>
      <c r="IX19" s="593"/>
      <c r="IY19" s="594"/>
      <c r="IZ19" s="658">
        <f t="shared" si="83"/>
        <v>0</v>
      </c>
      <c r="JA19" s="590">
        <f>[1]Субсидия_факт!BX10</f>
        <v>0</v>
      </c>
      <c r="JB19" s="591">
        <f>[1]Субсидия_факт!BY10</f>
        <v>0</v>
      </c>
      <c r="JC19" s="764">
        <f t="shared" si="84"/>
        <v>0</v>
      </c>
      <c r="JD19" s="593"/>
      <c r="JE19" s="594"/>
      <c r="JF19" s="720">
        <f t="shared" si="85"/>
        <v>0</v>
      </c>
      <c r="JG19" s="590">
        <f>[1]Субсидия_факт!BZ10</f>
        <v>0</v>
      </c>
      <c r="JH19" s="589">
        <f>[1]Субсидия_факт!CC10</f>
        <v>0</v>
      </c>
      <c r="JI19" s="720">
        <f t="shared" si="86"/>
        <v>0</v>
      </c>
      <c r="JJ19" s="590"/>
      <c r="JK19" s="591"/>
      <c r="JL19" s="720">
        <f t="shared" si="87"/>
        <v>0</v>
      </c>
      <c r="JM19" s="590">
        <f>[1]Субсидия_факт!CA10</f>
        <v>0</v>
      </c>
      <c r="JN19" s="591">
        <f>[1]Субсидия_факт!CD10</f>
        <v>0</v>
      </c>
      <c r="JO19" s="720">
        <f t="shared" si="88"/>
        <v>0</v>
      </c>
      <c r="JP19" s="586"/>
      <c r="JQ19" s="595"/>
      <c r="JR19" s="608">
        <f t="shared" si="89"/>
        <v>0</v>
      </c>
      <c r="JS19" s="587">
        <f>'Проверочная  таблица'!JM19-'Проверочная  таблица'!JY19</f>
        <v>0</v>
      </c>
      <c r="JT19" s="591">
        <f>'Проверочная  таблица'!JN19-'Проверочная  таблица'!JZ19</f>
        <v>0</v>
      </c>
      <c r="JU19" s="1105">
        <f t="shared" si="90"/>
        <v>0</v>
      </c>
      <c r="JV19" s="586">
        <f>'Проверочная  таблица'!JP19-'Проверочная  таблица'!KB19</f>
        <v>0</v>
      </c>
      <c r="JW19" s="598">
        <f>'Проверочная  таблица'!JQ19-'Проверочная  таблица'!KC19</f>
        <v>0</v>
      </c>
      <c r="JX19" s="608">
        <f t="shared" si="91"/>
        <v>0</v>
      </c>
      <c r="JY19" s="590">
        <f>[1]Субсидия_факт!CB10</f>
        <v>0</v>
      </c>
      <c r="JZ19" s="589">
        <f>[1]Субсидия_факт!CE10</f>
        <v>0</v>
      </c>
      <c r="KA19" s="608">
        <f t="shared" si="92"/>
        <v>0</v>
      </c>
      <c r="KB19" s="590"/>
      <c r="KC19" s="591"/>
      <c r="KD19" s="1096">
        <f t="shared" si="93"/>
        <v>0</v>
      </c>
      <c r="KE19" s="586">
        <f>[1]Субсидия_факт!AJ10</f>
        <v>0</v>
      </c>
      <c r="KF19" s="591">
        <f>[1]Субсидия_факт!AK10</f>
        <v>0</v>
      </c>
      <c r="KG19" s="586">
        <f>[1]Субсидия_факт!AL10</f>
        <v>0</v>
      </c>
      <c r="KH19" s="1096">
        <f t="shared" si="94"/>
        <v>0</v>
      </c>
      <c r="KI19" s="586"/>
      <c r="KJ19" s="591"/>
      <c r="KK19" s="586"/>
      <c r="KL19" s="1096">
        <f t="shared" si="95"/>
        <v>0</v>
      </c>
      <c r="KM19" s="586">
        <f>[1]Субсидия_факт!GV10</f>
        <v>0</v>
      </c>
      <c r="KN19" s="591">
        <f>[1]Субсидия_факт!GW10</f>
        <v>0</v>
      </c>
      <c r="KO19" s="1096">
        <f t="shared" si="96"/>
        <v>0</v>
      </c>
      <c r="KP19" s="586"/>
      <c r="KQ19" s="591"/>
      <c r="KR19" s="1096">
        <f t="shared" si="97"/>
        <v>0</v>
      </c>
      <c r="KS19" s="615"/>
      <c r="KT19" s="594"/>
      <c r="KU19" s="1096">
        <f t="shared" si="98"/>
        <v>0</v>
      </c>
      <c r="KV19" s="586"/>
      <c r="KW19" s="591"/>
      <c r="KX19" s="608">
        <f t="shared" si="239"/>
        <v>0</v>
      </c>
      <c r="KY19" s="608">
        <f t="shared" si="240"/>
        <v>0</v>
      </c>
      <c r="KZ19" s="608"/>
      <c r="LA19" s="608"/>
      <c r="LB19" s="764">
        <f t="shared" si="99"/>
        <v>0</v>
      </c>
      <c r="LC19" s="586">
        <f>[1]Субсидия_факт!AT10</f>
        <v>0</v>
      </c>
      <c r="LD19" s="591">
        <f>[1]Субсидия_факт!AW10</f>
        <v>0</v>
      </c>
      <c r="LE19" s="764">
        <f t="shared" si="100"/>
        <v>0</v>
      </c>
      <c r="LF19" s="586"/>
      <c r="LG19" s="591"/>
      <c r="LH19" s="764">
        <f t="shared" si="101"/>
        <v>0</v>
      </c>
      <c r="LI19" s="586">
        <f>[1]Субсидия_факт!AU10</f>
        <v>0</v>
      </c>
      <c r="LJ19" s="591">
        <f>[1]Субсидия_факт!AX10</f>
        <v>0</v>
      </c>
      <c r="LK19" s="764">
        <f t="shared" si="102"/>
        <v>0</v>
      </c>
      <c r="LL19" s="586"/>
      <c r="LM19" s="589"/>
      <c r="LN19" s="609">
        <f t="shared" si="103"/>
        <v>0</v>
      </c>
      <c r="LO19" s="593">
        <f>'Проверочная  таблица'!LI19-LU19</f>
        <v>0</v>
      </c>
      <c r="LP19" s="594">
        <f>'Проверочная  таблица'!LJ19-LV19</f>
        <v>0</v>
      </c>
      <c r="LQ19" s="609">
        <f t="shared" si="104"/>
        <v>0</v>
      </c>
      <c r="LR19" s="593">
        <f>'Проверочная  таблица'!LL19-LX19</f>
        <v>0</v>
      </c>
      <c r="LS19" s="594">
        <f>'Проверочная  таблица'!LM19-LY19</f>
        <v>0</v>
      </c>
      <c r="LT19" s="609">
        <f t="shared" si="105"/>
        <v>0</v>
      </c>
      <c r="LU19" s="586">
        <f>[1]Субсидия_факт!AV10</f>
        <v>0</v>
      </c>
      <c r="LV19" s="591">
        <f>[1]Субсидия_факт!AY10</f>
        <v>0</v>
      </c>
      <c r="LW19" s="609">
        <f t="shared" si="106"/>
        <v>0</v>
      </c>
      <c r="LX19" s="586"/>
      <c r="LY19" s="591"/>
      <c r="LZ19" s="1104">
        <f t="shared" si="241"/>
        <v>245805.49</v>
      </c>
      <c r="MA19" s="586">
        <f>[1]Субсидия_факт!AZ10</f>
        <v>0</v>
      </c>
      <c r="MB19" s="589">
        <f>[1]Субсидия_факт!BA10</f>
        <v>0</v>
      </c>
      <c r="MC19" s="590">
        <f>[1]Субсидия_факт!BB10</f>
        <v>0</v>
      </c>
      <c r="MD19" s="591">
        <f>[1]Субсидия_факт!BC10</f>
        <v>0</v>
      </c>
      <c r="ME19" s="587">
        <f>[1]Субсидия_факт!BL10</f>
        <v>0</v>
      </c>
      <c r="MF19" s="590">
        <f>[1]Субсидия_факт!CF10</f>
        <v>66367.479999999981</v>
      </c>
      <c r="MG19" s="589">
        <f>[1]Субсидия_факт!CI10</f>
        <v>179438.01</v>
      </c>
      <c r="MH19" s="720">
        <f t="shared" si="107"/>
        <v>0</v>
      </c>
      <c r="MI19" s="586"/>
      <c r="MJ19" s="591"/>
      <c r="MK19" s="597"/>
      <c r="ML19" s="617"/>
      <c r="MM19" s="586"/>
      <c r="MN19" s="586"/>
      <c r="MO19" s="591"/>
      <c r="MP19" s="720">
        <f t="shared" si="242"/>
        <v>0</v>
      </c>
      <c r="MQ19" s="590">
        <f>[1]Субсидия_факт!CG10</f>
        <v>0</v>
      </c>
      <c r="MR19" s="589">
        <f>[1]Субсидия_факт!CJ10</f>
        <v>0</v>
      </c>
      <c r="MS19" s="720">
        <f t="shared" si="108"/>
        <v>0</v>
      </c>
      <c r="MT19" s="587"/>
      <c r="MU19" s="591"/>
      <c r="MV19" s="608">
        <f t="shared" si="109"/>
        <v>0</v>
      </c>
      <c r="MW19" s="590">
        <f>'Проверочная  таблица'!MQ19-NC19</f>
        <v>0</v>
      </c>
      <c r="MX19" s="591">
        <f>'Проверочная  таблица'!MR19-ND19</f>
        <v>0</v>
      </c>
      <c r="MY19" s="608">
        <f t="shared" si="110"/>
        <v>0</v>
      </c>
      <c r="MZ19" s="586">
        <f>'Проверочная  таблица'!MT19-NF19</f>
        <v>0</v>
      </c>
      <c r="NA19" s="598">
        <f>'Проверочная  таблица'!MU19-NG19</f>
        <v>0</v>
      </c>
      <c r="NB19" s="608">
        <f t="shared" si="243"/>
        <v>0</v>
      </c>
      <c r="NC19" s="590">
        <f>[1]Субсидия_факт!CH10</f>
        <v>0</v>
      </c>
      <c r="ND19" s="589">
        <f>[1]Субсидия_факт!CK10</f>
        <v>0</v>
      </c>
      <c r="NE19" s="608">
        <f t="shared" si="111"/>
        <v>0</v>
      </c>
      <c r="NF19" s="586"/>
      <c r="NG19" s="591"/>
      <c r="NH19" s="1118">
        <f t="shared" si="112"/>
        <v>0</v>
      </c>
      <c r="NI19" s="590">
        <f>[1]Субсидия_факт!CR10</f>
        <v>0</v>
      </c>
      <c r="NJ19" s="589">
        <f>[1]Субсидия_факт!CU10</f>
        <v>0</v>
      </c>
      <c r="NK19" s="597">
        <f>[1]Субсидия_факт!CX10</f>
        <v>0</v>
      </c>
      <c r="NL19" s="1118">
        <f t="shared" si="113"/>
        <v>0</v>
      </c>
      <c r="NM19" s="587"/>
      <c r="NN19" s="591"/>
      <c r="NO19" s="586"/>
      <c r="NP19" s="1096">
        <f t="shared" si="244"/>
        <v>44586834.899999999</v>
      </c>
      <c r="NQ19" s="590">
        <f>[1]Субсидия_факт!CS10</f>
        <v>1178163.8299999982</v>
      </c>
      <c r="NR19" s="589">
        <f>[1]Субсидия_факт!CV10</f>
        <v>18457900</v>
      </c>
      <c r="NS19" s="586">
        <f>[1]Субсидия_факт!CY10</f>
        <v>24950771.07</v>
      </c>
      <c r="NT19" s="1096">
        <f t="shared" si="114"/>
        <v>0</v>
      </c>
      <c r="NU19" s="586"/>
      <c r="NV19" s="598"/>
      <c r="NW19" s="586"/>
      <c r="NX19" s="1098">
        <f t="shared" si="115"/>
        <v>20012519.399999999</v>
      </c>
      <c r="NY19" s="615">
        <f>'Проверочная  таблица'!NQ19-OG19</f>
        <v>0</v>
      </c>
      <c r="NZ19" s="594">
        <f>'Проверочная  таблица'!NR19-OH19</f>
        <v>0</v>
      </c>
      <c r="OA19" s="597">
        <f>'Проверочная  таблица'!NS19-OI19</f>
        <v>20012519.399999999</v>
      </c>
      <c r="OB19" s="1098">
        <f t="shared" si="245"/>
        <v>0</v>
      </c>
      <c r="OC19" s="587">
        <f>'Проверочная  таблица'!NU19-OK19</f>
        <v>0</v>
      </c>
      <c r="OD19" s="591">
        <f>'Проверочная  таблица'!NV19-OL19</f>
        <v>0</v>
      </c>
      <c r="OE19" s="586">
        <f>'Проверочная  таблица'!NW19-OM19</f>
        <v>0</v>
      </c>
      <c r="OF19" s="1098">
        <f t="shared" si="116"/>
        <v>24574315.5</v>
      </c>
      <c r="OG19" s="590">
        <f>[1]Субсидия_факт!CT10</f>
        <v>1178163.8299999982</v>
      </c>
      <c r="OH19" s="589">
        <f>[1]Субсидия_факт!CW10</f>
        <v>18457900</v>
      </c>
      <c r="OI19" s="590">
        <f>[1]Субсидия_факт!CZ10</f>
        <v>4938251.67</v>
      </c>
      <c r="OJ19" s="1098">
        <f t="shared" si="117"/>
        <v>0</v>
      </c>
      <c r="OK19" s="587">
        <f t="shared" si="246"/>
        <v>0</v>
      </c>
      <c r="OL19" s="591">
        <f t="shared" si="247"/>
        <v>0</v>
      </c>
      <c r="OM19" s="586"/>
      <c r="ON19" s="1104">
        <f t="shared" si="248"/>
        <v>0</v>
      </c>
      <c r="OO19" s="590">
        <f>[1]Субсидия_факт!DV10</f>
        <v>0</v>
      </c>
      <c r="OP19" s="591">
        <f>[1]Субсидия_факт!DY10</f>
        <v>0</v>
      </c>
      <c r="OQ19" s="593"/>
      <c r="OR19" s="594"/>
      <c r="OS19" s="1104">
        <f t="shared" si="249"/>
        <v>0</v>
      </c>
      <c r="OT19" s="597"/>
      <c r="OU19" s="617"/>
      <c r="OV19" s="597"/>
      <c r="OW19" s="617"/>
      <c r="OX19" s="1104">
        <f t="shared" si="250"/>
        <v>1030674.2099999998</v>
      </c>
      <c r="OY19" s="590">
        <f>[1]Субсидия_факт!DW10</f>
        <v>61840.449999999837</v>
      </c>
      <c r="OZ19" s="591">
        <f>[1]Субсидия_факт!DZ10</f>
        <v>968833.76</v>
      </c>
      <c r="PA19" s="597"/>
      <c r="PB19" s="617"/>
      <c r="PC19" s="1104">
        <f t="shared" si="251"/>
        <v>0</v>
      </c>
      <c r="PD19" s="597"/>
      <c r="PE19" s="617"/>
      <c r="PF19" s="597"/>
      <c r="PG19" s="617"/>
      <c r="PH19" s="609">
        <f t="shared" si="252"/>
        <v>1030674.2099999998</v>
      </c>
      <c r="PI19" s="597">
        <f t="shared" si="119"/>
        <v>61840.449999999837</v>
      </c>
      <c r="PJ19" s="594">
        <f t="shared" si="120"/>
        <v>968833.76</v>
      </c>
      <c r="PK19" s="593">
        <f t="shared" si="121"/>
        <v>0</v>
      </c>
      <c r="PL19" s="594">
        <f t="shared" si="122"/>
        <v>0</v>
      </c>
      <c r="PM19" s="609">
        <f t="shared" si="253"/>
        <v>0</v>
      </c>
      <c r="PN19" s="593">
        <f t="shared" si="123"/>
        <v>0</v>
      </c>
      <c r="PO19" s="594">
        <f t="shared" si="124"/>
        <v>0</v>
      </c>
      <c r="PP19" s="593">
        <f t="shared" si="125"/>
        <v>0</v>
      </c>
      <c r="PQ19" s="594">
        <f t="shared" si="126"/>
        <v>0</v>
      </c>
      <c r="PR19" s="609">
        <f t="shared" si="254"/>
        <v>0</v>
      </c>
      <c r="PS19" s="590">
        <f>[1]Субсидия_факт!DX10</f>
        <v>0</v>
      </c>
      <c r="PT19" s="591">
        <f>[1]Субсидия_факт!EA10</f>
        <v>0</v>
      </c>
      <c r="PU19" s="597"/>
      <c r="PV19" s="620"/>
      <c r="PW19" s="609">
        <f t="shared" si="255"/>
        <v>0</v>
      </c>
      <c r="PX19" s="618"/>
      <c r="PY19" s="617"/>
      <c r="PZ19" s="597"/>
      <c r="QA19" s="617"/>
      <c r="QB19" s="658">
        <f t="shared" si="127"/>
        <v>0</v>
      </c>
      <c r="QC19" s="590">
        <f>[1]Субсидия_факт!BD10</f>
        <v>0</v>
      </c>
      <c r="QD19" s="591">
        <f>[1]Субсидия_факт!BE10</f>
        <v>0</v>
      </c>
      <c r="QE19" s="764">
        <f t="shared" si="128"/>
        <v>0</v>
      </c>
      <c r="QF19" s="593"/>
      <c r="QG19" s="594"/>
      <c r="QH19" s="623">
        <f t="shared" si="129"/>
        <v>0</v>
      </c>
      <c r="QI19" s="590">
        <f>[1]Субсидия_факт!BF10</f>
        <v>0</v>
      </c>
      <c r="QJ19" s="591">
        <f>[1]Субсидия_факт!BI10</f>
        <v>0</v>
      </c>
      <c r="QK19" s="764">
        <f t="shared" si="130"/>
        <v>0</v>
      </c>
      <c r="QL19" s="593"/>
      <c r="QM19" s="594"/>
      <c r="QN19" s="658">
        <f t="shared" si="131"/>
        <v>0</v>
      </c>
      <c r="QO19" s="590">
        <f>[1]Субсидия_факт!BG10</f>
        <v>0</v>
      </c>
      <c r="QP19" s="591">
        <f>[1]Субсидия_факт!BJ10</f>
        <v>0</v>
      </c>
      <c r="QQ19" s="764">
        <f t="shared" si="132"/>
        <v>0</v>
      </c>
      <c r="QR19" s="593"/>
      <c r="QS19" s="594"/>
      <c r="QT19" s="1114">
        <f t="shared" si="133"/>
        <v>0</v>
      </c>
      <c r="QU19" s="593">
        <f t="shared" si="134"/>
        <v>0</v>
      </c>
      <c r="QV19" s="594">
        <f t="shared" si="134"/>
        <v>0</v>
      </c>
      <c r="QW19" s="609">
        <f t="shared" si="135"/>
        <v>0</v>
      </c>
      <c r="QX19" s="593">
        <f t="shared" si="136"/>
        <v>0</v>
      </c>
      <c r="QY19" s="594">
        <f t="shared" si="136"/>
        <v>0</v>
      </c>
      <c r="QZ19" s="658">
        <f t="shared" si="137"/>
        <v>0</v>
      </c>
      <c r="RA19" s="590">
        <f>[1]Субсидия_факт!BH10</f>
        <v>0</v>
      </c>
      <c r="RB19" s="591">
        <f>[1]Субсидия_факт!BK10</f>
        <v>0</v>
      </c>
      <c r="RC19" s="609">
        <f t="shared" si="138"/>
        <v>0</v>
      </c>
      <c r="RD19" s="593"/>
      <c r="RE19" s="594"/>
      <c r="RF19" s="1096">
        <f t="shared" si="256"/>
        <v>0</v>
      </c>
      <c r="RG19" s="586">
        <f>[1]Субсидия_факт!GI10</f>
        <v>0</v>
      </c>
      <c r="RH19" s="591">
        <f>[1]Субсидия_факт!GL10</f>
        <v>0</v>
      </c>
      <c r="RI19" s="586">
        <f>[1]Субсидия_факт!GO14</f>
        <v>0</v>
      </c>
      <c r="RJ19" s="591">
        <f>[1]Субсидия_факт!GR14</f>
        <v>0</v>
      </c>
      <c r="RK19" s="1096">
        <f t="shared" si="257"/>
        <v>0</v>
      </c>
      <c r="RL19" s="586"/>
      <c r="RM19" s="591"/>
      <c r="RN19" s="586"/>
      <c r="RO19" s="591"/>
      <c r="RP19" s="1096">
        <f t="shared" si="258"/>
        <v>0</v>
      </c>
      <c r="RQ19" s="615">
        <f>[1]Субсидия_факт!GJ10</f>
        <v>0</v>
      </c>
      <c r="RR19" s="594">
        <f>[1]Субсидия_факт!GM10</f>
        <v>0</v>
      </c>
      <c r="RS19" s="586">
        <f>[1]Субсидия_факт!GP14</f>
        <v>0</v>
      </c>
      <c r="RT19" s="591">
        <f>[1]Субсидия_факт!GS14</f>
        <v>0</v>
      </c>
      <c r="RU19" s="1096">
        <f t="shared" si="259"/>
        <v>0</v>
      </c>
      <c r="RV19" s="586"/>
      <c r="RW19" s="591"/>
      <c r="RX19" s="586"/>
      <c r="RY19" s="591"/>
      <c r="RZ19" s="608">
        <f t="shared" si="260"/>
        <v>0</v>
      </c>
      <c r="SA19" s="608">
        <f t="shared" si="261"/>
        <v>0</v>
      </c>
      <c r="SB19" s="608"/>
      <c r="SC19" s="608"/>
      <c r="SD19" s="764">
        <f t="shared" si="262"/>
        <v>74221527.780000001</v>
      </c>
      <c r="SE19" s="590">
        <f>[1]Субсидия_факт!AE10</f>
        <v>10000000</v>
      </c>
      <c r="SF19" s="593">
        <f>[1]Субсидия_факт!Y10</f>
        <v>0</v>
      </c>
      <c r="SG19" s="616">
        <f>[1]Субсидия_факт!Z10</f>
        <v>0</v>
      </c>
      <c r="SH19" s="593">
        <f>[1]Субсидия_факт!AA10</f>
        <v>17982027.780000001</v>
      </c>
      <c r="SI19" s="616">
        <f>[1]Субсидия_факт!AB10</f>
        <v>46239500</v>
      </c>
      <c r="SJ19" s="764">
        <f t="shared" si="139"/>
        <v>0</v>
      </c>
      <c r="SK19" s="618"/>
      <c r="SL19" s="615"/>
      <c r="SM19" s="594"/>
      <c r="SN19" s="615"/>
      <c r="SO19" s="616"/>
      <c r="SP19" s="623">
        <f t="shared" si="140"/>
        <v>0</v>
      </c>
      <c r="SQ19" s="590">
        <f>[1]Субсидия_факт!S10</f>
        <v>0</v>
      </c>
      <c r="SR19" s="591">
        <f>[1]Субсидия_факт!T10</f>
        <v>0</v>
      </c>
      <c r="SS19" s="764">
        <f t="shared" si="141"/>
        <v>0</v>
      </c>
      <c r="ST19" s="615"/>
      <c r="SU19" s="616"/>
      <c r="SV19" s="623">
        <f t="shared" si="263"/>
        <v>0</v>
      </c>
      <c r="SW19" s="590">
        <f>[1]Субсидия_факт!DJ10</f>
        <v>0</v>
      </c>
      <c r="SX19" s="591">
        <f>[1]Субсидия_факт!DM10</f>
        <v>0</v>
      </c>
      <c r="SY19" s="587">
        <f>[1]Субсидия_факт!DP10</f>
        <v>0</v>
      </c>
      <c r="SZ19" s="591">
        <f>[1]Субсидия_факт!DS10</f>
        <v>0</v>
      </c>
      <c r="TA19" s="867">
        <f>[1]Субсидия_факт!EH10-OQ19</f>
        <v>0</v>
      </c>
      <c r="TB19" s="589">
        <f>[1]Субсидия_факт!EK10-OR19</f>
        <v>0</v>
      </c>
      <c r="TC19" s="764">
        <f t="shared" si="142"/>
        <v>0</v>
      </c>
      <c r="TD19" s="1140"/>
      <c r="TE19" s="617"/>
      <c r="TF19" s="1140"/>
      <c r="TG19" s="617"/>
      <c r="TH19" s="826"/>
      <c r="TI19" s="616"/>
      <c r="TJ19" s="623">
        <f t="shared" si="143"/>
        <v>0</v>
      </c>
      <c r="TK19" s="590">
        <f>[1]Субсидия_факт!DK10</f>
        <v>0</v>
      </c>
      <c r="TL19" s="591">
        <f>[1]Субсидия_факт!DN10</f>
        <v>0</v>
      </c>
      <c r="TM19" s="587">
        <f>[1]Субсидия_факт!DQ10</f>
        <v>0</v>
      </c>
      <c r="TN19" s="591">
        <f>[1]Субсидия_факт!DT10</f>
        <v>0</v>
      </c>
      <c r="TO19" s="587">
        <f>[1]Субсидия_факт!EI10</f>
        <v>0</v>
      </c>
      <c r="TP19" s="591">
        <f>[1]Субсидия_факт!EL10</f>
        <v>0</v>
      </c>
      <c r="TQ19" s="764">
        <f t="shared" si="144"/>
        <v>0</v>
      </c>
      <c r="TR19" s="597"/>
      <c r="TS19" s="617"/>
      <c r="TT19" s="826"/>
      <c r="TU19" s="617"/>
      <c r="TV19" s="597"/>
      <c r="TW19" s="617"/>
      <c r="TX19" s="609">
        <f t="shared" si="145"/>
        <v>0</v>
      </c>
      <c r="TY19" s="593">
        <f t="shared" si="146"/>
        <v>0</v>
      </c>
      <c r="TZ19" s="594">
        <f t="shared" si="146"/>
        <v>0</v>
      </c>
      <c r="UA19" s="593">
        <f t="shared" si="146"/>
        <v>0</v>
      </c>
      <c r="UB19" s="594">
        <f t="shared" si="146"/>
        <v>0</v>
      </c>
      <c r="UC19" s="615">
        <f t="shared" si="146"/>
        <v>0</v>
      </c>
      <c r="UD19" s="594">
        <f t="shared" si="146"/>
        <v>0</v>
      </c>
      <c r="UE19" s="609">
        <f t="shared" si="147"/>
        <v>0</v>
      </c>
      <c r="UF19" s="593">
        <f t="shared" si="148"/>
        <v>0</v>
      </c>
      <c r="UG19" s="594">
        <f t="shared" si="148"/>
        <v>0</v>
      </c>
      <c r="UH19" s="593">
        <f t="shared" si="148"/>
        <v>0</v>
      </c>
      <c r="UI19" s="594">
        <f t="shared" si="148"/>
        <v>0</v>
      </c>
      <c r="UJ19" s="615">
        <f t="shared" si="148"/>
        <v>0</v>
      </c>
      <c r="UK19" s="594">
        <f t="shared" si="148"/>
        <v>0</v>
      </c>
      <c r="UL19" s="1114">
        <f t="shared" si="149"/>
        <v>0</v>
      </c>
      <c r="UM19" s="590">
        <f>[1]Субсидия_факт!DL10</f>
        <v>0</v>
      </c>
      <c r="UN19" s="591">
        <f>[1]Субсидия_факт!DO10</f>
        <v>0</v>
      </c>
      <c r="UO19" s="587">
        <f>[1]Субсидия_факт!DR10</f>
        <v>0</v>
      </c>
      <c r="UP19" s="591">
        <f>[1]Субсидия_факт!DU10</f>
        <v>0</v>
      </c>
      <c r="UQ19" s="587">
        <f>[1]Субсидия_факт!EJ10</f>
        <v>0</v>
      </c>
      <c r="UR19" s="591">
        <f>[1]Субсидия_факт!EM10</f>
        <v>0</v>
      </c>
      <c r="US19" s="609">
        <f t="shared" si="150"/>
        <v>0</v>
      </c>
      <c r="UT19" s="826"/>
      <c r="UU19" s="617"/>
      <c r="UV19" s="826"/>
      <c r="UW19" s="617"/>
      <c r="UX19" s="826"/>
      <c r="UY19" s="617"/>
      <c r="UZ19" s="764">
        <f>'Прочая  субсидия_МР  и  ГО'!B14</f>
        <v>116546808.13</v>
      </c>
      <c r="VA19" s="764">
        <f>'Прочая  субсидия_МР  и  ГО'!C14</f>
        <v>15141134.02</v>
      </c>
      <c r="VB19" s="1113">
        <f>'Прочая  субсидия_БП'!B14</f>
        <v>9344683.2200000044</v>
      </c>
      <c r="VC19" s="623">
        <f>'Прочая  субсидия_БП'!C14</f>
        <v>75479.86</v>
      </c>
      <c r="VD19" s="1141">
        <f>'Прочая  субсидия_БП'!D14</f>
        <v>229240.21000000005</v>
      </c>
      <c r="VE19" s="1131">
        <f>'Прочая  субсидия_БП'!E14</f>
        <v>75479.86</v>
      </c>
      <c r="VF19" s="1132">
        <f>'Прочая  субсидия_БП'!F14</f>
        <v>9115443.0100000035</v>
      </c>
      <c r="VG19" s="1141">
        <f>'Прочая  субсидия_БП'!G14</f>
        <v>0</v>
      </c>
      <c r="VH19" s="623">
        <f t="shared" si="151"/>
        <v>545018641.83000004</v>
      </c>
      <c r="VI19" s="597">
        <f>'Проверочная  таблица'!WK19+'Проверочная  таблица'!VN19+'Проверочная  таблица'!VP19+WE19</f>
        <v>531393872.78000003</v>
      </c>
      <c r="VJ19" s="618">
        <f>'Проверочная  таблица'!WL19+'Проверочная  таблица'!VT19+'Проверочная  таблица'!VZ19+'Проверочная  таблица'!VV19+'Проверочная  таблица'!VX19+WB19+WF19+VR19</f>
        <v>13624769.050000001</v>
      </c>
      <c r="VK19" s="764">
        <f t="shared" si="152"/>
        <v>135097187.15000001</v>
      </c>
      <c r="VL19" s="597">
        <f>'Проверочная  таблица'!WN19+'Проверочная  таблица'!VO19+'Проверочная  таблица'!VQ19+WH19</f>
        <v>131482794.01000001</v>
      </c>
      <c r="VM19" s="618">
        <f>'Проверочная  таблица'!WO19+'Проверочная  таблица'!VU19+'Проверочная  таблица'!WA19+'Проверочная  таблица'!VW19+'Проверочная  таблица'!VY19+WC19+WI19+VS19</f>
        <v>3614393.14</v>
      </c>
      <c r="VN19" s="1135">
        <f>'Субвенция  на  полномочия'!B14</f>
        <v>492454363.33000004</v>
      </c>
      <c r="VO19" s="1113">
        <f>'Субвенция  на  полномочия'!C14</f>
        <v>122072575.06</v>
      </c>
      <c r="VP19" s="1133">
        <f>[1]Субвенция_факт!M11</f>
        <v>27716483</v>
      </c>
      <c r="VQ19" s="619">
        <v>6900000</v>
      </c>
      <c r="VR19" s="1133">
        <f>[1]Субвенция_факт!AE11</f>
        <v>0</v>
      </c>
      <c r="VS19" s="619"/>
      <c r="VT19" s="1133">
        <f>[1]Субвенция_факт!AF11</f>
        <v>2350800</v>
      </c>
      <c r="VU19" s="619">
        <f>ВУС!E27</f>
        <v>348520.81</v>
      </c>
      <c r="VV19" s="1133">
        <f>[1]Субвенция_факт!AG11</f>
        <v>5000</v>
      </c>
      <c r="VW19" s="619"/>
      <c r="VX19" s="1133">
        <f>[1]Субвенция_факт!E11</f>
        <v>0</v>
      </c>
      <c r="VY19" s="619"/>
      <c r="VZ19" s="1133">
        <f>[1]Субвенция_факт!F11</f>
        <v>224383</v>
      </c>
      <c r="WA19" s="619">
        <f>VZ19</f>
        <v>224383</v>
      </c>
      <c r="WB19" s="1133">
        <f>[1]Субвенция_факт!G11</f>
        <v>0</v>
      </c>
      <c r="WC19" s="916"/>
      <c r="WD19" s="1113">
        <f t="shared" si="153"/>
        <v>16191892.5</v>
      </c>
      <c r="WE19" s="597">
        <f>[1]Субвенция_факт!P11</f>
        <v>5697306.4500000002</v>
      </c>
      <c r="WF19" s="594">
        <f>[1]Субвенция_факт!Q11</f>
        <v>10494586.050000001</v>
      </c>
      <c r="WG19" s="764">
        <f t="shared" si="154"/>
        <v>4576283.95</v>
      </c>
      <c r="WH19" s="597">
        <v>1610218.95</v>
      </c>
      <c r="WI19" s="620">
        <v>2966065</v>
      </c>
      <c r="WJ19" s="623">
        <f t="shared" si="155"/>
        <v>6075720</v>
      </c>
      <c r="WK19" s="612">
        <f>[1]Субвенция_факт!X11</f>
        <v>5525720</v>
      </c>
      <c r="WL19" s="1142">
        <f>[1]Субвенция_факт!W11</f>
        <v>550000</v>
      </c>
      <c r="WM19" s="764">
        <f t="shared" si="156"/>
        <v>975424.33</v>
      </c>
      <c r="WN19" s="597">
        <v>900000</v>
      </c>
      <c r="WO19" s="620">
        <v>75424.33</v>
      </c>
      <c r="WP19" s="764">
        <f t="shared" si="264"/>
        <v>35279651.07</v>
      </c>
      <c r="WQ19" s="764">
        <f t="shared" si="265"/>
        <v>10905732.699999999</v>
      </c>
      <c r="WR19" s="1113">
        <f t="shared" si="266"/>
        <v>390600</v>
      </c>
      <c r="WS19" s="621">
        <f>'[1]Иные межбюджетные трансферты'!E10</f>
        <v>0</v>
      </c>
      <c r="WT19" s="622">
        <f>'[1]Иные межбюджетные трансферты'!F10</f>
        <v>390600</v>
      </c>
      <c r="WU19" s="764">
        <f t="shared" si="267"/>
        <v>97650</v>
      </c>
      <c r="WV19" s="621"/>
      <c r="WW19" s="622">
        <v>97650</v>
      </c>
      <c r="WX19" s="1113">
        <f t="shared" si="159"/>
        <v>0</v>
      </c>
      <c r="WY19" s="621">
        <f>'[1]Иные межбюджетные трансферты'!X10</f>
        <v>0</v>
      </c>
      <c r="WZ19" s="622">
        <f>'[1]Иные межбюджетные трансферты'!Y10</f>
        <v>0</v>
      </c>
      <c r="XA19" s="764">
        <f t="shared" si="160"/>
        <v>0</v>
      </c>
      <c r="XB19" s="621"/>
      <c r="XC19" s="622"/>
      <c r="XD19" s="623">
        <f t="shared" si="161"/>
        <v>1352350.6600000001</v>
      </c>
      <c r="XE19" s="621">
        <f>'[1]Иные межбюджетные трансферты'!G10</f>
        <v>81141.039999999994</v>
      </c>
      <c r="XF19" s="622">
        <f>'[1]Иные межбюджетные трансферты'!H10</f>
        <v>1271209.6200000001</v>
      </c>
      <c r="XG19" s="764">
        <f t="shared" si="162"/>
        <v>338088.29</v>
      </c>
      <c r="XH19" s="621">
        <v>20285.29</v>
      </c>
      <c r="XI19" s="622">
        <v>317803</v>
      </c>
      <c r="XJ19" s="623">
        <f t="shared" si="163"/>
        <v>31716720</v>
      </c>
      <c r="XK19" s="621">
        <f>'[1]Иные межбюджетные трансферты'!I10</f>
        <v>0</v>
      </c>
      <c r="XL19" s="622">
        <f>'[1]Иные межбюджетные трансферты'!J10</f>
        <v>31716720</v>
      </c>
      <c r="XM19" s="764">
        <f t="shared" si="268"/>
        <v>8650014</v>
      </c>
      <c r="XN19" s="612"/>
      <c r="XO19" s="622">
        <v>8650014</v>
      </c>
      <c r="XP19" s="764">
        <f t="shared" si="165"/>
        <v>0</v>
      </c>
      <c r="XQ19" s="615"/>
      <c r="XR19" s="764">
        <f t="shared" si="166"/>
        <v>0</v>
      </c>
      <c r="XS19" s="615"/>
      <c r="XT19" s="623">
        <f t="shared" si="167"/>
        <v>0</v>
      </c>
      <c r="XU19" s="597">
        <f>'[1]Иные межбюджетные трансферты'!L10</f>
        <v>0</v>
      </c>
      <c r="XV19" s="764">
        <f t="shared" si="168"/>
        <v>0</v>
      </c>
      <c r="XW19" s="597"/>
      <c r="XX19" s="1137">
        <f t="shared" si="169"/>
        <v>0</v>
      </c>
      <c r="XY19" s="609">
        <f t="shared" si="170"/>
        <v>0</v>
      </c>
      <c r="XZ19" s="1137">
        <f t="shared" si="171"/>
        <v>0</v>
      </c>
      <c r="YA19" s="609">
        <f t="shared" si="172"/>
        <v>0</v>
      </c>
      <c r="YB19" s="623">
        <f t="shared" si="269"/>
        <v>1819980.4100000001</v>
      </c>
      <c r="YC19" s="621">
        <f>'[1]Иные межбюджетные трансферты'!C10</f>
        <v>0</v>
      </c>
      <c r="YD19" s="612">
        <f>'[1]Иные межбюджетные трансферты'!D10</f>
        <v>0</v>
      </c>
      <c r="YE19" s="882">
        <f>'[1]Иные межбюджетные трансферты'!K10</f>
        <v>0</v>
      </c>
      <c r="YF19" s="613">
        <f>'[1]Иные межбюджетные трансферты'!N10</f>
        <v>0</v>
      </c>
      <c r="YG19" s="612">
        <f>'[1]Иные межбюджетные трансферты'!Q10</f>
        <v>0</v>
      </c>
      <c r="YH19" s="613">
        <f>'[1]Иные межбюджетные трансферты'!R10</f>
        <v>0</v>
      </c>
      <c r="YI19" s="612">
        <f>'[1]Иные межбюджетные трансферты'!U10</f>
        <v>0</v>
      </c>
      <c r="YJ19" s="613">
        <f>'[1]Иные межбюджетные трансферты'!Z10</f>
        <v>0</v>
      </c>
      <c r="YK19" s="597">
        <f>'[1]Иные межбюджетные трансферты'!AC10</f>
        <v>0</v>
      </c>
      <c r="YL19" s="613">
        <f>'[1]Иные межбюджетные трансферты'!AD10</f>
        <v>0</v>
      </c>
      <c r="YM19" s="612">
        <f>'[1]Иные межбюджетные трансферты'!AE10</f>
        <v>1819980.4100000001</v>
      </c>
      <c r="YN19" s="764">
        <f t="shared" si="270"/>
        <v>1819980.41</v>
      </c>
      <c r="YO19" s="612"/>
      <c r="YP19" s="612"/>
      <c r="YQ19" s="612"/>
      <c r="YR19" s="587"/>
      <c r="YS19" s="612"/>
      <c r="YT19" s="583"/>
      <c r="YU19" s="583"/>
      <c r="YV19" s="583"/>
      <c r="YW19" s="583"/>
      <c r="YX19" s="583"/>
      <c r="YY19" s="583">
        <v>1819980.41</v>
      </c>
      <c r="YZ19" s="623">
        <f t="shared" si="173"/>
        <v>0</v>
      </c>
      <c r="ZA19" s="621">
        <f>'[1]Иные межбюджетные трансферты'!O10</f>
        <v>0</v>
      </c>
      <c r="ZB19" s="612">
        <f>'[1]Иные межбюджетные трансферты'!S10</f>
        <v>0</v>
      </c>
      <c r="ZC19" s="613">
        <f>'[1]Иные межбюджетные трансферты'!V10</f>
        <v>0</v>
      </c>
      <c r="ZD19" s="612">
        <f>'[1]Иные межбюджетные трансферты'!AA10</f>
        <v>0</v>
      </c>
      <c r="ZE19" s="882">
        <f>'[1]Иные межбюджетные трансферты'!AF10</f>
        <v>0</v>
      </c>
      <c r="ZF19" s="764">
        <f t="shared" si="174"/>
        <v>0</v>
      </c>
      <c r="ZG19" s="596"/>
      <c r="ZH19" s="596"/>
      <c r="ZI19" s="596"/>
      <c r="ZJ19" s="583"/>
      <c r="ZK19" s="583"/>
      <c r="ZL19" s="609">
        <f t="shared" si="175"/>
        <v>0</v>
      </c>
      <c r="ZM19" s="590">
        <f>'Проверочная  таблица'!ZA19-ZY19</f>
        <v>0</v>
      </c>
      <c r="ZN19" s="590">
        <f>'Проверочная  таблица'!ZB19-ZZ19</f>
        <v>0</v>
      </c>
      <c r="ZO19" s="590">
        <f>'Проверочная  таблица'!ZC19-AAA19</f>
        <v>0</v>
      </c>
      <c r="ZP19" s="590">
        <f>'Проверочная  таблица'!ZD19-AAB19</f>
        <v>0</v>
      </c>
      <c r="ZQ19" s="590">
        <f>'Проверочная  таблица'!ZE19-AAC19</f>
        <v>0</v>
      </c>
      <c r="ZR19" s="609">
        <f t="shared" si="176"/>
        <v>0</v>
      </c>
      <c r="ZS19" s="590">
        <f>'Проверочная  таблица'!ZG19-AAE19</f>
        <v>0</v>
      </c>
      <c r="ZT19" s="590">
        <f>'Проверочная  таблица'!ZH19-AAF19</f>
        <v>0</v>
      </c>
      <c r="ZU19" s="590">
        <f>'Проверочная  таблица'!ZI19-AAG19</f>
        <v>0</v>
      </c>
      <c r="ZV19" s="590">
        <f>'Проверочная  таблица'!ZJ19-AAH19</f>
        <v>0</v>
      </c>
      <c r="ZW19" s="590">
        <f>'Проверочная  таблица'!ZK19-AAI19</f>
        <v>0</v>
      </c>
      <c r="ZX19" s="1114">
        <f t="shared" si="177"/>
        <v>0</v>
      </c>
      <c r="ZY19" s="621">
        <f>'[1]Иные межбюджетные трансферты'!P10</f>
        <v>0</v>
      </c>
      <c r="ZZ19" s="612">
        <f>'[1]Иные межбюджетные трансферты'!T10</f>
        <v>0</v>
      </c>
      <c r="AAA19" s="584">
        <f>'[1]Иные межбюджетные трансферты'!W10</f>
        <v>0</v>
      </c>
      <c r="AAB19" s="612">
        <f>'[1]Иные межбюджетные трансферты'!AB10</f>
        <v>0</v>
      </c>
      <c r="AAC19" s="1128">
        <f>'[1]Иные межбюджетные трансферты'!AG10</f>
        <v>0</v>
      </c>
      <c r="AAD19" s="609">
        <f t="shared" si="178"/>
        <v>0</v>
      </c>
      <c r="AAE19" s="596"/>
      <c r="AAF19" s="596"/>
      <c r="AAG19" s="596"/>
      <c r="AAH19" s="583"/>
      <c r="AAI19" s="583"/>
      <c r="AAJ19" s="764">
        <f>AAL19+'Проверочная  таблица'!AAT19+AAP19+'Проверочная  таблица'!AAX19+AAR19+'Проверочная  таблица'!AAZ19</f>
        <v>-300000</v>
      </c>
      <c r="AAK19" s="764">
        <f>AAM19+'Проверочная  таблица'!AAU19+AAQ19+'Проверочная  таблица'!AAY19+AAS19+'Проверочная  таблица'!ABA19</f>
        <v>-300000</v>
      </c>
      <c r="AAL19" s="623"/>
      <c r="AAM19" s="623"/>
      <c r="AAN19" s="623"/>
      <c r="AAO19" s="623"/>
      <c r="AAP19" s="1114">
        <f t="shared" si="179"/>
        <v>0</v>
      </c>
      <c r="AAQ19" s="609">
        <f t="shared" si="179"/>
        <v>0</v>
      </c>
      <c r="AAR19" s="624"/>
      <c r="AAS19" s="609"/>
      <c r="AAT19" s="623"/>
      <c r="AAU19" s="623"/>
      <c r="AAV19" s="623">
        <v>-300000</v>
      </c>
      <c r="AAW19" s="623">
        <v>-300000</v>
      </c>
      <c r="AAX19" s="1114">
        <f t="shared" si="180"/>
        <v>-300000</v>
      </c>
      <c r="AAY19" s="609">
        <f t="shared" si="180"/>
        <v>-300000</v>
      </c>
      <c r="AAZ19" s="609"/>
      <c r="ABA19" s="609"/>
      <c r="ABB19" s="1129">
        <f>'Проверочная  таблица'!AAT19+'Проверочная  таблица'!AAV19</f>
        <v>-300000</v>
      </c>
      <c r="ABC19" s="1129">
        <f>'Проверочная  таблица'!AAU19+'Проверочная  таблица'!AAW19</f>
        <v>-300000</v>
      </c>
    </row>
    <row r="20" spans="1:731" ht="20.45" customHeight="1" x14ac:dyDescent="0.25">
      <c r="A20" s="610" t="s">
        <v>988</v>
      </c>
      <c r="B20" s="623">
        <f>D20+AN20+'Проверочная  таблица'!VH20+'Проверочная  таблица'!WP20</f>
        <v>1005996044.45</v>
      </c>
      <c r="C20" s="764">
        <f>E20+'Проверочная  таблица'!VK20+AO20+'Проверочная  таблица'!WQ20</f>
        <v>173601821.35999998</v>
      </c>
      <c r="D20" s="1113">
        <f t="shared" si="0"/>
        <v>98031546.909999996</v>
      </c>
      <c r="E20" s="623">
        <f t="shared" si="1"/>
        <v>25418101</v>
      </c>
      <c r="F20" s="1096">
        <f>'[1]Дотация  из  ОБ_факт'!H11</f>
        <v>0</v>
      </c>
      <c r="G20" s="1130"/>
      <c r="H20" s="1096">
        <f>'[1]Дотация  из  ОБ_факт'!E11</f>
        <v>31088646.91</v>
      </c>
      <c r="I20" s="1097">
        <v>7772374</v>
      </c>
      <c r="J20" s="1098">
        <f t="shared" si="2"/>
        <v>31088646.91</v>
      </c>
      <c r="K20" s="1099">
        <f t="shared" si="3"/>
        <v>7772374</v>
      </c>
      <c r="L20" s="1098">
        <f>'[1]Дотация  из  ОБ_факт'!G11</f>
        <v>0</v>
      </c>
      <c r="M20" s="582"/>
      <c r="N20" s="1096">
        <f>'[1]Дотация  из  ОБ_факт'!J11</f>
        <v>18115693</v>
      </c>
      <c r="O20" s="1130">
        <v>4528923</v>
      </c>
      <c r="P20" s="1096">
        <f>'[1]Дотация  из  ОБ_факт'!K11</f>
        <v>47627207</v>
      </c>
      <c r="Q20" s="1130">
        <v>11916804</v>
      </c>
      <c r="R20" s="1131">
        <f t="shared" si="4"/>
        <v>47627207</v>
      </c>
      <c r="S20" s="1132">
        <f t="shared" si="5"/>
        <v>11916804</v>
      </c>
      <c r="T20" s="1098">
        <f>'[1]Дотация  из  ОБ_факт'!M11</f>
        <v>0</v>
      </c>
      <c r="U20" s="611"/>
      <c r="V20" s="1133">
        <f t="shared" si="6"/>
        <v>1200000</v>
      </c>
      <c r="W20" s="1101">
        <f>'[1]Дотация  из  ОБ_факт'!O11</f>
        <v>1200000</v>
      </c>
      <c r="X20" s="1102">
        <f>'[1]Дотация  из  ОБ_факт'!P11</f>
        <v>0</v>
      </c>
      <c r="Y20" s="1102">
        <f>'[1]Дотация  из  ОБ_факт'!R11</f>
        <v>0</v>
      </c>
      <c r="Z20" s="1134">
        <f t="shared" si="7"/>
        <v>1200000</v>
      </c>
      <c r="AA20" s="583">
        <f t="shared" si="181"/>
        <v>1200000</v>
      </c>
      <c r="AB20" s="583"/>
      <c r="AC20" s="612"/>
      <c r="AD20" s="1133">
        <f t="shared" si="8"/>
        <v>0</v>
      </c>
      <c r="AE20" s="1101">
        <f>'[1]Дотация  из  ОБ_факт'!N11</f>
        <v>0</v>
      </c>
      <c r="AF20" s="1102">
        <f>'[1]Дотация  из  ОБ_факт'!Q11</f>
        <v>0</v>
      </c>
      <c r="AG20" s="1133">
        <f t="shared" si="9"/>
        <v>0</v>
      </c>
      <c r="AH20" s="613"/>
      <c r="AI20" s="612"/>
      <c r="AJ20" s="1131">
        <f t="shared" si="10"/>
        <v>0</v>
      </c>
      <c r="AK20" s="1132">
        <f t="shared" si="11"/>
        <v>0</v>
      </c>
      <c r="AL20" s="1098">
        <f t="shared" si="12"/>
        <v>0</v>
      </c>
      <c r="AM20" s="585">
        <f t="shared" si="13"/>
        <v>0</v>
      </c>
      <c r="AN20" s="729">
        <f t="shared" si="214"/>
        <v>338750705</v>
      </c>
      <c r="AO20" s="730">
        <f>'Проверочная  таблица'!VA20+'Проверочная  таблица'!VC20+'Проверочная  таблица'!MH20+'Проверочная  таблица'!MS20+'Проверочная  таблица'!DA20+'Проверочная  таблица'!FD20+CU20+'Проверочная  таблица'!JI20+'Проверочная  таблица'!JO20+'Проверочная  таблица'!NL20+'Проверочная  таблица'!NT20+JC20+AS20+AX20+EE20+EK20+CA20+TC20+TQ20+PC20+DY20+DM20+LE20+LK20+SS20+HR20+FK20+QK20+RK20+RU20+QQ20+SJ20+BQ20+QE20+GM20+FW20+GS20+GY20+FQ20+CK20+OS20+BK20+IG20+IW20+HX20+GC20+IM20+KH20+KO20+KU20+DG20+DS20</f>
        <v>10166857.41</v>
      </c>
      <c r="AP20" s="731">
        <f t="shared" si="14"/>
        <v>86116379.879999995</v>
      </c>
      <c r="AQ20" s="587">
        <f>[1]Субсидия_факт!DF11</f>
        <v>86116379.879999995</v>
      </c>
      <c r="AR20" s="586">
        <f>[1]Субсидия_факт!FQ11</f>
        <v>0</v>
      </c>
      <c r="AS20" s="731">
        <f t="shared" si="15"/>
        <v>4356900</v>
      </c>
      <c r="AT20" s="597">
        <v>4356900</v>
      </c>
      <c r="AU20" s="615"/>
      <c r="AV20" s="720">
        <f t="shared" si="16"/>
        <v>0</v>
      </c>
      <c r="AW20" s="586">
        <f>[1]Субсидия_факт!FS11</f>
        <v>0</v>
      </c>
      <c r="AX20" s="1104">
        <f t="shared" si="17"/>
        <v>0</v>
      </c>
      <c r="AY20" s="597"/>
      <c r="AZ20" s="1105">
        <f t="shared" si="18"/>
        <v>0</v>
      </c>
      <c r="BA20" s="597">
        <f t="shared" si="19"/>
        <v>0</v>
      </c>
      <c r="BB20" s="609">
        <f t="shared" si="20"/>
        <v>0</v>
      </c>
      <c r="BC20" s="615">
        <f t="shared" si="21"/>
        <v>0</v>
      </c>
      <c r="BD20" s="608">
        <f t="shared" si="22"/>
        <v>0</v>
      </c>
      <c r="BE20" s="586">
        <f>[1]Субсидия_факт!FT11</f>
        <v>0</v>
      </c>
      <c r="BF20" s="624">
        <f t="shared" si="23"/>
        <v>0</v>
      </c>
      <c r="BG20" s="597"/>
      <c r="BH20" s="731">
        <f t="shared" si="24"/>
        <v>0</v>
      </c>
      <c r="BI20" s="593">
        <f>[1]Субсидия_факт!DA11</f>
        <v>0</v>
      </c>
      <c r="BJ20" s="597">
        <f>[1]Субсидия_факт!DB11</f>
        <v>0</v>
      </c>
      <c r="BK20" s="914">
        <f t="shared" si="25"/>
        <v>0</v>
      </c>
      <c r="BL20" s="597"/>
      <c r="BM20" s="593"/>
      <c r="BN20" s="658">
        <f t="shared" si="26"/>
        <v>0</v>
      </c>
      <c r="BO20" s="593">
        <f>[1]Субсидия_факт!DC11</f>
        <v>0</v>
      </c>
      <c r="BP20" s="597">
        <f>[1]Субсидия_факт!DD11</f>
        <v>0</v>
      </c>
      <c r="BQ20" s="731">
        <f t="shared" si="27"/>
        <v>0</v>
      </c>
      <c r="BR20" s="597"/>
      <c r="BS20" s="597"/>
      <c r="BT20" s="720">
        <f t="shared" si="28"/>
        <v>0</v>
      </c>
      <c r="BU20" s="590">
        <f>[1]Субсидия_факт!FD11</f>
        <v>0</v>
      </c>
      <c r="BV20" s="589">
        <f>[1]Субсидия_факт!FE11</f>
        <v>0</v>
      </c>
      <c r="BW20" s="586">
        <f>[1]Субсидия_факт!FF11</f>
        <v>0</v>
      </c>
      <c r="BX20" s="589">
        <f>[1]Субсидия_факт!FI11</f>
        <v>0</v>
      </c>
      <c r="BY20" s="586">
        <f>[1]Субсидия_факт!FL11</f>
        <v>0</v>
      </c>
      <c r="BZ20" s="589">
        <f>[1]Субсидия_факт!FM11</f>
        <v>0</v>
      </c>
      <c r="CA20" s="720">
        <f t="shared" si="29"/>
        <v>0</v>
      </c>
      <c r="CB20" s="587"/>
      <c r="CC20" s="589"/>
      <c r="CD20" s="586"/>
      <c r="CE20" s="589"/>
      <c r="CF20" s="586"/>
      <c r="CG20" s="589"/>
      <c r="CH20" s="730">
        <f t="shared" si="215"/>
        <v>0</v>
      </c>
      <c r="CI20" s="590">
        <f>[1]Субсидия_факт!FG11</f>
        <v>0</v>
      </c>
      <c r="CJ20" s="589">
        <f>[1]Субсидия_факт!FJ11</f>
        <v>0</v>
      </c>
      <c r="CK20" s="720">
        <f t="shared" si="31"/>
        <v>0</v>
      </c>
      <c r="CL20" s="590"/>
      <c r="CM20" s="591"/>
      <c r="CN20" s="1106">
        <f t="shared" si="216"/>
        <v>0</v>
      </c>
      <c r="CO20" s="608">
        <f t="shared" si="217"/>
        <v>0</v>
      </c>
      <c r="CP20" s="1105">
        <f t="shared" si="218"/>
        <v>0</v>
      </c>
      <c r="CQ20" s="585">
        <f t="shared" si="219"/>
        <v>0</v>
      </c>
      <c r="CR20" s="623">
        <f t="shared" si="32"/>
        <v>0</v>
      </c>
      <c r="CS20" s="593">
        <f>[1]Субсидия_факт!M11</f>
        <v>0</v>
      </c>
      <c r="CT20" s="597">
        <f>[1]Субсидия_факт!N11</f>
        <v>0</v>
      </c>
      <c r="CU20" s="764">
        <f t="shared" si="33"/>
        <v>0</v>
      </c>
      <c r="CV20" s="626"/>
      <c r="CW20" s="626"/>
      <c r="CX20" s="658">
        <f t="shared" si="34"/>
        <v>0</v>
      </c>
      <c r="CY20" s="593">
        <f>[1]Субсидия_факт!W11</f>
        <v>0</v>
      </c>
      <c r="CZ20" s="594">
        <f>[1]Субсидия_факт!X11</f>
        <v>0</v>
      </c>
      <c r="DA20" s="1135">
        <f t="shared" si="35"/>
        <v>0</v>
      </c>
      <c r="DB20" s="615"/>
      <c r="DC20" s="616"/>
      <c r="DD20" s="730">
        <f t="shared" si="220"/>
        <v>0</v>
      </c>
      <c r="DE20" s="590">
        <f>[1]Субсидия_факт!O11</f>
        <v>0</v>
      </c>
      <c r="DF20" s="589">
        <f>[1]Субсидия_факт!P11</f>
        <v>0</v>
      </c>
      <c r="DG20" s="720">
        <f t="shared" si="221"/>
        <v>0</v>
      </c>
      <c r="DH20" s="590"/>
      <c r="DI20" s="589"/>
      <c r="DJ20" s="730">
        <f t="shared" si="38"/>
        <v>0</v>
      </c>
      <c r="DK20" s="590">
        <f>[1]Субсидия_факт!CL11</f>
        <v>0</v>
      </c>
      <c r="DL20" s="589">
        <f>[1]Субсидия_факт!CM11</f>
        <v>0</v>
      </c>
      <c r="DM20" s="720">
        <f t="shared" si="39"/>
        <v>0</v>
      </c>
      <c r="DN20" s="590"/>
      <c r="DO20" s="589"/>
      <c r="DP20" s="730">
        <f t="shared" si="40"/>
        <v>0</v>
      </c>
      <c r="DQ20" s="590">
        <f>[1]Субсидия_факт!Q11</f>
        <v>0</v>
      </c>
      <c r="DR20" s="589">
        <f>[1]Субсидия_факт!R11</f>
        <v>0</v>
      </c>
      <c r="DS20" s="720">
        <f t="shared" si="41"/>
        <v>0</v>
      </c>
      <c r="DT20" s="590"/>
      <c r="DU20" s="589"/>
      <c r="DV20" s="730">
        <f t="shared" si="42"/>
        <v>0</v>
      </c>
      <c r="DW20" s="590">
        <f>[1]Субсидия_факт!AH11</f>
        <v>0</v>
      </c>
      <c r="DX20" s="589">
        <f>[1]Субсидия_факт!AI11</f>
        <v>0</v>
      </c>
      <c r="DY20" s="730">
        <f t="shared" si="43"/>
        <v>0</v>
      </c>
      <c r="DZ20" s="590"/>
      <c r="EA20" s="591"/>
      <c r="EB20" s="730">
        <f t="shared" si="44"/>
        <v>0</v>
      </c>
      <c r="EC20" s="593">
        <f>[1]Субсидия_факт!HH11</f>
        <v>0</v>
      </c>
      <c r="ED20" s="594">
        <f>[1]Субсидия_факт!HK11</f>
        <v>0</v>
      </c>
      <c r="EE20" s="720">
        <f t="shared" si="45"/>
        <v>0</v>
      </c>
      <c r="EF20" s="590"/>
      <c r="EG20" s="591"/>
      <c r="EH20" s="730">
        <f t="shared" si="46"/>
        <v>0</v>
      </c>
      <c r="EI20" s="590">
        <f>[1]Субсидия_факт!HI11</f>
        <v>0</v>
      </c>
      <c r="EJ20" s="589">
        <f>[1]Субсидия_факт!HL11</f>
        <v>0</v>
      </c>
      <c r="EK20" s="720">
        <f t="shared" si="47"/>
        <v>0</v>
      </c>
      <c r="EL20" s="590"/>
      <c r="EM20" s="591"/>
      <c r="EN20" s="1109">
        <f t="shared" si="48"/>
        <v>0</v>
      </c>
      <c r="EO20" s="590">
        <f t="shared" si="49"/>
        <v>0</v>
      </c>
      <c r="EP20" s="589">
        <f t="shared" si="49"/>
        <v>0</v>
      </c>
      <c r="EQ20" s="608">
        <f t="shared" si="50"/>
        <v>0</v>
      </c>
      <c r="ER20" s="590">
        <f t="shared" si="51"/>
        <v>0</v>
      </c>
      <c r="ES20" s="589">
        <f t="shared" si="51"/>
        <v>0</v>
      </c>
      <c r="ET20" s="1109">
        <f t="shared" si="52"/>
        <v>0</v>
      </c>
      <c r="EU20" s="590">
        <f>[1]Субсидия_факт!HJ11</f>
        <v>0</v>
      </c>
      <c r="EV20" s="589">
        <f>[1]Субсидия_факт!HM11</f>
        <v>0</v>
      </c>
      <c r="EW20" s="608">
        <f t="shared" si="53"/>
        <v>0</v>
      </c>
      <c r="EX20" s="590"/>
      <c r="EY20" s="591"/>
      <c r="EZ20" s="764">
        <f t="shared" si="222"/>
        <v>0</v>
      </c>
      <c r="FA20" s="597">
        <f>[1]Субсидия_факт!L11</f>
        <v>0</v>
      </c>
      <c r="FB20" s="590">
        <f>[1]Субсидия_факт!J11</f>
        <v>0</v>
      </c>
      <c r="FC20" s="589">
        <f>[1]Субсидия_факт!K11</f>
        <v>0</v>
      </c>
      <c r="FD20" s="764">
        <f t="shared" si="223"/>
        <v>0</v>
      </c>
      <c r="FE20" s="597"/>
      <c r="FF20" s="597"/>
      <c r="FG20" s="594"/>
      <c r="FH20" s="623">
        <f t="shared" si="54"/>
        <v>0</v>
      </c>
      <c r="FI20" s="590">
        <f>[1]Субсидия_факт!AP11</f>
        <v>0</v>
      </c>
      <c r="FJ20" s="591">
        <f>[1]Субсидия_факт!AQ11</f>
        <v>0</v>
      </c>
      <c r="FK20" s="764">
        <f t="shared" si="55"/>
        <v>0</v>
      </c>
      <c r="FL20" s="615"/>
      <c r="FM20" s="616"/>
      <c r="FN20" s="623">
        <f t="shared" si="56"/>
        <v>0</v>
      </c>
      <c r="FO20" s="590">
        <f>[1]Субсидия_факт!BV11</f>
        <v>0</v>
      </c>
      <c r="FP20" s="591">
        <f>[1]Субсидия_факт!BW11</f>
        <v>0</v>
      </c>
      <c r="FQ20" s="764">
        <f t="shared" si="57"/>
        <v>0</v>
      </c>
      <c r="FR20" s="593"/>
      <c r="FS20" s="594"/>
      <c r="FT20" s="623">
        <f t="shared" si="58"/>
        <v>0</v>
      </c>
      <c r="FU20" s="593">
        <f>[1]Субсидия_факт!EB11</f>
        <v>0</v>
      </c>
      <c r="FV20" s="594">
        <f>[1]Субсидия_факт!EC11</f>
        <v>0</v>
      </c>
      <c r="FW20" s="764">
        <f t="shared" si="59"/>
        <v>0</v>
      </c>
      <c r="FX20" s="593"/>
      <c r="FY20" s="594"/>
      <c r="FZ20" s="940">
        <f t="shared" si="60"/>
        <v>0</v>
      </c>
      <c r="GA20" s="590">
        <f>[1]Субсидия_факт!ED11</f>
        <v>0</v>
      </c>
      <c r="GB20" s="591">
        <f>[1]Субсидия_факт!EF11</f>
        <v>0</v>
      </c>
      <c r="GC20" s="940">
        <f t="shared" si="61"/>
        <v>0</v>
      </c>
      <c r="GD20" s="593"/>
      <c r="GE20" s="616"/>
      <c r="GF20" s="1114">
        <f t="shared" si="224"/>
        <v>0</v>
      </c>
      <c r="GG20" s="609">
        <f t="shared" si="225"/>
        <v>0</v>
      </c>
      <c r="GH20" s="1137">
        <f t="shared" si="226"/>
        <v>0</v>
      </c>
      <c r="GI20" s="609">
        <f t="shared" si="227"/>
        <v>0</v>
      </c>
      <c r="GJ20" s="623">
        <f t="shared" si="62"/>
        <v>0</v>
      </c>
      <c r="GK20" s="590">
        <f>[1]Субсидия_факт!EN11</f>
        <v>0</v>
      </c>
      <c r="GL20" s="591">
        <f>[1]Субсидия_факт!EO11</f>
        <v>0</v>
      </c>
      <c r="GM20" s="764">
        <f t="shared" si="63"/>
        <v>0</v>
      </c>
      <c r="GN20" s="593"/>
      <c r="GO20" s="594"/>
      <c r="GP20" s="623">
        <f t="shared" si="64"/>
        <v>0</v>
      </c>
      <c r="GQ20" s="593"/>
      <c r="GR20" s="594"/>
      <c r="GS20" s="764">
        <f t="shared" si="65"/>
        <v>0</v>
      </c>
      <c r="GT20" s="593"/>
      <c r="GU20" s="594"/>
      <c r="GV20" s="623">
        <f t="shared" si="66"/>
        <v>0</v>
      </c>
      <c r="GW20" s="590">
        <f>[1]Субсидия_факт!CN11</f>
        <v>0</v>
      </c>
      <c r="GX20" s="591">
        <f>[1]Субсидия_факт!CP11</f>
        <v>0</v>
      </c>
      <c r="GY20" s="764">
        <f t="shared" si="67"/>
        <v>0</v>
      </c>
      <c r="GZ20" s="593"/>
      <c r="HA20" s="594"/>
      <c r="HB20" s="1109">
        <f t="shared" si="68"/>
        <v>0</v>
      </c>
      <c r="HC20" s="590">
        <f t="shared" si="69"/>
        <v>0</v>
      </c>
      <c r="HD20" s="589">
        <f t="shared" si="69"/>
        <v>0</v>
      </c>
      <c r="HE20" s="608">
        <f t="shared" si="70"/>
        <v>0</v>
      </c>
      <c r="HF20" s="590">
        <f t="shared" si="71"/>
        <v>0</v>
      </c>
      <c r="HG20" s="589">
        <f t="shared" si="71"/>
        <v>0</v>
      </c>
      <c r="HH20" s="1109">
        <f t="shared" si="72"/>
        <v>0</v>
      </c>
      <c r="HI20" s="590">
        <f>[1]Субсидия_факт!CO11</f>
        <v>0</v>
      </c>
      <c r="HJ20" s="589">
        <f>[1]Субсидия_факт!CQ11</f>
        <v>0</v>
      </c>
      <c r="HK20" s="608">
        <f t="shared" si="73"/>
        <v>0</v>
      </c>
      <c r="HL20" s="590">
        <f t="shared" si="228"/>
        <v>0</v>
      </c>
      <c r="HM20" s="591">
        <f t="shared" si="229"/>
        <v>0</v>
      </c>
      <c r="HN20" s="1113">
        <f t="shared" si="75"/>
        <v>0</v>
      </c>
      <c r="HO20" s="590">
        <f>[1]Субсидия_факт!EP11</f>
        <v>0</v>
      </c>
      <c r="HP20" s="591">
        <f>[1]Субсидия_факт!EQ11</f>
        <v>0</v>
      </c>
      <c r="HQ20" s="590">
        <f>[1]Субсидия_факт!ER11</f>
        <v>0</v>
      </c>
      <c r="HR20" s="623">
        <f t="shared" si="76"/>
        <v>0</v>
      </c>
      <c r="HS20" s="593"/>
      <c r="HT20" s="594"/>
      <c r="HU20" s="597"/>
      <c r="HV20" s="940">
        <f t="shared" si="230"/>
        <v>0</v>
      </c>
      <c r="HW20" s="590">
        <f>[1]Субсидия_факт!ES11</f>
        <v>0</v>
      </c>
      <c r="HX20" s="940">
        <f t="shared" si="230"/>
        <v>0</v>
      </c>
      <c r="HY20" s="597"/>
      <c r="HZ20" s="1114">
        <f t="shared" si="231"/>
        <v>0</v>
      </c>
      <c r="IA20" s="1114">
        <f t="shared" si="232"/>
        <v>0</v>
      </c>
      <c r="IB20" s="1114">
        <f t="shared" si="233"/>
        <v>0</v>
      </c>
      <c r="IC20" s="1114">
        <f t="shared" si="234"/>
        <v>0</v>
      </c>
      <c r="ID20" s="623">
        <f t="shared" si="77"/>
        <v>0</v>
      </c>
      <c r="IE20" s="593">
        <f>[1]Субсидия_факт!BM11</f>
        <v>0</v>
      </c>
      <c r="IF20" s="594">
        <f>[1]Субсидия_факт!BN11</f>
        <v>0</v>
      </c>
      <c r="IG20" s="1135">
        <f t="shared" si="78"/>
        <v>0</v>
      </c>
      <c r="IH20" s="593"/>
      <c r="II20" s="594"/>
      <c r="IJ20" s="940">
        <f t="shared" si="79"/>
        <v>0</v>
      </c>
      <c r="IK20" s="590">
        <f>[1]Субсидия_факт!BO11</f>
        <v>0</v>
      </c>
      <c r="IL20" s="591">
        <f>[1]Субсидия_факт!BQ11</f>
        <v>0</v>
      </c>
      <c r="IM20" s="1136">
        <f t="shared" si="80"/>
        <v>0</v>
      </c>
      <c r="IN20" s="593"/>
      <c r="IO20" s="616"/>
      <c r="IP20" s="1114">
        <f t="shared" si="235"/>
        <v>0</v>
      </c>
      <c r="IQ20" s="1114">
        <f t="shared" si="236"/>
        <v>0</v>
      </c>
      <c r="IR20" s="1114">
        <f t="shared" si="237"/>
        <v>0</v>
      </c>
      <c r="IS20" s="609">
        <f t="shared" si="238"/>
        <v>0</v>
      </c>
      <c r="IT20" s="764">
        <f t="shared" si="81"/>
        <v>8000000</v>
      </c>
      <c r="IU20" s="593">
        <f>[1]Субсидия_факт!AR11</f>
        <v>480000</v>
      </c>
      <c r="IV20" s="594">
        <f>[1]Субсидия_факт!AS11</f>
        <v>7520000</v>
      </c>
      <c r="IW20" s="1135">
        <f t="shared" si="82"/>
        <v>0</v>
      </c>
      <c r="IX20" s="593"/>
      <c r="IY20" s="594"/>
      <c r="IZ20" s="623">
        <f t="shared" si="83"/>
        <v>0</v>
      </c>
      <c r="JA20" s="590">
        <f>[1]Субсидия_факт!BX11</f>
        <v>0</v>
      </c>
      <c r="JB20" s="591">
        <f>[1]Субсидия_факт!BY11</f>
        <v>0</v>
      </c>
      <c r="JC20" s="764">
        <f t="shared" si="84"/>
        <v>0</v>
      </c>
      <c r="JD20" s="593"/>
      <c r="JE20" s="594"/>
      <c r="JF20" s="720">
        <f t="shared" si="85"/>
        <v>0</v>
      </c>
      <c r="JG20" s="590">
        <f>[1]Субсидия_факт!BZ11</f>
        <v>0</v>
      </c>
      <c r="JH20" s="589">
        <f>[1]Субсидия_факт!CC11</f>
        <v>0</v>
      </c>
      <c r="JI20" s="720">
        <f t="shared" si="86"/>
        <v>0</v>
      </c>
      <c r="JJ20" s="590"/>
      <c r="JK20" s="591"/>
      <c r="JL20" s="720">
        <f t="shared" si="87"/>
        <v>0</v>
      </c>
      <c r="JM20" s="590">
        <f>[1]Субсидия_факт!CA11</f>
        <v>0</v>
      </c>
      <c r="JN20" s="591">
        <f>[1]Субсидия_факт!CD11</f>
        <v>0</v>
      </c>
      <c r="JO20" s="720">
        <f t="shared" si="88"/>
        <v>0</v>
      </c>
      <c r="JP20" s="586"/>
      <c r="JQ20" s="595"/>
      <c r="JR20" s="608">
        <f t="shared" si="89"/>
        <v>0</v>
      </c>
      <c r="JS20" s="587">
        <f>'Проверочная  таблица'!JM20-'Проверочная  таблица'!JY20</f>
        <v>0</v>
      </c>
      <c r="JT20" s="591">
        <f>'Проверочная  таблица'!JN20-'Проверочная  таблица'!JZ20</f>
        <v>0</v>
      </c>
      <c r="JU20" s="1105">
        <f t="shared" si="90"/>
        <v>0</v>
      </c>
      <c r="JV20" s="586">
        <f>'Проверочная  таблица'!JP20-'Проверочная  таблица'!KB20</f>
        <v>0</v>
      </c>
      <c r="JW20" s="598">
        <f>'Проверочная  таблица'!JQ20-'Проверочная  таблица'!KC20</f>
        <v>0</v>
      </c>
      <c r="JX20" s="608">
        <f t="shared" si="91"/>
        <v>0</v>
      </c>
      <c r="JY20" s="590">
        <f>[1]Субсидия_факт!CB11</f>
        <v>0</v>
      </c>
      <c r="JZ20" s="589">
        <f>[1]Субсидия_факт!CE11</f>
        <v>0</v>
      </c>
      <c r="KA20" s="608">
        <f t="shared" si="92"/>
        <v>0</v>
      </c>
      <c r="KB20" s="590"/>
      <c r="KC20" s="591"/>
      <c r="KD20" s="1096">
        <f t="shared" si="93"/>
        <v>0</v>
      </c>
      <c r="KE20" s="586">
        <f>[1]Субсидия_факт!AJ11</f>
        <v>0</v>
      </c>
      <c r="KF20" s="591">
        <f>[1]Субсидия_факт!AK11</f>
        <v>0</v>
      </c>
      <c r="KG20" s="586">
        <f>[1]Субсидия_факт!AL11</f>
        <v>0</v>
      </c>
      <c r="KH20" s="1096">
        <f t="shared" si="94"/>
        <v>0</v>
      </c>
      <c r="KI20" s="586"/>
      <c r="KJ20" s="591"/>
      <c r="KK20" s="586"/>
      <c r="KL20" s="1096">
        <f t="shared" si="95"/>
        <v>0</v>
      </c>
      <c r="KM20" s="586">
        <f>[1]Субсидия_факт!GV11</f>
        <v>0</v>
      </c>
      <c r="KN20" s="591">
        <f>[1]Субсидия_факт!GW11</f>
        <v>0</v>
      </c>
      <c r="KO20" s="1096">
        <f t="shared" si="96"/>
        <v>0</v>
      </c>
      <c r="KP20" s="586"/>
      <c r="KQ20" s="591"/>
      <c r="KR20" s="1096">
        <f t="shared" si="97"/>
        <v>0</v>
      </c>
      <c r="KS20" s="615"/>
      <c r="KT20" s="594"/>
      <c r="KU20" s="1096">
        <f t="shared" si="98"/>
        <v>0</v>
      </c>
      <c r="KV20" s="586"/>
      <c r="KW20" s="591"/>
      <c r="KX20" s="608">
        <f t="shared" si="239"/>
        <v>0</v>
      </c>
      <c r="KY20" s="608">
        <f t="shared" si="240"/>
        <v>0</v>
      </c>
      <c r="KZ20" s="608"/>
      <c r="LA20" s="608"/>
      <c r="LB20" s="764">
        <f t="shared" si="99"/>
        <v>0</v>
      </c>
      <c r="LC20" s="586">
        <f>[1]Субсидия_факт!AT11</f>
        <v>0</v>
      </c>
      <c r="LD20" s="591">
        <f>[1]Субсидия_факт!AW11</f>
        <v>0</v>
      </c>
      <c r="LE20" s="764">
        <f t="shared" si="100"/>
        <v>0</v>
      </c>
      <c r="LF20" s="586"/>
      <c r="LG20" s="591"/>
      <c r="LH20" s="764">
        <f t="shared" si="101"/>
        <v>0</v>
      </c>
      <c r="LI20" s="586">
        <f>[1]Субсидия_факт!AU11</f>
        <v>0</v>
      </c>
      <c r="LJ20" s="591">
        <f>[1]Субсидия_факт!AX11</f>
        <v>0</v>
      </c>
      <c r="LK20" s="764">
        <f t="shared" si="102"/>
        <v>0</v>
      </c>
      <c r="LL20" s="586"/>
      <c r="LM20" s="589"/>
      <c r="LN20" s="609">
        <f t="shared" si="103"/>
        <v>0</v>
      </c>
      <c r="LO20" s="593">
        <f>'Проверочная  таблица'!LI20-LU20</f>
        <v>0</v>
      </c>
      <c r="LP20" s="594">
        <f>'Проверочная  таблица'!LJ20-LV20</f>
        <v>0</v>
      </c>
      <c r="LQ20" s="609">
        <f t="shared" si="104"/>
        <v>0</v>
      </c>
      <c r="LR20" s="593">
        <f>'Проверочная  таблица'!LL20-LX20</f>
        <v>0</v>
      </c>
      <c r="LS20" s="594">
        <f>'Проверочная  таблица'!LM20-LY20</f>
        <v>0</v>
      </c>
      <c r="LT20" s="609">
        <f t="shared" si="105"/>
        <v>0</v>
      </c>
      <c r="LU20" s="586">
        <f>[1]Субсидия_факт!AV11</f>
        <v>0</v>
      </c>
      <c r="LV20" s="591">
        <f>[1]Субсидия_факт!AY11</f>
        <v>0</v>
      </c>
      <c r="LW20" s="609">
        <f t="shared" si="106"/>
        <v>0</v>
      </c>
      <c r="LX20" s="586"/>
      <c r="LY20" s="591"/>
      <c r="LZ20" s="1104">
        <f t="shared" si="241"/>
        <v>323675.07</v>
      </c>
      <c r="MA20" s="586">
        <f>[1]Субсидия_факт!AZ11</f>
        <v>0</v>
      </c>
      <c r="MB20" s="589">
        <f>[1]Субсидия_факт!BA11</f>
        <v>0</v>
      </c>
      <c r="MC20" s="590">
        <f>[1]Субсидия_факт!BB11</f>
        <v>0</v>
      </c>
      <c r="MD20" s="591">
        <f>[1]Субсидия_факт!BC11</f>
        <v>0</v>
      </c>
      <c r="ME20" s="587">
        <f>[1]Субсидия_факт!BL11</f>
        <v>0</v>
      </c>
      <c r="MF20" s="590">
        <f>[1]Субсидия_факт!CF11</f>
        <v>87392.270000000019</v>
      </c>
      <c r="MG20" s="589">
        <f>[1]Субсидия_факт!CI11</f>
        <v>236282.8</v>
      </c>
      <c r="MH20" s="720">
        <f t="shared" si="107"/>
        <v>0</v>
      </c>
      <c r="MI20" s="586"/>
      <c r="MJ20" s="591"/>
      <c r="MK20" s="597"/>
      <c r="ML20" s="617"/>
      <c r="MM20" s="586"/>
      <c r="MN20" s="586"/>
      <c r="MO20" s="591"/>
      <c r="MP20" s="720">
        <f t="shared" si="242"/>
        <v>0</v>
      </c>
      <c r="MQ20" s="590">
        <f>[1]Субсидия_факт!CG11</f>
        <v>0</v>
      </c>
      <c r="MR20" s="589">
        <f>[1]Субсидия_факт!CJ11</f>
        <v>0</v>
      </c>
      <c r="MS20" s="720">
        <f t="shared" si="108"/>
        <v>0</v>
      </c>
      <c r="MT20" s="587"/>
      <c r="MU20" s="591"/>
      <c r="MV20" s="608">
        <f t="shared" si="109"/>
        <v>0</v>
      </c>
      <c r="MW20" s="590">
        <f>'Проверочная  таблица'!MQ20-NC20</f>
        <v>0</v>
      </c>
      <c r="MX20" s="591">
        <f>'Проверочная  таблица'!MR20-ND20</f>
        <v>0</v>
      </c>
      <c r="MY20" s="608">
        <f t="shared" si="110"/>
        <v>0</v>
      </c>
      <c r="MZ20" s="586">
        <f>'Проверочная  таблица'!MT20-NF20</f>
        <v>0</v>
      </c>
      <c r="NA20" s="598">
        <f>'Проверочная  таблица'!MU20-NG20</f>
        <v>0</v>
      </c>
      <c r="NB20" s="608">
        <f t="shared" si="243"/>
        <v>0</v>
      </c>
      <c r="NC20" s="590">
        <f>[1]Субсидия_факт!CH11</f>
        <v>0</v>
      </c>
      <c r="ND20" s="589">
        <f>[1]Субсидия_факт!CK11</f>
        <v>0</v>
      </c>
      <c r="NE20" s="608">
        <f t="shared" si="111"/>
        <v>0</v>
      </c>
      <c r="NF20" s="586"/>
      <c r="NG20" s="591"/>
      <c r="NH20" s="1118">
        <f t="shared" si="112"/>
        <v>0</v>
      </c>
      <c r="NI20" s="590">
        <f>[1]Субсидия_факт!CR11</f>
        <v>0</v>
      </c>
      <c r="NJ20" s="589">
        <f>[1]Субсидия_факт!CU11</f>
        <v>0</v>
      </c>
      <c r="NK20" s="597">
        <f>[1]Субсидия_факт!CX11</f>
        <v>0</v>
      </c>
      <c r="NL20" s="1118">
        <f t="shared" si="113"/>
        <v>0</v>
      </c>
      <c r="NM20" s="587"/>
      <c r="NN20" s="591"/>
      <c r="NO20" s="586"/>
      <c r="NP20" s="1096">
        <f t="shared" si="244"/>
        <v>11748895.83</v>
      </c>
      <c r="NQ20" s="590">
        <f>[1]Субсидия_факт!CS11</f>
        <v>0</v>
      </c>
      <c r="NR20" s="589">
        <f>[1]Субсидия_факт!CV11</f>
        <v>0</v>
      </c>
      <c r="NS20" s="586">
        <f>[1]Субсидия_факт!CY11</f>
        <v>11748895.83</v>
      </c>
      <c r="NT20" s="1096">
        <f t="shared" si="114"/>
        <v>0</v>
      </c>
      <c r="NU20" s="586"/>
      <c r="NV20" s="598"/>
      <c r="NW20" s="586"/>
      <c r="NX20" s="1098">
        <f t="shared" si="115"/>
        <v>11748895.83</v>
      </c>
      <c r="NY20" s="615">
        <f>'Проверочная  таблица'!NQ20-OG20</f>
        <v>0</v>
      </c>
      <c r="NZ20" s="594">
        <f>'Проверочная  таблица'!NR20-OH20</f>
        <v>0</v>
      </c>
      <c r="OA20" s="597">
        <f>'Проверочная  таблица'!NS20-OI20</f>
        <v>11748895.83</v>
      </c>
      <c r="OB20" s="1098">
        <f t="shared" si="245"/>
        <v>0</v>
      </c>
      <c r="OC20" s="587">
        <f>'Проверочная  таблица'!NU20-OK20</f>
        <v>0</v>
      </c>
      <c r="OD20" s="591">
        <f>'Проверочная  таблица'!NV20-OL20</f>
        <v>0</v>
      </c>
      <c r="OE20" s="586">
        <f>'Проверочная  таблица'!NW20-OM20</f>
        <v>0</v>
      </c>
      <c r="OF20" s="1098">
        <f t="shared" si="116"/>
        <v>0</v>
      </c>
      <c r="OG20" s="590">
        <f>[1]Субсидия_факт!CT11</f>
        <v>0</v>
      </c>
      <c r="OH20" s="589">
        <f>[1]Субсидия_факт!CW11</f>
        <v>0</v>
      </c>
      <c r="OI20" s="590">
        <f>[1]Субсидия_факт!CZ11</f>
        <v>0</v>
      </c>
      <c r="OJ20" s="1098">
        <f t="shared" si="117"/>
        <v>0</v>
      </c>
      <c r="OK20" s="587">
        <f t="shared" si="246"/>
        <v>0</v>
      </c>
      <c r="OL20" s="591">
        <f t="shared" si="247"/>
        <v>0</v>
      </c>
      <c r="OM20" s="586"/>
      <c r="ON20" s="1104">
        <f t="shared" si="248"/>
        <v>0</v>
      </c>
      <c r="OO20" s="590">
        <f>[1]Субсидия_факт!DV11</f>
        <v>0</v>
      </c>
      <c r="OP20" s="591">
        <f>[1]Субсидия_факт!DY11</f>
        <v>0</v>
      </c>
      <c r="OQ20" s="643"/>
      <c r="OR20" s="644"/>
      <c r="OS20" s="1104">
        <f t="shared" si="249"/>
        <v>0</v>
      </c>
      <c r="OT20" s="1147"/>
      <c r="OU20" s="896"/>
      <c r="OV20" s="1147"/>
      <c r="OW20" s="896"/>
      <c r="OX20" s="1104">
        <f t="shared" si="250"/>
        <v>0</v>
      </c>
      <c r="OY20" s="590">
        <f>[1]Субсидия_факт!DW11</f>
        <v>0</v>
      </c>
      <c r="OZ20" s="591">
        <f>[1]Субсидия_факт!DZ11</f>
        <v>0</v>
      </c>
      <c r="PA20" s="1147"/>
      <c r="PB20" s="896"/>
      <c r="PC20" s="1104">
        <f t="shared" si="251"/>
        <v>0</v>
      </c>
      <c r="PD20" s="1147"/>
      <c r="PE20" s="896"/>
      <c r="PF20" s="1147"/>
      <c r="PG20" s="896"/>
      <c r="PH20" s="609">
        <f t="shared" si="252"/>
        <v>0</v>
      </c>
      <c r="PI20" s="1147">
        <f t="shared" si="119"/>
        <v>0</v>
      </c>
      <c r="PJ20" s="644">
        <f t="shared" si="120"/>
        <v>0</v>
      </c>
      <c r="PK20" s="643">
        <f t="shared" si="121"/>
        <v>0</v>
      </c>
      <c r="PL20" s="644">
        <f t="shared" si="122"/>
        <v>0</v>
      </c>
      <c r="PM20" s="609">
        <f t="shared" si="253"/>
        <v>0</v>
      </c>
      <c r="PN20" s="643">
        <f t="shared" si="123"/>
        <v>0</v>
      </c>
      <c r="PO20" s="644">
        <f t="shared" si="124"/>
        <v>0</v>
      </c>
      <c r="PP20" s="643">
        <f t="shared" si="125"/>
        <v>0</v>
      </c>
      <c r="PQ20" s="644">
        <f t="shared" si="126"/>
        <v>0</v>
      </c>
      <c r="PR20" s="609">
        <f t="shared" si="254"/>
        <v>0</v>
      </c>
      <c r="PS20" s="590">
        <f>[1]Субсидия_факт!DX11</f>
        <v>0</v>
      </c>
      <c r="PT20" s="591">
        <f>[1]Субсидия_факт!EA11</f>
        <v>0</v>
      </c>
      <c r="PU20" s="1147"/>
      <c r="PV20" s="1148"/>
      <c r="PW20" s="609">
        <f t="shared" si="255"/>
        <v>0</v>
      </c>
      <c r="PX20" s="618"/>
      <c r="PY20" s="617"/>
      <c r="PZ20" s="1147"/>
      <c r="QA20" s="896"/>
      <c r="QB20" s="623">
        <f t="shared" si="127"/>
        <v>0</v>
      </c>
      <c r="QC20" s="590">
        <f>[1]Субсидия_факт!BD11</f>
        <v>0</v>
      </c>
      <c r="QD20" s="591">
        <f>[1]Субсидия_факт!BE11</f>
        <v>0</v>
      </c>
      <c r="QE20" s="764">
        <f t="shared" si="128"/>
        <v>0</v>
      </c>
      <c r="QF20" s="593"/>
      <c r="QG20" s="594"/>
      <c r="QH20" s="623">
        <f t="shared" si="129"/>
        <v>0</v>
      </c>
      <c r="QI20" s="590">
        <f>[1]Субсидия_факт!BF11</f>
        <v>0</v>
      </c>
      <c r="QJ20" s="591">
        <f>[1]Субсидия_факт!BI11</f>
        <v>0</v>
      </c>
      <c r="QK20" s="764">
        <f t="shared" si="130"/>
        <v>0</v>
      </c>
      <c r="QL20" s="593"/>
      <c r="QM20" s="594"/>
      <c r="QN20" s="623">
        <f t="shared" si="131"/>
        <v>0</v>
      </c>
      <c r="QO20" s="590">
        <f>[1]Субсидия_факт!BG11</f>
        <v>0</v>
      </c>
      <c r="QP20" s="591">
        <f>[1]Субсидия_факт!BJ11</f>
        <v>0</v>
      </c>
      <c r="QQ20" s="764">
        <f t="shared" si="132"/>
        <v>0</v>
      </c>
      <c r="QR20" s="593"/>
      <c r="QS20" s="594"/>
      <c r="QT20" s="1114">
        <f t="shared" si="133"/>
        <v>0</v>
      </c>
      <c r="QU20" s="593">
        <f t="shared" si="134"/>
        <v>0</v>
      </c>
      <c r="QV20" s="594">
        <f t="shared" si="134"/>
        <v>0</v>
      </c>
      <c r="QW20" s="609">
        <f t="shared" si="135"/>
        <v>0</v>
      </c>
      <c r="QX20" s="593">
        <f t="shared" si="136"/>
        <v>0</v>
      </c>
      <c r="QY20" s="594">
        <f t="shared" si="136"/>
        <v>0</v>
      </c>
      <c r="QZ20" s="623">
        <f t="shared" si="137"/>
        <v>0</v>
      </c>
      <c r="RA20" s="590">
        <f>[1]Субсидия_факт!BH11</f>
        <v>0</v>
      </c>
      <c r="RB20" s="591">
        <f>[1]Субсидия_факт!BK11</f>
        <v>0</v>
      </c>
      <c r="RC20" s="609">
        <f t="shared" si="138"/>
        <v>0</v>
      </c>
      <c r="RD20" s="593"/>
      <c r="RE20" s="594"/>
      <c r="RF20" s="1096">
        <f t="shared" si="256"/>
        <v>0</v>
      </c>
      <c r="RG20" s="586">
        <f>[1]Субсидия_факт!GI11</f>
        <v>0</v>
      </c>
      <c r="RH20" s="591">
        <f>[1]Субсидия_факт!GL11</f>
        <v>0</v>
      </c>
      <c r="RI20" s="586">
        <f>[1]Субсидия_факт!GO15</f>
        <v>0</v>
      </c>
      <c r="RJ20" s="591">
        <f>[1]Субсидия_факт!GR15</f>
        <v>0</v>
      </c>
      <c r="RK20" s="1096">
        <f t="shared" si="257"/>
        <v>0</v>
      </c>
      <c r="RL20" s="586"/>
      <c r="RM20" s="591"/>
      <c r="RN20" s="586"/>
      <c r="RO20" s="591"/>
      <c r="RP20" s="1096">
        <f t="shared" si="258"/>
        <v>0</v>
      </c>
      <c r="RQ20" s="615">
        <f>[1]Субсидия_факт!GJ11</f>
        <v>0</v>
      </c>
      <c r="RR20" s="594">
        <f>[1]Субсидия_факт!GM11</f>
        <v>0</v>
      </c>
      <c r="RS20" s="586">
        <f>[1]Субсидия_факт!GP15</f>
        <v>0</v>
      </c>
      <c r="RT20" s="591">
        <f>[1]Субсидия_факт!GS15</f>
        <v>0</v>
      </c>
      <c r="RU20" s="1096">
        <f t="shared" si="259"/>
        <v>0</v>
      </c>
      <c r="RV20" s="586"/>
      <c r="RW20" s="591"/>
      <c r="RX20" s="586"/>
      <c r="RY20" s="591"/>
      <c r="RZ20" s="608">
        <f t="shared" si="260"/>
        <v>0</v>
      </c>
      <c r="SA20" s="608">
        <f t="shared" si="261"/>
        <v>0</v>
      </c>
      <c r="SB20" s="608"/>
      <c r="SC20" s="608"/>
      <c r="SD20" s="764">
        <f t="shared" si="262"/>
        <v>0</v>
      </c>
      <c r="SE20" s="590">
        <f>[1]Субсидия_факт!AE11</f>
        <v>0</v>
      </c>
      <c r="SF20" s="593">
        <f>[1]Субсидия_факт!Y11</f>
        <v>0</v>
      </c>
      <c r="SG20" s="616">
        <f>[1]Субсидия_факт!Z11</f>
        <v>0</v>
      </c>
      <c r="SH20" s="593">
        <f>[1]Субсидия_факт!AA11</f>
        <v>0</v>
      </c>
      <c r="SI20" s="616">
        <f>[1]Субсидия_факт!AB11</f>
        <v>0</v>
      </c>
      <c r="SJ20" s="764">
        <f t="shared" si="139"/>
        <v>0</v>
      </c>
      <c r="SK20" s="618"/>
      <c r="SL20" s="615"/>
      <c r="SM20" s="594"/>
      <c r="SN20" s="615"/>
      <c r="SO20" s="616"/>
      <c r="SP20" s="1149">
        <f t="shared" si="140"/>
        <v>0</v>
      </c>
      <c r="SQ20" s="590">
        <f>[1]Субсидия_факт!S11</f>
        <v>0</v>
      </c>
      <c r="SR20" s="591">
        <f>[1]Субсидия_факт!T11</f>
        <v>0</v>
      </c>
      <c r="SS20" s="764">
        <f t="shared" si="141"/>
        <v>0</v>
      </c>
      <c r="ST20" s="615"/>
      <c r="SU20" s="616"/>
      <c r="SV20" s="623">
        <f t="shared" si="263"/>
        <v>0</v>
      </c>
      <c r="SW20" s="590">
        <f>[1]Субсидия_факт!DJ11</f>
        <v>0</v>
      </c>
      <c r="SX20" s="591">
        <f>[1]Субсидия_факт!DM11</f>
        <v>0</v>
      </c>
      <c r="SY20" s="587">
        <f>[1]Субсидия_факт!DP11</f>
        <v>0</v>
      </c>
      <c r="SZ20" s="591">
        <f>[1]Субсидия_факт!DS11</f>
        <v>0</v>
      </c>
      <c r="TA20" s="867">
        <f>[1]Субсидия_факт!EH11-OQ20</f>
        <v>0</v>
      </c>
      <c r="TB20" s="589">
        <f>[1]Субсидия_факт!EK11-OR20</f>
        <v>0</v>
      </c>
      <c r="TC20" s="764">
        <f t="shared" si="142"/>
        <v>0</v>
      </c>
      <c r="TD20" s="1140"/>
      <c r="TE20" s="617"/>
      <c r="TF20" s="1140"/>
      <c r="TG20" s="617"/>
      <c r="TH20" s="826"/>
      <c r="TI20" s="616"/>
      <c r="TJ20" s="658">
        <f t="shared" si="143"/>
        <v>97738723.400000006</v>
      </c>
      <c r="TK20" s="590">
        <f>[1]Субсидия_факт!DK11</f>
        <v>0</v>
      </c>
      <c r="TL20" s="591">
        <f>[1]Субсидия_факт!DN11</f>
        <v>0</v>
      </c>
      <c r="TM20" s="587">
        <f>[1]Субсидия_факт!DQ11</f>
        <v>5864323.400000006</v>
      </c>
      <c r="TN20" s="591">
        <f>[1]Субсидия_факт!DT11</f>
        <v>91874400</v>
      </c>
      <c r="TO20" s="587">
        <f>[1]Субсидия_факт!EI11</f>
        <v>0</v>
      </c>
      <c r="TP20" s="591">
        <f>[1]Субсидия_факт!EL11</f>
        <v>0</v>
      </c>
      <c r="TQ20" s="764">
        <f t="shared" si="144"/>
        <v>0</v>
      </c>
      <c r="TR20" s="597"/>
      <c r="TS20" s="617"/>
      <c r="TT20" s="826"/>
      <c r="TU20" s="617"/>
      <c r="TV20" s="597"/>
      <c r="TW20" s="617"/>
      <c r="TX20" s="609">
        <f t="shared" si="145"/>
        <v>97738723.400000006</v>
      </c>
      <c r="TY20" s="593">
        <f t="shared" si="146"/>
        <v>0</v>
      </c>
      <c r="TZ20" s="594">
        <f t="shared" si="146"/>
        <v>0</v>
      </c>
      <c r="UA20" s="593">
        <f t="shared" si="146"/>
        <v>5864323.400000006</v>
      </c>
      <c r="UB20" s="594">
        <f t="shared" si="146"/>
        <v>91874400</v>
      </c>
      <c r="UC20" s="615">
        <f t="shared" si="146"/>
        <v>0</v>
      </c>
      <c r="UD20" s="594">
        <f t="shared" si="146"/>
        <v>0</v>
      </c>
      <c r="UE20" s="609">
        <f t="shared" si="147"/>
        <v>0</v>
      </c>
      <c r="UF20" s="593">
        <f t="shared" si="148"/>
        <v>0</v>
      </c>
      <c r="UG20" s="594">
        <f t="shared" si="148"/>
        <v>0</v>
      </c>
      <c r="UH20" s="593">
        <f t="shared" si="148"/>
        <v>0</v>
      </c>
      <c r="UI20" s="594">
        <f t="shared" si="148"/>
        <v>0</v>
      </c>
      <c r="UJ20" s="615">
        <f t="shared" si="148"/>
        <v>0</v>
      </c>
      <c r="UK20" s="594">
        <f t="shared" si="148"/>
        <v>0</v>
      </c>
      <c r="UL20" s="609">
        <f t="shared" si="149"/>
        <v>0</v>
      </c>
      <c r="UM20" s="590">
        <f>[1]Субсидия_факт!DL11</f>
        <v>0</v>
      </c>
      <c r="UN20" s="591">
        <f>[1]Субсидия_факт!DO11</f>
        <v>0</v>
      </c>
      <c r="UO20" s="587">
        <f>[1]Субсидия_факт!DR11</f>
        <v>0</v>
      </c>
      <c r="UP20" s="591">
        <f>[1]Субсидия_факт!DU11</f>
        <v>0</v>
      </c>
      <c r="UQ20" s="587">
        <f>[1]Субсидия_факт!EJ11</f>
        <v>0</v>
      </c>
      <c r="UR20" s="591">
        <f>[1]Субсидия_факт!EM11</f>
        <v>0</v>
      </c>
      <c r="US20" s="609">
        <f t="shared" si="150"/>
        <v>0</v>
      </c>
      <c r="UT20" s="826"/>
      <c r="UU20" s="617"/>
      <c r="UV20" s="826"/>
      <c r="UW20" s="617"/>
      <c r="UX20" s="826"/>
      <c r="UY20" s="617"/>
      <c r="UZ20" s="764">
        <f>'Прочая  субсидия_МР  и  ГО'!B15</f>
        <v>134375911.21000001</v>
      </c>
      <c r="VA20" s="764">
        <f>'Прочая  субсидия_МР  и  ГО'!C15</f>
        <v>5773230.6799999997</v>
      </c>
      <c r="VB20" s="1113">
        <f>'Прочая  субсидия_БП'!B15</f>
        <v>447119.61000000004</v>
      </c>
      <c r="VC20" s="623">
        <f>'Прочая  субсидия_БП'!C15</f>
        <v>36726.730000000003</v>
      </c>
      <c r="VD20" s="1141">
        <f>'Прочая  субсидия_БП'!D15</f>
        <v>447119.61000000004</v>
      </c>
      <c r="VE20" s="1131">
        <f>'Прочая  субсидия_БП'!E15</f>
        <v>36726.730000000003</v>
      </c>
      <c r="VF20" s="1132">
        <f>'Прочая  субсидия_БП'!F15</f>
        <v>0</v>
      </c>
      <c r="VG20" s="1141">
        <f>'Прочая  субсидия_БП'!G15</f>
        <v>0</v>
      </c>
      <c r="VH20" s="623">
        <f t="shared" si="151"/>
        <v>508970819.04000002</v>
      </c>
      <c r="VI20" s="597">
        <f>'Проверочная  таблица'!WK20+'Проверочная  таблица'!VN20+'Проверочная  таблица'!VP20+WE20</f>
        <v>495975821.79000002</v>
      </c>
      <c r="VJ20" s="618">
        <f>'Проверочная  таблица'!WL20+'Проверочная  таблица'!VT20+'Проверочная  таблица'!VZ20+'Проверочная  таблица'!VV20+'Проверочная  таблица'!VX20+WB20+WF20+VR20</f>
        <v>12994997.25</v>
      </c>
      <c r="VK20" s="764">
        <f t="shared" si="152"/>
        <v>129104074.76000001</v>
      </c>
      <c r="VL20" s="597">
        <f>'Проверочная  таблица'!WN20+'Проверочная  таблица'!VO20+'Проверочная  таблица'!VQ20+WH20</f>
        <v>126051654.87</v>
      </c>
      <c r="VM20" s="618">
        <f>'Проверочная  таблица'!WO20+'Проверочная  таблица'!VU20+'Проверочная  таблица'!WA20+'Проверочная  таблица'!VW20+'Проверочная  таблица'!VY20+WC20+WI20+VS20</f>
        <v>3052419.89</v>
      </c>
      <c r="VN20" s="1135">
        <f>'Субвенция  на  полномочия'!B15</f>
        <v>480640400.83000004</v>
      </c>
      <c r="VO20" s="1113">
        <f>'Субвенция  на  полномочия'!C15</f>
        <v>121565549.88000001</v>
      </c>
      <c r="VP20" s="1133">
        <f>[1]Субвенция_факт!M12</f>
        <v>9129299</v>
      </c>
      <c r="VQ20" s="619">
        <v>2550000</v>
      </c>
      <c r="VR20" s="1133">
        <f>[1]Субвенция_факт!AE12</f>
        <v>0</v>
      </c>
      <c r="VS20" s="619"/>
      <c r="VT20" s="1133">
        <f>[1]Субвенция_факт!AF12</f>
        <v>3566300</v>
      </c>
      <c r="VU20" s="619">
        <f>ВУС!E41</f>
        <v>492234.15000000008</v>
      </c>
      <c r="VV20" s="1133">
        <f>[1]Субвенция_факт!AG12</f>
        <v>2000</v>
      </c>
      <c r="VW20" s="619"/>
      <c r="VX20" s="1133">
        <f>[1]Субвенция_факт!E12</f>
        <v>0</v>
      </c>
      <c r="VY20" s="619"/>
      <c r="VZ20" s="1133">
        <f>[1]Субвенция_факт!F12</f>
        <v>0</v>
      </c>
      <c r="WA20" s="619"/>
      <c r="WB20" s="1133">
        <f>[1]Субвенция_факт!G12</f>
        <v>0</v>
      </c>
      <c r="WC20" s="916"/>
      <c r="WD20" s="1113">
        <f t="shared" si="153"/>
        <v>13232819.210000001</v>
      </c>
      <c r="WE20" s="597">
        <f>[1]Субвенция_факт!P12</f>
        <v>4656121.96</v>
      </c>
      <c r="WF20" s="594">
        <f>[1]Субвенция_факт!Q12</f>
        <v>8576697.25</v>
      </c>
      <c r="WG20" s="764">
        <f t="shared" si="154"/>
        <v>3797244.99</v>
      </c>
      <c r="WH20" s="597">
        <v>1336104.99</v>
      </c>
      <c r="WI20" s="620">
        <v>2461140</v>
      </c>
      <c r="WJ20" s="623">
        <f t="shared" si="155"/>
        <v>2400000</v>
      </c>
      <c r="WK20" s="612">
        <f>[1]Субвенция_факт!X12</f>
        <v>1550000</v>
      </c>
      <c r="WL20" s="1142">
        <f>[1]Субвенция_факт!W12</f>
        <v>850000</v>
      </c>
      <c r="WM20" s="764">
        <f t="shared" si="156"/>
        <v>699045.74</v>
      </c>
      <c r="WN20" s="597">
        <v>600000</v>
      </c>
      <c r="WO20" s="620">
        <v>99045.74</v>
      </c>
      <c r="WP20" s="764">
        <f t="shared" si="264"/>
        <v>60242973.5</v>
      </c>
      <c r="WQ20" s="764">
        <f t="shared" si="265"/>
        <v>8912788.1900000013</v>
      </c>
      <c r="WR20" s="1113">
        <f t="shared" si="266"/>
        <v>390600</v>
      </c>
      <c r="WS20" s="621">
        <f>'[1]Иные межбюджетные трансферты'!E11</f>
        <v>0</v>
      </c>
      <c r="WT20" s="622">
        <f>'[1]Иные межбюджетные трансферты'!F11</f>
        <v>390600</v>
      </c>
      <c r="WU20" s="764">
        <f t="shared" si="267"/>
        <v>97650</v>
      </c>
      <c r="WV20" s="621"/>
      <c r="WW20" s="622">
        <v>97650</v>
      </c>
      <c r="WX20" s="1113">
        <f t="shared" si="159"/>
        <v>0</v>
      </c>
      <c r="WY20" s="621">
        <f>'[1]Иные межбюджетные трансферты'!X11</f>
        <v>0</v>
      </c>
      <c r="WZ20" s="622">
        <f>'[1]Иные межбюджетные трансферты'!Y11</f>
        <v>0</v>
      </c>
      <c r="XA20" s="764">
        <f t="shared" si="160"/>
        <v>0</v>
      </c>
      <c r="XB20" s="621"/>
      <c r="XC20" s="622"/>
      <c r="XD20" s="623">
        <f t="shared" si="161"/>
        <v>1352350.6500000001</v>
      </c>
      <c r="XE20" s="621">
        <f>'[1]Иные межбюджетные трансферты'!G11</f>
        <v>81141.039999999994</v>
      </c>
      <c r="XF20" s="622">
        <f>'[1]Иные межбюджетные трансферты'!H11</f>
        <v>1271209.6100000001</v>
      </c>
      <c r="XG20" s="764">
        <f t="shared" si="162"/>
        <v>338087.23</v>
      </c>
      <c r="XH20" s="621">
        <v>20285.23</v>
      </c>
      <c r="XI20" s="622">
        <v>317802</v>
      </c>
      <c r="XJ20" s="623">
        <f t="shared" si="163"/>
        <v>27342000</v>
      </c>
      <c r="XK20" s="621">
        <f>'[1]Иные межбюджетные трансферты'!I11</f>
        <v>0</v>
      </c>
      <c r="XL20" s="622">
        <f>'[1]Иные межбюджетные трансферты'!J11</f>
        <v>27342000</v>
      </c>
      <c r="XM20" s="764">
        <f t="shared" si="268"/>
        <v>6835500</v>
      </c>
      <c r="XN20" s="612"/>
      <c r="XO20" s="622">
        <v>6835500</v>
      </c>
      <c r="XP20" s="764">
        <f t="shared" si="165"/>
        <v>0</v>
      </c>
      <c r="XQ20" s="615"/>
      <c r="XR20" s="764">
        <f t="shared" si="166"/>
        <v>0</v>
      </c>
      <c r="XS20" s="615"/>
      <c r="XT20" s="623">
        <f t="shared" si="167"/>
        <v>0</v>
      </c>
      <c r="XU20" s="597">
        <f>'[1]Иные межбюджетные трансферты'!L11</f>
        <v>0</v>
      </c>
      <c r="XV20" s="764">
        <f t="shared" si="168"/>
        <v>0</v>
      </c>
      <c r="XW20" s="597"/>
      <c r="XX20" s="1137">
        <f t="shared" si="169"/>
        <v>0</v>
      </c>
      <c r="XY20" s="609">
        <f t="shared" si="170"/>
        <v>0</v>
      </c>
      <c r="XZ20" s="1137">
        <f t="shared" si="171"/>
        <v>0</v>
      </c>
      <c r="YA20" s="609">
        <f t="shared" si="172"/>
        <v>0</v>
      </c>
      <c r="YB20" s="623">
        <f t="shared" si="269"/>
        <v>21655995.120000001</v>
      </c>
      <c r="YC20" s="621">
        <f>'[1]Иные межбюджетные трансферты'!C11</f>
        <v>0</v>
      </c>
      <c r="YD20" s="612">
        <f>'[1]Иные межбюджетные трансферты'!D11</f>
        <v>0</v>
      </c>
      <c r="YE20" s="882">
        <f>'[1]Иные межбюджетные трансферты'!K11</f>
        <v>11824202</v>
      </c>
      <c r="YF20" s="613">
        <f>'[1]Иные межбюджетные трансферты'!N11</f>
        <v>0</v>
      </c>
      <c r="YG20" s="612">
        <f>'[1]Иные межбюджетные трансферты'!Q11</f>
        <v>0</v>
      </c>
      <c r="YH20" s="613">
        <f>'[1]Иные межбюджетные трансферты'!R11</f>
        <v>0</v>
      </c>
      <c r="YI20" s="612">
        <f>'[1]Иные межбюджетные трансферты'!U11</f>
        <v>8190242.1600000001</v>
      </c>
      <c r="YJ20" s="613">
        <f>'[1]Иные межбюджетные трансферты'!Z11</f>
        <v>0</v>
      </c>
      <c r="YK20" s="597">
        <f>'[1]Иные межбюджетные трансферты'!AC11</f>
        <v>0</v>
      </c>
      <c r="YL20" s="613">
        <f>'[1]Иные межбюджетные трансферты'!AD11</f>
        <v>0</v>
      </c>
      <c r="YM20" s="612">
        <f>'[1]Иные межбюджетные трансферты'!AE11</f>
        <v>1641550.96</v>
      </c>
      <c r="YN20" s="764">
        <f t="shared" si="270"/>
        <v>1641550.96</v>
      </c>
      <c r="YO20" s="583"/>
      <c r="YP20" s="583"/>
      <c r="YQ20" s="583"/>
      <c r="YR20" s="587"/>
      <c r="YS20" s="583"/>
      <c r="YT20" s="583"/>
      <c r="YU20" s="583"/>
      <c r="YV20" s="583"/>
      <c r="YW20" s="583"/>
      <c r="YX20" s="583"/>
      <c r="YY20" s="583">
        <v>1641550.96</v>
      </c>
      <c r="YZ20" s="623">
        <f t="shared" si="173"/>
        <v>9502027.7300000004</v>
      </c>
      <c r="ZA20" s="621">
        <f>'[1]Иные межбюджетные трансферты'!O11</f>
        <v>0</v>
      </c>
      <c r="ZB20" s="612">
        <f>'[1]Иные межбюджетные трансферты'!S11</f>
        <v>0</v>
      </c>
      <c r="ZC20" s="613">
        <f>'[1]Иные межбюджетные трансферты'!V11</f>
        <v>7000000</v>
      </c>
      <c r="ZD20" s="612">
        <f>'[1]Иные межбюджетные трансферты'!AA11</f>
        <v>2502027.73</v>
      </c>
      <c r="ZE20" s="882">
        <f>'[1]Иные межбюджетные трансферты'!AF11</f>
        <v>0</v>
      </c>
      <c r="ZF20" s="764">
        <f t="shared" si="174"/>
        <v>0</v>
      </c>
      <c r="ZG20" s="596"/>
      <c r="ZH20" s="596"/>
      <c r="ZI20" s="596"/>
      <c r="ZJ20" s="583"/>
      <c r="ZK20" s="583"/>
      <c r="ZL20" s="609">
        <f t="shared" si="175"/>
        <v>9502027.7300000004</v>
      </c>
      <c r="ZM20" s="590">
        <f>'Проверочная  таблица'!ZA20-ZY20</f>
        <v>0</v>
      </c>
      <c r="ZN20" s="590">
        <f>'Проверочная  таблица'!ZB20-ZZ20</f>
        <v>0</v>
      </c>
      <c r="ZO20" s="590">
        <f>'Проверочная  таблица'!ZC20-AAA20</f>
        <v>7000000</v>
      </c>
      <c r="ZP20" s="590">
        <f>'Проверочная  таблица'!ZD20-AAB20</f>
        <v>2502027.73</v>
      </c>
      <c r="ZQ20" s="590">
        <f>'Проверочная  таблица'!ZE20-AAC20</f>
        <v>0</v>
      </c>
      <c r="ZR20" s="609">
        <f t="shared" si="176"/>
        <v>0</v>
      </c>
      <c r="ZS20" s="590">
        <f>'Проверочная  таблица'!ZG20-AAE20</f>
        <v>0</v>
      </c>
      <c r="ZT20" s="590">
        <f>'Проверочная  таблица'!ZH20-AAF20</f>
        <v>0</v>
      </c>
      <c r="ZU20" s="590">
        <f>'Проверочная  таблица'!ZI20-AAG20</f>
        <v>0</v>
      </c>
      <c r="ZV20" s="590">
        <f>'Проверочная  таблица'!ZJ20-AAH20</f>
        <v>0</v>
      </c>
      <c r="ZW20" s="590">
        <f>'Проверочная  таблица'!ZK20-AAI20</f>
        <v>0</v>
      </c>
      <c r="ZX20" s="1114">
        <f t="shared" si="177"/>
        <v>0</v>
      </c>
      <c r="ZY20" s="621">
        <f>'[1]Иные межбюджетные трансферты'!P11</f>
        <v>0</v>
      </c>
      <c r="ZZ20" s="612">
        <f>'[1]Иные межбюджетные трансферты'!T11</f>
        <v>0</v>
      </c>
      <c r="AAA20" s="584">
        <f>'[1]Иные межбюджетные трансферты'!W11</f>
        <v>0</v>
      </c>
      <c r="AAB20" s="612">
        <f>'[1]Иные межбюджетные трансферты'!AB11</f>
        <v>0</v>
      </c>
      <c r="AAC20" s="1128">
        <f>'[1]Иные межбюджетные трансферты'!AG11</f>
        <v>0</v>
      </c>
      <c r="AAD20" s="609">
        <f t="shared" si="178"/>
        <v>0</v>
      </c>
      <c r="AAE20" s="596"/>
      <c r="AAF20" s="596"/>
      <c r="AAG20" s="596"/>
      <c r="AAH20" s="583"/>
      <c r="AAI20" s="583"/>
      <c r="AAJ20" s="764">
        <f>AAL20+'Проверочная  таблица'!AAT20+AAP20+'Проверочная  таблица'!AAX20+AAR20+'Проверочная  таблица'!AAZ20</f>
        <v>0</v>
      </c>
      <c r="AAK20" s="764">
        <f>AAM20+'Проверочная  таблица'!AAU20+AAQ20+'Проверочная  таблица'!AAY20+AAS20+'Проверочная  таблица'!ABA20</f>
        <v>0</v>
      </c>
      <c r="AAL20" s="623"/>
      <c r="AAM20" s="623"/>
      <c r="AAN20" s="623"/>
      <c r="AAO20" s="623"/>
      <c r="AAP20" s="1114">
        <f t="shared" si="179"/>
        <v>0</v>
      </c>
      <c r="AAQ20" s="609">
        <f t="shared" si="179"/>
        <v>0</v>
      </c>
      <c r="AAR20" s="624"/>
      <c r="AAS20" s="609"/>
      <c r="AAT20" s="623"/>
      <c r="AAU20" s="623"/>
      <c r="AAV20" s="623"/>
      <c r="AAW20" s="623"/>
      <c r="AAX20" s="1114">
        <f t="shared" si="180"/>
        <v>0</v>
      </c>
      <c r="AAY20" s="609">
        <f t="shared" si="180"/>
        <v>0</v>
      </c>
      <c r="AAZ20" s="609"/>
      <c r="ABA20" s="609"/>
      <c r="ABB20" s="1129">
        <f>'Проверочная  таблица'!AAT20+'Проверочная  таблица'!AAV20</f>
        <v>0</v>
      </c>
      <c r="ABC20" s="1129">
        <f>'Проверочная  таблица'!AAU20+'Проверочная  таблица'!AAW20</f>
        <v>0</v>
      </c>
    </row>
    <row r="21" spans="1:731" ht="20.45" customHeight="1" x14ac:dyDescent="0.25">
      <c r="A21" s="610" t="s">
        <v>989</v>
      </c>
      <c r="B21" s="623">
        <f>D21+AN21+'Проверочная  таблица'!VH21+'Проверочная  таблица'!WP21</f>
        <v>745299809.94000006</v>
      </c>
      <c r="C21" s="764">
        <f>E21+'Проверочная  таблица'!VK21+AO21+'Проверочная  таблица'!WQ21</f>
        <v>135137950.14000002</v>
      </c>
      <c r="D21" s="1113">
        <f t="shared" si="0"/>
        <v>118725195.03</v>
      </c>
      <c r="E21" s="623">
        <f t="shared" si="1"/>
        <v>36696237.629999995</v>
      </c>
      <c r="F21" s="1096">
        <f>'[1]Дотация  из  ОБ_факт'!H13</f>
        <v>23710000</v>
      </c>
      <c r="G21" s="1130">
        <v>6460000</v>
      </c>
      <c r="H21" s="1096">
        <f>'[1]Дотация  из  ОБ_факт'!E13</f>
        <v>19517502.400000002</v>
      </c>
      <c r="I21" s="1097">
        <v>5162853</v>
      </c>
      <c r="J21" s="1098">
        <f t="shared" si="2"/>
        <v>19517502.400000002</v>
      </c>
      <c r="K21" s="1099">
        <f t="shared" si="3"/>
        <v>5162853</v>
      </c>
      <c r="L21" s="1098">
        <f>'[1]Дотация  из  ОБ_факт'!G13</f>
        <v>0</v>
      </c>
      <c r="M21" s="582"/>
      <c r="N21" s="1096">
        <f>'[1]Дотация  из  ОБ_факт'!J13</f>
        <v>38896542</v>
      </c>
      <c r="O21" s="1130">
        <v>15241380</v>
      </c>
      <c r="P21" s="1096">
        <f>'[1]Дотация  из  ОБ_факт'!K13</f>
        <v>36464787</v>
      </c>
      <c r="Q21" s="1130">
        <v>9695641</v>
      </c>
      <c r="R21" s="1131">
        <f t="shared" si="4"/>
        <v>36464787</v>
      </c>
      <c r="S21" s="1132">
        <f t="shared" si="5"/>
        <v>9695641</v>
      </c>
      <c r="T21" s="1098">
        <f>'[1]Дотация  из  ОБ_факт'!M13</f>
        <v>0</v>
      </c>
      <c r="U21" s="611"/>
      <c r="V21" s="1133">
        <f t="shared" si="6"/>
        <v>136363.63</v>
      </c>
      <c r="W21" s="1101">
        <f>'[1]Дотация  из  ОБ_факт'!O13</f>
        <v>136363.63</v>
      </c>
      <c r="X21" s="1102">
        <f>'[1]Дотация  из  ОБ_факт'!P13</f>
        <v>0</v>
      </c>
      <c r="Y21" s="1102">
        <f>'[1]Дотация  из  ОБ_факт'!R13</f>
        <v>0</v>
      </c>
      <c r="Z21" s="1134">
        <f t="shared" si="7"/>
        <v>136363.63</v>
      </c>
      <c r="AA21" s="583">
        <f t="shared" si="181"/>
        <v>136363.63</v>
      </c>
      <c r="AB21" s="583"/>
      <c r="AC21" s="612"/>
      <c r="AD21" s="1133">
        <f t="shared" si="8"/>
        <v>0</v>
      </c>
      <c r="AE21" s="1101">
        <f>'[1]Дотация  из  ОБ_факт'!N13</f>
        <v>0</v>
      </c>
      <c r="AF21" s="1102">
        <f>'[1]Дотация  из  ОБ_факт'!Q13</f>
        <v>0</v>
      </c>
      <c r="AG21" s="1133">
        <f t="shared" si="9"/>
        <v>0</v>
      </c>
      <c r="AH21" s="613"/>
      <c r="AI21" s="612"/>
      <c r="AJ21" s="1131">
        <f t="shared" si="10"/>
        <v>0</v>
      </c>
      <c r="AK21" s="1132">
        <f t="shared" si="11"/>
        <v>0</v>
      </c>
      <c r="AL21" s="1098">
        <f t="shared" si="12"/>
        <v>0</v>
      </c>
      <c r="AM21" s="585">
        <f t="shared" si="13"/>
        <v>0</v>
      </c>
      <c r="AN21" s="729">
        <f t="shared" si="214"/>
        <v>238505540</v>
      </c>
      <c r="AO21" s="730">
        <f>'Проверочная  таблица'!VA21+'Проверочная  таблица'!VC21+'Проверочная  таблица'!MH21+'Проверочная  таблица'!MS21+'Проверочная  таблица'!DA21+'Проверочная  таблица'!FD21+CU21+'Проверочная  таблица'!JI21+'Проверочная  таблица'!JO21+'Проверочная  таблица'!NL21+'Проверочная  таблица'!NT21+JC21+AS21+AX21+EE21+EK21+CA21+TC21+TQ21+PC21+DY21+DM21+LE21+LK21+SS21+HR21+FK21+QK21+RK21+RU21+QQ21+SJ21+BQ21+QE21+GM21+FW21+GS21+GY21+FQ21+CK21+OS21+BK21+IG21+IW21+HX21+GC21+IM21+KH21+KO21+KU21+DG21+DS21</f>
        <v>6541263.4499999993</v>
      </c>
      <c r="AP21" s="764">
        <f t="shared" si="14"/>
        <v>34949200</v>
      </c>
      <c r="AQ21" s="587">
        <f>[1]Субсидия_факт!DF13</f>
        <v>34949200</v>
      </c>
      <c r="AR21" s="586">
        <f>[1]Субсидия_факт!FQ13</f>
        <v>0</v>
      </c>
      <c r="AS21" s="764">
        <f t="shared" si="15"/>
        <v>0</v>
      </c>
      <c r="AT21" s="597">
        <v>0</v>
      </c>
      <c r="AU21" s="615"/>
      <c r="AV21" s="720">
        <f t="shared" si="16"/>
        <v>0</v>
      </c>
      <c r="AW21" s="586">
        <f>[1]Субсидия_факт!FS13</f>
        <v>0</v>
      </c>
      <c r="AX21" s="1104">
        <f t="shared" si="17"/>
        <v>0</v>
      </c>
      <c r="AY21" s="597"/>
      <c r="AZ21" s="1105">
        <f t="shared" si="18"/>
        <v>0</v>
      </c>
      <c r="BA21" s="597">
        <f t="shared" si="19"/>
        <v>0</v>
      </c>
      <c r="BB21" s="609">
        <f t="shared" si="20"/>
        <v>0</v>
      </c>
      <c r="BC21" s="615">
        <f t="shared" si="21"/>
        <v>0</v>
      </c>
      <c r="BD21" s="608">
        <f t="shared" si="22"/>
        <v>0</v>
      </c>
      <c r="BE21" s="586">
        <f>[1]Субсидия_факт!FT13</f>
        <v>0</v>
      </c>
      <c r="BF21" s="624">
        <f t="shared" si="23"/>
        <v>0</v>
      </c>
      <c r="BG21" s="597"/>
      <c r="BH21" s="764">
        <f t="shared" si="24"/>
        <v>0</v>
      </c>
      <c r="BI21" s="593">
        <f>[1]Субсидия_факт!DA13</f>
        <v>0</v>
      </c>
      <c r="BJ21" s="597">
        <f>[1]Субсидия_факт!DB13</f>
        <v>0</v>
      </c>
      <c r="BK21" s="1135">
        <f t="shared" si="25"/>
        <v>0</v>
      </c>
      <c r="BL21" s="597"/>
      <c r="BM21" s="593"/>
      <c r="BN21" s="623">
        <f t="shared" si="26"/>
        <v>0</v>
      </c>
      <c r="BO21" s="593">
        <f>[1]Субсидия_факт!DC13</f>
        <v>0</v>
      </c>
      <c r="BP21" s="597">
        <f>[1]Субсидия_факт!DD13</f>
        <v>0</v>
      </c>
      <c r="BQ21" s="764">
        <f t="shared" si="27"/>
        <v>0</v>
      </c>
      <c r="BR21" s="597"/>
      <c r="BS21" s="597"/>
      <c r="BT21" s="720">
        <f t="shared" si="28"/>
        <v>0</v>
      </c>
      <c r="BU21" s="590">
        <f>[1]Субсидия_факт!FD13</f>
        <v>0</v>
      </c>
      <c r="BV21" s="589">
        <f>[1]Субсидия_факт!FE13</f>
        <v>0</v>
      </c>
      <c r="BW21" s="586">
        <f>[1]Субсидия_факт!FF13</f>
        <v>0</v>
      </c>
      <c r="BX21" s="589">
        <f>[1]Субсидия_факт!FI13</f>
        <v>0</v>
      </c>
      <c r="BY21" s="586">
        <f>[1]Субсидия_факт!FL13</f>
        <v>0</v>
      </c>
      <c r="BZ21" s="589">
        <f>[1]Субсидия_факт!FM13</f>
        <v>0</v>
      </c>
      <c r="CA21" s="720">
        <f t="shared" si="29"/>
        <v>0</v>
      </c>
      <c r="CB21" s="587"/>
      <c r="CC21" s="589"/>
      <c r="CD21" s="586"/>
      <c r="CE21" s="589"/>
      <c r="CF21" s="586"/>
      <c r="CG21" s="589"/>
      <c r="CH21" s="730">
        <f t="shared" si="215"/>
        <v>0</v>
      </c>
      <c r="CI21" s="590">
        <f>[1]Субсидия_факт!FG13</f>
        <v>0</v>
      </c>
      <c r="CJ21" s="589">
        <f>[1]Субсидия_факт!FJ13</f>
        <v>0</v>
      </c>
      <c r="CK21" s="720">
        <f t="shared" si="31"/>
        <v>0</v>
      </c>
      <c r="CL21" s="590"/>
      <c r="CM21" s="591"/>
      <c r="CN21" s="1106">
        <f t="shared" si="216"/>
        <v>0</v>
      </c>
      <c r="CO21" s="608">
        <f t="shared" si="217"/>
        <v>0</v>
      </c>
      <c r="CP21" s="1105">
        <f t="shared" si="218"/>
        <v>0</v>
      </c>
      <c r="CQ21" s="585">
        <f t="shared" si="219"/>
        <v>0</v>
      </c>
      <c r="CR21" s="623">
        <f t="shared" si="32"/>
        <v>0</v>
      </c>
      <c r="CS21" s="593">
        <f>[1]Субсидия_факт!M13</f>
        <v>0</v>
      </c>
      <c r="CT21" s="597">
        <f>[1]Субсидия_факт!N13</f>
        <v>0</v>
      </c>
      <c r="CU21" s="764">
        <f t="shared" si="33"/>
        <v>0</v>
      </c>
      <c r="CV21" s="597"/>
      <c r="CW21" s="597"/>
      <c r="CX21" s="623">
        <f t="shared" si="34"/>
        <v>0</v>
      </c>
      <c r="CY21" s="593">
        <f>[1]Субсидия_факт!W13</f>
        <v>0</v>
      </c>
      <c r="CZ21" s="594">
        <f>[1]Субсидия_факт!X13</f>
        <v>0</v>
      </c>
      <c r="DA21" s="1135">
        <f t="shared" si="35"/>
        <v>0</v>
      </c>
      <c r="DB21" s="615"/>
      <c r="DC21" s="616"/>
      <c r="DD21" s="730">
        <f t="shared" si="220"/>
        <v>0</v>
      </c>
      <c r="DE21" s="590">
        <f>[1]Субсидия_факт!O13</f>
        <v>0</v>
      </c>
      <c r="DF21" s="589">
        <f>[1]Субсидия_факт!P13</f>
        <v>0</v>
      </c>
      <c r="DG21" s="720">
        <f t="shared" si="221"/>
        <v>0</v>
      </c>
      <c r="DH21" s="590"/>
      <c r="DI21" s="589"/>
      <c r="DJ21" s="730">
        <f t="shared" si="38"/>
        <v>0</v>
      </c>
      <c r="DK21" s="590">
        <f>[1]Субсидия_факт!CL13</f>
        <v>0</v>
      </c>
      <c r="DL21" s="589">
        <f>[1]Субсидия_факт!CM13</f>
        <v>0</v>
      </c>
      <c r="DM21" s="720">
        <f t="shared" si="39"/>
        <v>0</v>
      </c>
      <c r="DN21" s="590"/>
      <c r="DO21" s="589"/>
      <c r="DP21" s="730">
        <f t="shared" ref="DP21:DP23" si="271">SUM(DQ21:DR21)</f>
        <v>0</v>
      </c>
      <c r="DQ21" s="590">
        <f>[1]Субсидия_факт!Q13</f>
        <v>0</v>
      </c>
      <c r="DR21" s="589">
        <f>[1]Субсидия_факт!R13</f>
        <v>0</v>
      </c>
      <c r="DS21" s="720">
        <f t="shared" ref="DS21:DS23" si="272">SUM(DT21:DU21)</f>
        <v>0</v>
      </c>
      <c r="DT21" s="590"/>
      <c r="DU21" s="589"/>
      <c r="DV21" s="730">
        <f t="shared" si="42"/>
        <v>0</v>
      </c>
      <c r="DW21" s="590">
        <f>[1]Субсидия_факт!AH13</f>
        <v>0</v>
      </c>
      <c r="DX21" s="589">
        <f>[1]Субсидия_факт!AI13</f>
        <v>0</v>
      </c>
      <c r="DY21" s="730">
        <f t="shared" si="43"/>
        <v>0</v>
      </c>
      <c r="DZ21" s="590"/>
      <c r="EA21" s="591"/>
      <c r="EB21" s="730">
        <f t="shared" si="44"/>
        <v>0</v>
      </c>
      <c r="EC21" s="593">
        <f>[1]Субсидия_факт!HH13</f>
        <v>0</v>
      </c>
      <c r="ED21" s="594">
        <f>[1]Субсидия_факт!HK13</f>
        <v>0</v>
      </c>
      <c r="EE21" s="720">
        <f t="shared" si="45"/>
        <v>0</v>
      </c>
      <c r="EF21" s="590"/>
      <c r="EG21" s="591"/>
      <c r="EH21" s="730">
        <f t="shared" si="46"/>
        <v>0</v>
      </c>
      <c r="EI21" s="590">
        <f>[1]Субсидия_факт!HI13</f>
        <v>0</v>
      </c>
      <c r="EJ21" s="589">
        <f>[1]Субсидия_факт!HL13</f>
        <v>0</v>
      </c>
      <c r="EK21" s="720">
        <f t="shared" si="47"/>
        <v>0</v>
      </c>
      <c r="EL21" s="590"/>
      <c r="EM21" s="591"/>
      <c r="EN21" s="1109">
        <f t="shared" si="48"/>
        <v>0</v>
      </c>
      <c r="EO21" s="590">
        <f t="shared" si="49"/>
        <v>0</v>
      </c>
      <c r="EP21" s="589">
        <f t="shared" si="49"/>
        <v>0</v>
      </c>
      <c r="EQ21" s="608">
        <f t="shared" si="50"/>
        <v>0</v>
      </c>
      <c r="ER21" s="590">
        <f t="shared" si="51"/>
        <v>0</v>
      </c>
      <c r="ES21" s="589">
        <f t="shared" si="51"/>
        <v>0</v>
      </c>
      <c r="ET21" s="1109">
        <f t="shared" si="52"/>
        <v>0</v>
      </c>
      <c r="EU21" s="590">
        <f>[1]Субсидия_факт!HJ13</f>
        <v>0</v>
      </c>
      <c r="EV21" s="589">
        <f>[1]Субсидия_факт!HM13</f>
        <v>0</v>
      </c>
      <c r="EW21" s="608">
        <f t="shared" si="53"/>
        <v>0</v>
      </c>
      <c r="EX21" s="590"/>
      <c r="EY21" s="591"/>
      <c r="EZ21" s="764">
        <f t="shared" si="222"/>
        <v>0</v>
      </c>
      <c r="FA21" s="597">
        <f>[1]Субсидия_факт!L13</f>
        <v>0</v>
      </c>
      <c r="FB21" s="590">
        <f>[1]Субсидия_факт!J13</f>
        <v>0</v>
      </c>
      <c r="FC21" s="589">
        <f>[1]Субсидия_факт!K13</f>
        <v>0</v>
      </c>
      <c r="FD21" s="764">
        <f t="shared" si="223"/>
        <v>0</v>
      </c>
      <c r="FE21" s="597"/>
      <c r="FF21" s="597"/>
      <c r="FG21" s="594"/>
      <c r="FH21" s="623">
        <f t="shared" si="54"/>
        <v>10002659.57</v>
      </c>
      <c r="FI21" s="590">
        <f>[1]Субсидия_факт!AP13</f>
        <v>600159.5700000003</v>
      </c>
      <c r="FJ21" s="591">
        <f>[1]Субсидия_факт!AQ13</f>
        <v>9402500</v>
      </c>
      <c r="FK21" s="764">
        <f t="shared" si="55"/>
        <v>0</v>
      </c>
      <c r="FL21" s="615"/>
      <c r="FM21" s="616"/>
      <c r="FN21" s="623">
        <f t="shared" si="56"/>
        <v>0</v>
      </c>
      <c r="FO21" s="590">
        <f>[1]Субсидия_факт!BV13</f>
        <v>0</v>
      </c>
      <c r="FP21" s="591">
        <f>[1]Субсидия_факт!BW13</f>
        <v>0</v>
      </c>
      <c r="FQ21" s="764">
        <f t="shared" si="57"/>
        <v>0</v>
      </c>
      <c r="FR21" s="593"/>
      <c r="FS21" s="594"/>
      <c r="FT21" s="623">
        <f t="shared" si="58"/>
        <v>0</v>
      </c>
      <c r="FU21" s="593">
        <f>[1]Субсидия_факт!EB13</f>
        <v>0</v>
      </c>
      <c r="FV21" s="594">
        <f>[1]Субсидия_факт!EC13</f>
        <v>0</v>
      </c>
      <c r="FW21" s="764">
        <f t="shared" si="59"/>
        <v>0</v>
      </c>
      <c r="FX21" s="593"/>
      <c r="FY21" s="594"/>
      <c r="FZ21" s="940">
        <f t="shared" si="60"/>
        <v>0</v>
      </c>
      <c r="GA21" s="590">
        <f>[1]Субсидия_факт!ED13</f>
        <v>0</v>
      </c>
      <c r="GB21" s="591">
        <f>[1]Субсидия_факт!EF13</f>
        <v>0</v>
      </c>
      <c r="GC21" s="940">
        <f t="shared" si="61"/>
        <v>0</v>
      </c>
      <c r="GD21" s="593"/>
      <c r="GE21" s="616"/>
      <c r="GF21" s="1114">
        <f t="shared" si="224"/>
        <v>0</v>
      </c>
      <c r="GG21" s="609">
        <f t="shared" si="225"/>
        <v>0</v>
      </c>
      <c r="GH21" s="1137">
        <f t="shared" si="226"/>
        <v>0</v>
      </c>
      <c r="GI21" s="609">
        <f t="shared" si="227"/>
        <v>0</v>
      </c>
      <c r="GJ21" s="623">
        <f t="shared" si="62"/>
        <v>0</v>
      </c>
      <c r="GK21" s="590">
        <f>[1]Субсидия_факт!EN13</f>
        <v>0</v>
      </c>
      <c r="GL21" s="591">
        <f>[1]Субсидия_факт!EO13</f>
        <v>0</v>
      </c>
      <c r="GM21" s="764">
        <f t="shared" si="63"/>
        <v>0</v>
      </c>
      <c r="GN21" s="593"/>
      <c r="GO21" s="594"/>
      <c r="GP21" s="623">
        <f t="shared" si="64"/>
        <v>0</v>
      </c>
      <c r="GQ21" s="593"/>
      <c r="GR21" s="594"/>
      <c r="GS21" s="764">
        <f t="shared" si="65"/>
        <v>0</v>
      </c>
      <c r="GT21" s="593"/>
      <c r="GU21" s="594"/>
      <c r="GV21" s="623">
        <f t="shared" si="66"/>
        <v>0</v>
      </c>
      <c r="GW21" s="590">
        <f>[1]Субсидия_факт!CN13</f>
        <v>0</v>
      </c>
      <c r="GX21" s="591">
        <f>[1]Субсидия_факт!CP13</f>
        <v>0</v>
      </c>
      <c r="GY21" s="764">
        <f t="shared" si="67"/>
        <v>0</v>
      </c>
      <c r="GZ21" s="593"/>
      <c r="HA21" s="594"/>
      <c r="HB21" s="1109">
        <f t="shared" si="68"/>
        <v>0</v>
      </c>
      <c r="HC21" s="590">
        <f t="shared" si="69"/>
        <v>0</v>
      </c>
      <c r="HD21" s="589">
        <f t="shared" si="69"/>
        <v>0</v>
      </c>
      <c r="HE21" s="608">
        <f t="shared" si="70"/>
        <v>0</v>
      </c>
      <c r="HF21" s="590">
        <f t="shared" si="71"/>
        <v>0</v>
      </c>
      <c r="HG21" s="589">
        <f t="shared" si="71"/>
        <v>0</v>
      </c>
      <c r="HH21" s="1109">
        <f t="shared" si="72"/>
        <v>0</v>
      </c>
      <c r="HI21" s="590">
        <f>[1]Субсидия_факт!CO13</f>
        <v>0</v>
      </c>
      <c r="HJ21" s="589">
        <f>[1]Субсидия_факт!CQ13</f>
        <v>0</v>
      </c>
      <c r="HK21" s="608">
        <f t="shared" si="73"/>
        <v>0</v>
      </c>
      <c r="HL21" s="590">
        <f t="shared" si="228"/>
        <v>0</v>
      </c>
      <c r="HM21" s="591">
        <f t="shared" si="229"/>
        <v>0</v>
      </c>
      <c r="HN21" s="1113">
        <f t="shared" si="75"/>
        <v>0</v>
      </c>
      <c r="HO21" s="590">
        <f>[1]Субсидия_факт!EP13</f>
        <v>0</v>
      </c>
      <c r="HP21" s="591">
        <f>[1]Субсидия_факт!EQ13</f>
        <v>0</v>
      </c>
      <c r="HQ21" s="590">
        <f>[1]Субсидия_факт!ER13</f>
        <v>0</v>
      </c>
      <c r="HR21" s="623">
        <f t="shared" si="76"/>
        <v>0</v>
      </c>
      <c r="HS21" s="593"/>
      <c r="HT21" s="594"/>
      <c r="HU21" s="597"/>
      <c r="HV21" s="940">
        <f t="shared" si="230"/>
        <v>0</v>
      </c>
      <c r="HW21" s="590">
        <f>[1]Субсидия_факт!ES13</f>
        <v>0</v>
      </c>
      <c r="HX21" s="940">
        <f t="shared" si="230"/>
        <v>0</v>
      </c>
      <c r="HY21" s="597"/>
      <c r="HZ21" s="1114">
        <f t="shared" si="231"/>
        <v>0</v>
      </c>
      <c r="IA21" s="1114">
        <f t="shared" si="232"/>
        <v>0</v>
      </c>
      <c r="IB21" s="1114">
        <f t="shared" si="233"/>
        <v>0</v>
      </c>
      <c r="IC21" s="1114">
        <f t="shared" si="234"/>
        <v>0</v>
      </c>
      <c r="ID21" s="623">
        <f t="shared" si="77"/>
        <v>0</v>
      </c>
      <c r="IE21" s="593">
        <f>[1]Субсидия_факт!BM13</f>
        <v>0</v>
      </c>
      <c r="IF21" s="594">
        <f>[1]Субсидия_факт!BN13</f>
        <v>0</v>
      </c>
      <c r="IG21" s="1135">
        <f t="shared" si="78"/>
        <v>0</v>
      </c>
      <c r="IH21" s="593"/>
      <c r="II21" s="594"/>
      <c r="IJ21" s="940">
        <f t="shared" si="79"/>
        <v>0</v>
      </c>
      <c r="IK21" s="590">
        <f>[1]Субсидия_факт!BO13</f>
        <v>0</v>
      </c>
      <c r="IL21" s="591">
        <f>[1]Субсидия_факт!BQ13</f>
        <v>0</v>
      </c>
      <c r="IM21" s="1136">
        <f t="shared" si="80"/>
        <v>0</v>
      </c>
      <c r="IN21" s="593"/>
      <c r="IO21" s="616"/>
      <c r="IP21" s="1114">
        <f t="shared" si="235"/>
        <v>0</v>
      </c>
      <c r="IQ21" s="1114">
        <f t="shared" si="236"/>
        <v>0</v>
      </c>
      <c r="IR21" s="1114">
        <f t="shared" si="237"/>
        <v>0</v>
      </c>
      <c r="IS21" s="609">
        <f t="shared" si="238"/>
        <v>0</v>
      </c>
      <c r="IT21" s="764">
        <f t="shared" si="81"/>
        <v>0</v>
      </c>
      <c r="IU21" s="593">
        <f>[1]Субсидия_факт!AR13</f>
        <v>0</v>
      </c>
      <c r="IV21" s="594">
        <f>[1]Субсидия_факт!AS13</f>
        <v>0</v>
      </c>
      <c r="IW21" s="1135">
        <f t="shared" si="82"/>
        <v>0</v>
      </c>
      <c r="IX21" s="593"/>
      <c r="IY21" s="594"/>
      <c r="IZ21" s="623">
        <f t="shared" si="83"/>
        <v>0</v>
      </c>
      <c r="JA21" s="590">
        <f>[1]Субсидия_факт!BX13</f>
        <v>0</v>
      </c>
      <c r="JB21" s="591">
        <f>[1]Субсидия_факт!BY13</f>
        <v>0</v>
      </c>
      <c r="JC21" s="764">
        <f t="shared" si="84"/>
        <v>0</v>
      </c>
      <c r="JD21" s="593"/>
      <c r="JE21" s="594"/>
      <c r="JF21" s="720">
        <f t="shared" si="85"/>
        <v>0</v>
      </c>
      <c r="JG21" s="590">
        <f>[1]Субсидия_факт!BZ13</f>
        <v>0</v>
      </c>
      <c r="JH21" s="589">
        <f>[1]Субсидия_факт!CC13</f>
        <v>0</v>
      </c>
      <c r="JI21" s="720">
        <f t="shared" si="86"/>
        <v>0</v>
      </c>
      <c r="JJ21" s="590"/>
      <c r="JK21" s="591"/>
      <c r="JL21" s="720">
        <f t="shared" si="87"/>
        <v>0</v>
      </c>
      <c r="JM21" s="590">
        <f>[1]Субсидия_факт!CA13</f>
        <v>0</v>
      </c>
      <c r="JN21" s="591">
        <f>[1]Субсидия_факт!CD13</f>
        <v>0</v>
      </c>
      <c r="JO21" s="720">
        <f t="shared" si="88"/>
        <v>0</v>
      </c>
      <c r="JP21" s="586"/>
      <c r="JQ21" s="595"/>
      <c r="JR21" s="608">
        <f t="shared" si="89"/>
        <v>0</v>
      </c>
      <c r="JS21" s="587">
        <f>'Проверочная  таблица'!JM21-'Проверочная  таблица'!JY21</f>
        <v>0</v>
      </c>
      <c r="JT21" s="591">
        <f>'Проверочная  таблица'!JN21-'Проверочная  таблица'!JZ21</f>
        <v>0</v>
      </c>
      <c r="JU21" s="1105">
        <f t="shared" si="90"/>
        <v>0</v>
      </c>
      <c r="JV21" s="586">
        <f>'Проверочная  таблица'!JP21-'Проверочная  таблица'!KB21</f>
        <v>0</v>
      </c>
      <c r="JW21" s="598">
        <f>'Проверочная  таблица'!JQ21-'Проверочная  таблица'!KC21</f>
        <v>0</v>
      </c>
      <c r="JX21" s="608">
        <f t="shared" si="91"/>
        <v>0</v>
      </c>
      <c r="JY21" s="590">
        <f>[1]Субсидия_факт!CB13</f>
        <v>0</v>
      </c>
      <c r="JZ21" s="589">
        <f>[1]Субсидия_факт!CE13</f>
        <v>0</v>
      </c>
      <c r="KA21" s="608">
        <f t="shared" si="92"/>
        <v>0</v>
      </c>
      <c r="KB21" s="590"/>
      <c r="KC21" s="591"/>
      <c r="KD21" s="1096">
        <f t="shared" si="93"/>
        <v>0</v>
      </c>
      <c r="KE21" s="586">
        <f>[1]Субсидия_факт!AJ13</f>
        <v>0</v>
      </c>
      <c r="KF21" s="591">
        <f>[1]Субсидия_факт!AK13</f>
        <v>0</v>
      </c>
      <c r="KG21" s="586">
        <f>[1]Субсидия_факт!AL13</f>
        <v>0</v>
      </c>
      <c r="KH21" s="1096">
        <f t="shared" si="94"/>
        <v>0</v>
      </c>
      <c r="KI21" s="586"/>
      <c r="KJ21" s="591"/>
      <c r="KK21" s="586"/>
      <c r="KL21" s="1096">
        <f t="shared" si="95"/>
        <v>0</v>
      </c>
      <c r="KM21" s="586">
        <f>[1]Субсидия_факт!GV13</f>
        <v>0</v>
      </c>
      <c r="KN21" s="591">
        <f>[1]Субсидия_факт!GW13</f>
        <v>0</v>
      </c>
      <c r="KO21" s="1096">
        <f t="shared" si="96"/>
        <v>0</v>
      </c>
      <c r="KP21" s="586"/>
      <c r="KQ21" s="591"/>
      <c r="KR21" s="1096">
        <f t="shared" si="97"/>
        <v>0</v>
      </c>
      <c r="KS21" s="615"/>
      <c r="KT21" s="594"/>
      <c r="KU21" s="1096">
        <f t="shared" si="98"/>
        <v>0</v>
      </c>
      <c r="KV21" s="586"/>
      <c r="KW21" s="591"/>
      <c r="KX21" s="608">
        <f t="shared" si="239"/>
        <v>0</v>
      </c>
      <c r="KY21" s="608">
        <f t="shared" si="240"/>
        <v>0</v>
      </c>
      <c r="KZ21" s="608"/>
      <c r="LA21" s="608"/>
      <c r="LB21" s="764">
        <f t="shared" si="99"/>
        <v>0</v>
      </c>
      <c r="LC21" s="586">
        <f>[1]Субсидия_факт!AT13</f>
        <v>0</v>
      </c>
      <c r="LD21" s="591">
        <f>[1]Субсидия_факт!AW13</f>
        <v>0</v>
      </c>
      <c r="LE21" s="764">
        <f t="shared" si="100"/>
        <v>0</v>
      </c>
      <c r="LF21" s="586"/>
      <c r="LG21" s="591"/>
      <c r="LH21" s="764">
        <f t="shared" si="101"/>
        <v>0</v>
      </c>
      <c r="LI21" s="586">
        <f>[1]Субсидия_факт!AU13</f>
        <v>0</v>
      </c>
      <c r="LJ21" s="591">
        <f>[1]Субсидия_факт!AX13</f>
        <v>0</v>
      </c>
      <c r="LK21" s="764">
        <f t="shared" si="102"/>
        <v>0</v>
      </c>
      <c r="LL21" s="586"/>
      <c r="LM21" s="589"/>
      <c r="LN21" s="609">
        <f t="shared" si="103"/>
        <v>0</v>
      </c>
      <c r="LO21" s="593">
        <f>'Проверочная  таблица'!LI21-LU21</f>
        <v>0</v>
      </c>
      <c r="LP21" s="594">
        <f>'Проверочная  таблица'!LJ21-LV21</f>
        <v>0</v>
      </c>
      <c r="LQ21" s="609">
        <f t="shared" si="104"/>
        <v>0</v>
      </c>
      <c r="LR21" s="593">
        <f>'Проверочная  таблица'!LL21-LX21</f>
        <v>0</v>
      </c>
      <c r="LS21" s="594">
        <f>'Проверочная  таблица'!LM21-LY21</f>
        <v>0</v>
      </c>
      <c r="LT21" s="609">
        <f t="shared" si="105"/>
        <v>0</v>
      </c>
      <c r="LU21" s="586">
        <f>[1]Субсидия_факт!AV13</f>
        <v>0</v>
      </c>
      <c r="LV21" s="591">
        <f>[1]Субсидия_факт!AY13</f>
        <v>0</v>
      </c>
      <c r="LW21" s="609">
        <f t="shared" si="106"/>
        <v>0</v>
      </c>
      <c r="LX21" s="586"/>
      <c r="LY21" s="591"/>
      <c r="LZ21" s="1104">
        <f t="shared" si="241"/>
        <v>105619.75</v>
      </c>
      <c r="MA21" s="586">
        <f>[1]Субсидия_факт!AZ13</f>
        <v>0</v>
      </c>
      <c r="MB21" s="589">
        <f>[1]Субсидия_факт!BA13</f>
        <v>0</v>
      </c>
      <c r="MC21" s="590">
        <f>[1]Субсидия_факт!BB13</f>
        <v>0</v>
      </c>
      <c r="MD21" s="591">
        <f>[1]Субсидия_факт!BC13</f>
        <v>0</v>
      </c>
      <c r="ME21" s="587">
        <f>[1]Субсидия_факт!BL13</f>
        <v>0</v>
      </c>
      <c r="MF21" s="590">
        <f>[1]Субсидия_факт!CF13</f>
        <v>28517.33</v>
      </c>
      <c r="MG21" s="589">
        <f>[1]Субсидия_факт!CI13</f>
        <v>77102.42</v>
      </c>
      <c r="MH21" s="720">
        <f t="shared" si="107"/>
        <v>0</v>
      </c>
      <c r="MI21" s="586"/>
      <c r="MJ21" s="591"/>
      <c r="MK21" s="597"/>
      <c r="ML21" s="617"/>
      <c r="MM21" s="586"/>
      <c r="MN21" s="586"/>
      <c r="MO21" s="591"/>
      <c r="MP21" s="720">
        <f t="shared" si="242"/>
        <v>0</v>
      </c>
      <c r="MQ21" s="590">
        <f>[1]Субсидия_факт!CG13</f>
        <v>0</v>
      </c>
      <c r="MR21" s="589">
        <f>[1]Субсидия_факт!CJ13</f>
        <v>0</v>
      </c>
      <c r="MS21" s="720">
        <f t="shared" si="108"/>
        <v>0</v>
      </c>
      <c r="MT21" s="587"/>
      <c r="MU21" s="591"/>
      <c r="MV21" s="608">
        <f t="shared" si="109"/>
        <v>0</v>
      </c>
      <c r="MW21" s="590">
        <f>'Проверочная  таблица'!MQ21-NC21</f>
        <v>0</v>
      </c>
      <c r="MX21" s="591">
        <f>'Проверочная  таблица'!MR21-ND21</f>
        <v>0</v>
      </c>
      <c r="MY21" s="608">
        <f t="shared" si="110"/>
        <v>0</v>
      </c>
      <c r="MZ21" s="586">
        <f>'Проверочная  таблица'!MT21-NF21</f>
        <v>0</v>
      </c>
      <c r="NA21" s="598">
        <f>'Проверочная  таблица'!MU21-NG21</f>
        <v>0</v>
      </c>
      <c r="NB21" s="608">
        <f t="shared" si="243"/>
        <v>0</v>
      </c>
      <c r="NC21" s="590">
        <f>[1]Субсидия_факт!CH13</f>
        <v>0</v>
      </c>
      <c r="ND21" s="589">
        <f>[1]Субсидия_факт!CK13</f>
        <v>0</v>
      </c>
      <c r="NE21" s="608">
        <f t="shared" si="111"/>
        <v>0</v>
      </c>
      <c r="NF21" s="586"/>
      <c r="NG21" s="591"/>
      <c r="NH21" s="1118">
        <f t="shared" si="112"/>
        <v>0</v>
      </c>
      <c r="NI21" s="590">
        <f>[1]Субсидия_факт!CR13</f>
        <v>0</v>
      </c>
      <c r="NJ21" s="589">
        <f>[1]Субсидия_факт!CU13</f>
        <v>0</v>
      </c>
      <c r="NK21" s="597">
        <f>[1]Субсидия_факт!CX13</f>
        <v>0</v>
      </c>
      <c r="NL21" s="1118">
        <f t="shared" si="113"/>
        <v>0</v>
      </c>
      <c r="NM21" s="587"/>
      <c r="NN21" s="591"/>
      <c r="NO21" s="586"/>
      <c r="NP21" s="1096">
        <f t="shared" si="244"/>
        <v>12414072.380000001</v>
      </c>
      <c r="NQ21" s="590">
        <f>[1]Субсидия_факт!CS13</f>
        <v>0</v>
      </c>
      <c r="NR21" s="589">
        <f>[1]Субсидия_факт!CV13</f>
        <v>0</v>
      </c>
      <c r="NS21" s="586">
        <f>[1]Субсидия_факт!CY13</f>
        <v>12414072.380000001</v>
      </c>
      <c r="NT21" s="1096">
        <f t="shared" si="114"/>
        <v>0</v>
      </c>
      <c r="NU21" s="586"/>
      <c r="NV21" s="598"/>
      <c r="NW21" s="586"/>
      <c r="NX21" s="1098">
        <f t="shared" si="115"/>
        <v>12414072.380000001</v>
      </c>
      <c r="NY21" s="615">
        <f>'Проверочная  таблица'!NQ21-OG21</f>
        <v>0</v>
      </c>
      <c r="NZ21" s="594">
        <f>'Проверочная  таблица'!NR21-OH21</f>
        <v>0</v>
      </c>
      <c r="OA21" s="597">
        <f>'Проверочная  таблица'!NS21-OI21</f>
        <v>12414072.380000001</v>
      </c>
      <c r="OB21" s="1098">
        <f t="shared" si="245"/>
        <v>0</v>
      </c>
      <c r="OC21" s="587">
        <f>'Проверочная  таблица'!NU21-OK21</f>
        <v>0</v>
      </c>
      <c r="OD21" s="591">
        <f>'Проверочная  таблица'!NV21-OL21</f>
        <v>0</v>
      </c>
      <c r="OE21" s="586">
        <f>'Проверочная  таблица'!NW21-OM21</f>
        <v>0</v>
      </c>
      <c r="OF21" s="1098">
        <f t="shared" si="116"/>
        <v>0</v>
      </c>
      <c r="OG21" s="590">
        <f>[1]Субсидия_факт!CT13</f>
        <v>0</v>
      </c>
      <c r="OH21" s="589">
        <f>[1]Субсидия_факт!CW13</f>
        <v>0</v>
      </c>
      <c r="OI21" s="590">
        <f>[1]Субсидия_факт!CZ13</f>
        <v>0</v>
      </c>
      <c r="OJ21" s="1098">
        <f t="shared" si="117"/>
        <v>0</v>
      </c>
      <c r="OK21" s="587">
        <f t="shared" si="246"/>
        <v>0</v>
      </c>
      <c r="OL21" s="591">
        <f t="shared" si="247"/>
        <v>0</v>
      </c>
      <c r="OM21" s="586"/>
      <c r="ON21" s="1104">
        <f t="shared" si="248"/>
        <v>0</v>
      </c>
      <c r="OO21" s="590">
        <f>[1]Субсидия_факт!DV13</f>
        <v>0</v>
      </c>
      <c r="OP21" s="591">
        <f>[1]Субсидия_факт!DY13</f>
        <v>0</v>
      </c>
      <c r="OQ21" s="593"/>
      <c r="OR21" s="594"/>
      <c r="OS21" s="1104">
        <f t="shared" si="249"/>
        <v>0</v>
      </c>
      <c r="OT21" s="597"/>
      <c r="OU21" s="617"/>
      <c r="OV21" s="597"/>
      <c r="OW21" s="617"/>
      <c r="OX21" s="1104">
        <f t="shared" si="250"/>
        <v>0</v>
      </c>
      <c r="OY21" s="590">
        <f>[1]Субсидия_факт!DW13</f>
        <v>0</v>
      </c>
      <c r="OZ21" s="591">
        <f>[1]Субсидия_факт!DZ13</f>
        <v>0</v>
      </c>
      <c r="PA21" s="597"/>
      <c r="PB21" s="617"/>
      <c r="PC21" s="1104">
        <f t="shared" si="251"/>
        <v>0</v>
      </c>
      <c r="PD21" s="597"/>
      <c r="PE21" s="617"/>
      <c r="PF21" s="597"/>
      <c r="PG21" s="617"/>
      <c r="PH21" s="609">
        <f t="shared" si="252"/>
        <v>0</v>
      </c>
      <c r="PI21" s="597">
        <f t="shared" si="119"/>
        <v>0</v>
      </c>
      <c r="PJ21" s="594">
        <f t="shared" si="120"/>
        <v>0</v>
      </c>
      <c r="PK21" s="593">
        <f t="shared" si="121"/>
        <v>0</v>
      </c>
      <c r="PL21" s="594">
        <f t="shared" si="122"/>
        <v>0</v>
      </c>
      <c r="PM21" s="609">
        <f t="shared" si="253"/>
        <v>0</v>
      </c>
      <c r="PN21" s="593">
        <f t="shared" si="123"/>
        <v>0</v>
      </c>
      <c r="PO21" s="594">
        <f t="shared" si="124"/>
        <v>0</v>
      </c>
      <c r="PP21" s="593">
        <f t="shared" si="125"/>
        <v>0</v>
      </c>
      <c r="PQ21" s="594">
        <f t="shared" si="126"/>
        <v>0</v>
      </c>
      <c r="PR21" s="609">
        <f t="shared" si="254"/>
        <v>0</v>
      </c>
      <c r="PS21" s="590">
        <f>[1]Субсидия_факт!DX13</f>
        <v>0</v>
      </c>
      <c r="PT21" s="591">
        <f>[1]Субсидия_факт!EA13</f>
        <v>0</v>
      </c>
      <c r="PU21" s="597"/>
      <c r="PV21" s="620"/>
      <c r="PW21" s="609">
        <f t="shared" si="255"/>
        <v>0</v>
      </c>
      <c r="PX21" s="618"/>
      <c r="PY21" s="617"/>
      <c r="PZ21" s="597"/>
      <c r="QA21" s="617"/>
      <c r="QB21" s="623">
        <f t="shared" si="127"/>
        <v>0</v>
      </c>
      <c r="QC21" s="590">
        <f>[1]Субсидия_факт!BD13</f>
        <v>0</v>
      </c>
      <c r="QD21" s="591">
        <f>[1]Субсидия_факт!BE13</f>
        <v>0</v>
      </c>
      <c r="QE21" s="764">
        <f t="shared" si="128"/>
        <v>0</v>
      </c>
      <c r="QF21" s="593"/>
      <c r="QG21" s="594"/>
      <c r="QH21" s="623">
        <f t="shared" si="129"/>
        <v>0</v>
      </c>
      <c r="QI21" s="590">
        <f>[1]Субсидия_факт!BF13</f>
        <v>0</v>
      </c>
      <c r="QJ21" s="591">
        <f>[1]Субсидия_факт!BI13</f>
        <v>0</v>
      </c>
      <c r="QK21" s="764">
        <f t="shared" si="130"/>
        <v>0</v>
      </c>
      <c r="QL21" s="593"/>
      <c r="QM21" s="594"/>
      <c r="QN21" s="623">
        <f t="shared" si="131"/>
        <v>0</v>
      </c>
      <c r="QO21" s="590">
        <f>[1]Субсидия_факт!BG13</f>
        <v>0</v>
      </c>
      <c r="QP21" s="591">
        <f>[1]Субсидия_факт!BJ13</f>
        <v>0</v>
      </c>
      <c r="QQ21" s="764">
        <f t="shared" si="132"/>
        <v>0</v>
      </c>
      <c r="QR21" s="593"/>
      <c r="QS21" s="594"/>
      <c r="QT21" s="1114">
        <f t="shared" si="133"/>
        <v>0</v>
      </c>
      <c r="QU21" s="593">
        <f t="shared" si="134"/>
        <v>0</v>
      </c>
      <c r="QV21" s="594">
        <f t="shared" si="134"/>
        <v>0</v>
      </c>
      <c r="QW21" s="609">
        <f t="shared" si="135"/>
        <v>0</v>
      </c>
      <c r="QX21" s="593">
        <f t="shared" si="136"/>
        <v>0</v>
      </c>
      <c r="QY21" s="594">
        <f t="shared" si="136"/>
        <v>0</v>
      </c>
      <c r="QZ21" s="623">
        <f t="shared" si="137"/>
        <v>0</v>
      </c>
      <c r="RA21" s="590">
        <f>[1]Субсидия_факт!BH13</f>
        <v>0</v>
      </c>
      <c r="RB21" s="591">
        <f>[1]Субсидия_факт!BK13</f>
        <v>0</v>
      </c>
      <c r="RC21" s="609">
        <f t="shared" si="138"/>
        <v>0</v>
      </c>
      <c r="RD21" s="593"/>
      <c r="RE21" s="594"/>
      <c r="RF21" s="1096">
        <f t="shared" si="256"/>
        <v>0</v>
      </c>
      <c r="RG21" s="586">
        <f>[1]Субсидия_факт!GI13</f>
        <v>0</v>
      </c>
      <c r="RH21" s="591">
        <f>[1]Субсидия_факт!GL13</f>
        <v>0</v>
      </c>
      <c r="RI21" s="586">
        <f>[1]Субсидия_факт!GO16</f>
        <v>0</v>
      </c>
      <c r="RJ21" s="591">
        <f>[1]Субсидия_факт!GR16</f>
        <v>0</v>
      </c>
      <c r="RK21" s="1096">
        <f t="shared" si="257"/>
        <v>0</v>
      </c>
      <c r="RL21" s="586"/>
      <c r="RM21" s="591"/>
      <c r="RN21" s="586"/>
      <c r="RO21" s="591"/>
      <c r="RP21" s="1096">
        <f t="shared" si="258"/>
        <v>0</v>
      </c>
      <c r="RQ21" s="615">
        <f>[1]Субсидия_факт!GJ13</f>
        <v>0</v>
      </c>
      <c r="RR21" s="594">
        <f>[1]Субсидия_факт!GM13</f>
        <v>0</v>
      </c>
      <c r="RS21" s="586">
        <f>[1]Субсидия_факт!GP16</f>
        <v>0</v>
      </c>
      <c r="RT21" s="591">
        <f>[1]Субсидия_факт!GS16</f>
        <v>0</v>
      </c>
      <c r="RU21" s="1096">
        <f t="shared" si="259"/>
        <v>0</v>
      </c>
      <c r="RV21" s="586"/>
      <c r="RW21" s="591"/>
      <c r="RX21" s="586"/>
      <c r="RY21" s="591"/>
      <c r="RZ21" s="608">
        <f t="shared" si="260"/>
        <v>0</v>
      </c>
      <c r="SA21" s="608">
        <f t="shared" si="261"/>
        <v>0</v>
      </c>
      <c r="SB21" s="608"/>
      <c r="SC21" s="608"/>
      <c r="SD21" s="764">
        <f t="shared" si="262"/>
        <v>107352690.15000001</v>
      </c>
      <c r="SE21" s="590">
        <f>[1]Субсидия_факт!AE13</f>
        <v>11829079.039999999</v>
      </c>
      <c r="SF21" s="593">
        <f>[1]Субсидия_факт!Y13</f>
        <v>26746611.109999999</v>
      </c>
      <c r="SG21" s="616">
        <f>[1]Субсидия_факт!Z13</f>
        <v>68777000</v>
      </c>
      <c r="SH21" s="593">
        <f>[1]Субсидия_факт!AA13</f>
        <v>0</v>
      </c>
      <c r="SI21" s="616">
        <f>[1]Субсидия_факт!AB13</f>
        <v>0</v>
      </c>
      <c r="SJ21" s="764">
        <f t="shared" si="139"/>
        <v>0</v>
      </c>
      <c r="SK21" s="618"/>
      <c r="SL21" s="615"/>
      <c r="SM21" s="594"/>
      <c r="SN21" s="615"/>
      <c r="SO21" s="616"/>
      <c r="SP21" s="764">
        <f t="shared" si="140"/>
        <v>0</v>
      </c>
      <c r="SQ21" s="590">
        <f>[1]Субсидия_факт!S13</f>
        <v>0</v>
      </c>
      <c r="SR21" s="591">
        <f>[1]Субсидия_факт!T13</f>
        <v>0</v>
      </c>
      <c r="SS21" s="764">
        <f t="shared" si="141"/>
        <v>0</v>
      </c>
      <c r="ST21" s="615"/>
      <c r="SU21" s="616"/>
      <c r="SV21" s="623">
        <f t="shared" si="263"/>
        <v>0</v>
      </c>
      <c r="SW21" s="590">
        <f>[1]Субсидия_факт!DJ13</f>
        <v>0</v>
      </c>
      <c r="SX21" s="591">
        <f>[1]Субсидия_факт!DM13</f>
        <v>0</v>
      </c>
      <c r="SY21" s="587">
        <f>[1]Субсидия_факт!DP13</f>
        <v>0</v>
      </c>
      <c r="SZ21" s="591">
        <f>[1]Субсидия_факт!DS13</f>
        <v>0</v>
      </c>
      <c r="TA21" s="867">
        <f>[1]Субсидия_факт!EH13-OQ21</f>
        <v>0</v>
      </c>
      <c r="TB21" s="589">
        <f>[1]Субсидия_факт!EK13-OR21</f>
        <v>0</v>
      </c>
      <c r="TC21" s="764">
        <f t="shared" si="142"/>
        <v>0</v>
      </c>
      <c r="TD21" s="1140"/>
      <c r="TE21" s="617"/>
      <c r="TF21" s="1140"/>
      <c r="TG21" s="617"/>
      <c r="TH21" s="826"/>
      <c r="TI21" s="616"/>
      <c r="TJ21" s="764">
        <f t="shared" si="143"/>
        <v>0</v>
      </c>
      <c r="TK21" s="590">
        <f>[1]Субсидия_факт!DK13</f>
        <v>0</v>
      </c>
      <c r="TL21" s="591">
        <f>[1]Субсидия_факт!DN13</f>
        <v>0</v>
      </c>
      <c r="TM21" s="587">
        <f>[1]Субсидия_факт!DQ13</f>
        <v>0</v>
      </c>
      <c r="TN21" s="591">
        <f>[1]Субсидия_факт!DT13</f>
        <v>0</v>
      </c>
      <c r="TO21" s="587">
        <f>[1]Субсидия_факт!EI13</f>
        <v>0</v>
      </c>
      <c r="TP21" s="591">
        <f>[1]Субсидия_факт!EL13</f>
        <v>0</v>
      </c>
      <c r="TQ21" s="764">
        <f t="shared" si="144"/>
        <v>0</v>
      </c>
      <c r="TR21" s="597"/>
      <c r="TS21" s="617"/>
      <c r="TT21" s="826"/>
      <c r="TU21" s="617"/>
      <c r="TV21" s="597"/>
      <c r="TW21" s="617"/>
      <c r="TX21" s="733">
        <f t="shared" si="145"/>
        <v>0</v>
      </c>
      <c r="TY21" s="590">
        <f t="shared" si="146"/>
        <v>0</v>
      </c>
      <c r="TZ21" s="591">
        <f t="shared" si="146"/>
        <v>0</v>
      </c>
      <c r="UA21" s="590">
        <f t="shared" si="146"/>
        <v>0</v>
      </c>
      <c r="UB21" s="591">
        <f t="shared" si="146"/>
        <v>0</v>
      </c>
      <c r="UC21" s="587">
        <f t="shared" si="146"/>
        <v>0</v>
      </c>
      <c r="UD21" s="591">
        <f t="shared" si="146"/>
        <v>0</v>
      </c>
      <c r="UE21" s="608">
        <f t="shared" si="147"/>
        <v>0</v>
      </c>
      <c r="UF21" s="590">
        <f t="shared" si="148"/>
        <v>0</v>
      </c>
      <c r="UG21" s="591">
        <f t="shared" si="148"/>
        <v>0</v>
      </c>
      <c r="UH21" s="590">
        <f t="shared" si="148"/>
        <v>0</v>
      </c>
      <c r="UI21" s="591">
        <f t="shared" si="148"/>
        <v>0</v>
      </c>
      <c r="UJ21" s="587">
        <f t="shared" si="148"/>
        <v>0</v>
      </c>
      <c r="UK21" s="591">
        <f t="shared" si="148"/>
        <v>0</v>
      </c>
      <c r="UL21" s="743">
        <f t="shared" si="149"/>
        <v>0</v>
      </c>
      <c r="UM21" s="590">
        <f>[1]Субсидия_факт!DL13</f>
        <v>0</v>
      </c>
      <c r="UN21" s="591">
        <f>[1]Субсидия_факт!DO13</f>
        <v>0</v>
      </c>
      <c r="UO21" s="587">
        <f>[1]Субсидия_факт!DR13</f>
        <v>0</v>
      </c>
      <c r="UP21" s="591">
        <f>[1]Субсидия_факт!DU13</f>
        <v>0</v>
      </c>
      <c r="UQ21" s="587">
        <f>[1]Субсидия_факт!EJ13</f>
        <v>0</v>
      </c>
      <c r="UR21" s="591">
        <f>[1]Субсидия_факт!EM13</f>
        <v>0</v>
      </c>
      <c r="US21" s="609">
        <f t="shared" si="150"/>
        <v>0</v>
      </c>
      <c r="UT21" s="826"/>
      <c r="UU21" s="617"/>
      <c r="UV21" s="826"/>
      <c r="UW21" s="617"/>
      <c r="UX21" s="826"/>
      <c r="UY21" s="617"/>
      <c r="UZ21" s="764">
        <f>'Прочая  субсидия_МР  и  ГО'!B16</f>
        <v>73436630.209999993</v>
      </c>
      <c r="VA21" s="764">
        <f>'Прочая  субсидия_МР  и  ГО'!C16</f>
        <v>6541263.4499999993</v>
      </c>
      <c r="VB21" s="1113">
        <f>'Прочая  субсидия_БП'!B16</f>
        <v>244667.93999999997</v>
      </c>
      <c r="VC21" s="623">
        <f>'Прочая  субсидия_БП'!C16</f>
        <v>0</v>
      </c>
      <c r="VD21" s="1141">
        <f>'Прочая  субсидия_БП'!D16</f>
        <v>244667.93999999997</v>
      </c>
      <c r="VE21" s="1131">
        <f>'Прочая  субсидия_БП'!E16</f>
        <v>0</v>
      </c>
      <c r="VF21" s="1132">
        <f>'Прочая  субсидия_БП'!F16</f>
        <v>0</v>
      </c>
      <c r="VG21" s="1141">
        <f>'Прочая  субсидия_БП'!G16</f>
        <v>0</v>
      </c>
      <c r="VH21" s="623">
        <f t="shared" si="151"/>
        <v>338066784.96000004</v>
      </c>
      <c r="VI21" s="597">
        <f>'Проверочная  таблица'!WK21+'Проверочная  таблица'!VN21+'Проверочная  таблица'!VP21+WE21</f>
        <v>330246948.66000003</v>
      </c>
      <c r="VJ21" s="618">
        <f>'Проверочная  таблица'!WL21+'Проверочная  таблица'!VT21+'Проверочная  таблица'!VZ21+'Проверочная  таблица'!VV21+'Проверочная  таблица'!VX21+WB21+WF21+VR21</f>
        <v>7819836.2999999998</v>
      </c>
      <c r="VK21" s="764">
        <f t="shared" si="152"/>
        <v>84317889.350000009</v>
      </c>
      <c r="VL21" s="597">
        <f>'Проверочная  таблица'!WN21+'Проверочная  таблица'!VO21+'Проверочная  таблица'!VQ21+WH21</f>
        <v>82517475.160000011</v>
      </c>
      <c r="VM21" s="618">
        <f>'Проверочная  таблица'!WO21+'Проверочная  таблица'!VU21+'Проверочная  таблица'!WA21+'Проверочная  таблица'!VW21+'Проверочная  таблица'!VY21+WC21+WI21+VS21</f>
        <v>1800414.1900000002</v>
      </c>
      <c r="VN21" s="1135">
        <f>'Субвенция  на  полномочия'!B16</f>
        <v>318278212.92000002</v>
      </c>
      <c r="VO21" s="1113">
        <f>'Субвенция  на  полномочия'!C16</f>
        <v>79179873.680000007</v>
      </c>
      <c r="VP21" s="1133">
        <f>[1]Субвенция_факт!M14</f>
        <v>7815116</v>
      </c>
      <c r="VQ21" s="619">
        <v>2100000</v>
      </c>
      <c r="VR21" s="1133">
        <f>[1]Субвенция_факт!AE14</f>
        <v>0</v>
      </c>
      <c r="VS21" s="619"/>
      <c r="VT21" s="1133">
        <f>[1]Субвенция_факт!AF14</f>
        <v>2178800</v>
      </c>
      <c r="VU21" s="619">
        <f>ВУС!E57</f>
        <v>401744.50000000012</v>
      </c>
      <c r="VV21" s="1133">
        <f>[1]Субвенция_факт!AG14</f>
        <v>3000</v>
      </c>
      <c r="VW21" s="619"/>
      <c r="VX21" s="1133">
        <f>[1]Субвенция_факт!E14</f>
        <v>0</v>
      </c>
      <c r="VY21" s="619"/>
      <c r="VZ21" s="1133">
        <f>[1]Субвенция_факт!F14</f>
        <v>0</v>
      </c>
      <c r="WA21" s="619"/>
      <c r="WB21" s="1133">
        <f>[1]Субвенция_факт!G14</f>
        <v>0</v>
      </c>
      <c r="WC21" s="916"/>
      <c r="WD21" s="1113">
        <f t="shared" si="153"/>
        <v>7541656.04</v>
      </c>
      <c r="WE21" s="597">
        <f>[1]Субвенция_факт!P14</f>
        <v>2653619.7400000002</v>
      </c>
      <c r="WF21" s="594">
        <f>[1]Субвенция_факт!Q14</f>
        <v>4888036.3</v>
      </c>
      <c r="WG21" s="764">
        <f t="shared" si="154"/>
        <v>1982601.48</v>
      </c>
      <c r="WH21" s="597">
        <v>697601.48</v>
      </c>
      <c r="WI21" s="620">
        <v>1285000</v>
      </c>
      <c r="WJ21" s="623">
        <f t="shared" si="155"/>
        <v>2250000</v>
      </c>
      <c r="WK21" s="612">
        <f>[1]Субвенция_факт!X14</f>
        <v>1500000</v>
      </c>
      <c r="WL21" s="1142">
        <f>[1]Субвенция_факт!W14</f>
        <v>750000</v>
      </c>
      <c r="WM21" s="764">
        <f t="shared" si="156"/>
        <v>653669.68999999994</v>
      </c>
      <c r="WN21" s="597">
        <v>540000</v>
      </c>
      <c r="WO21" s="620">
        <v>113669.69</v>
      </c>
      <c r="WP21" s="764">
        <f t="shared" si="264"/>
        <v>50002289.950000003</v>
      </c>
      <c r="WQ21" s="764">
        <f t="shared" si="265"/>
        <v>7582559.71</v>
      </c>
      <c r="WR21" s="1113">
        <f t="shared" ref="WR21:WR30" si="273">SUM(WS21:WT21)</f>
        <v>546840</v>
      </c>
      <c r="WS21" s="621">
        <f>'[1]Иные межбюджетные трансферты'!E13</f>
        <v>0</v>
      </c>
      <c r="WT21" s="622">
        <f>'[1]Иные межбюджетные трансферты'!F13</f>
        <v>546840</v>
      </c>
      <c r="WU21" s="764">
        <f t="shared" ref="WU21:WU30" si="274">SUM(WV21:WW21)</f>
        <v>136710</v>
      </c>
      <c r="WV21" s="621"/>
      <c r="WW21" s="622">
        <v>136710</v>
      </c>
      <c r="WX21" s="1113">
        <f t="shared" si="159"/>
        <v>0</v>
      </c>
      <c r="WY21" s="621">
        <f>'[1]Иные межбюджетные трансферты'!X13</f>
        <v>0</v>
      </c>
      <c r="WZ21" s="622">
        <f>'[1]Иные межбюджетные трансферты'!Y13</f>
        <v>0</v>
      </c>
      <c r="XA21" s="764">
        <f t="shared" si="160"/>
        <v>0</v>
      </c>
      <c r="XB21" s="621"/>
      <c r="XC21" s="622"/>
      <c r="XD21" s="623">
        <f t="shared" si="161"/>
        <v>1893290.92</v>
      </c>
      <c r="XE21" s="621">
        <f>'[1]Иные межбюджетные трансферты'!G13</f>
        <v>113597.46</v>
      </c>
      <c r="XF21" s="622">
        <f>'[1]Иные межбюджетные трансферты'!H13</f>
        <v>1779693.46</v>
      </c>
      <c r="XG21" s="764">
        <f t="shared" si="162"/>
        <v>473323.41</v>
      </c>
      <c r="XH21" s="621">
        <v>28399.41</v>
      </c>
      <c r="XI21" s="622">
        <v>444924</v>
      </c>
      <c r="XJ21" s="623">
        <f t="shared" si="163"/>
        <v>20467440</v>
      </c>
      <c r="XK21" s="621">
        <f>'[1]Иные межбюджетные трансферты'!I13</f>
        <v>0</v>
      </c>
      <c r="XL21" s="622">
        <f>'[1]Иные межбюджетные трансферты'!J13</f>
        <v>20467440</v>
      </c>
      <c r="XM21" s="764">
        <f t="shared" si="268"/>
        <v>5116860</v>
      </c>
      <c r="XN21" s="612"/>
      <c r="XO21" s="622">
        <v>5116860</v>
      </c>
      <c r="XP21" s="764">
        <f t="shared" si="165"/>
        <v>0</v>
      </c>
      <c r="XQ21" s="615"/>
      <c r="XR21" s="764">
        <f t="shared" si="166"/>
        <v>0</v>
      </c>
      <c r="XS21" s="615"/>
      <c r="XT21" s="623">
        <f t="shared" si="167"/>
        <v>0</v>
      </c>
      <c r="XU21" s="597">
        <f>'[1]Иные межбюджетные трансферты'!L13</f>
        <v>0</v>
      </c>
      <c r="XV21" s="764">
        <f t="shared" si="168"/>
        <v>0</v>
      </c>
      <c r="XW21" s="597"/>
      <c r="XX21" s="1137">
        <f t="shared" si="169"/>
        <v>0</v>
      </c>
      <c r="XY21" s="609">
        <f t="shared" si="170"/>
        <v>0</v>
      </c>
      <c r="XZ21" s="1137">
        <f t="shared" si="171"/>
        <v>0</v>
      </c>
      <c r="YA21" s="609">
        <f t="shared" si="172"/>
        <v>0</v>
      </c>
      <c r="YB21" s="623">
        <f t="shared" si="269"/>
        <v>27094719.030000001</v>
      </c>
      <c r="YC21" s="621">
        <f>'[1]Иные межбюджетные трансферты'!C13</f>
        <v>0</v>
      </c>
      <c r="YD21" s="612">
        <f>'[1]Иные межбюджетные трансферты'!D13</f>
        <v>0</v>
      </c>
      <c r="YE21" s="882">
        <f>'[1]Иные межбюджетные трансферты'!K13</f>
        <v>0</v>
      </c>
      <c r="YF21" s="613">
        <f>'[1]Иные межбюджетные трансферты'!N13</f>
        <v>0</v>
      </c>
      <c r="YG21" s="612">
        <f>'[1]Иные межбюджетные трансферты'!Q13</f>
        <v>0</v>
      </c>
      <c r="YH21" s="613">
        <f>'[1]Иные межбюджетные трансферты'!R13</f>
        <v>0</v>
      </c>
      <c r="YI21" s="612">
        <f>'[1]Иные межбюджетные трансферты'!U13</f>
        <v>25239052.73</v>
      </c>
      <c r="YJ21" s="613">
        <f>'[1]Иные межбюджетные трансферты'!Z13</f>
        <v>0</v>
      </c>
      <c r="YK21" s="597">
        <f>'[1]Иные межбюджетные трансферты'!AC13</f>
        <v>0</v>
      </c>
      <c r="YL21" s="613">
        <f>'[1]Иные межбюджетные трансферты'!AD13</f>
        <v>0</v>
      </c>
      <c r="YM21" s="612">
        <f>'[1]Иные межбюджетные трансферты'!AE13</f>
        <v>1855666.3</v>
      </c>
      <c r="YN21" s="764">
        <f t="shared" si="270"/>
        <v>1855666.3</v>
      </c>
      <c r="YO21" s="612"/>
      <c r="YP21" s="612"/>
      <c r="YQ21" s="612"/>
      <c r="YR21" s="587"/>
      <c r="YS21" s="612"/>
      <c r="YT21" s="583"/>
      <c r="YU21" s="583"/>
      <c r="YV21" s="583"/>
      <c r="YW21" s="583"/>
      <c r="YX21" s="583"/>
      <c r="YY21" s="583">
        <v>1855666.3</v>
      </c>
      <c r="YZ21" s="623">
        <f t="shared" si="173"/>
        <v>0</v>
      </c>
      <c r="ZA21" s="621">
        <f>'[1]Иные межбюджетные трансферты'!O13</f>
        <v>0</v>
      </c>
      <c r="ZB21" s="612">
        <f>'[1]Иные межбюджетные трансферты'!S13</f>
        <v>0</v>
      </c>
      <c r="ZC21" s="613">
        <f>'[1]Иные межбюджетные трансферты'!V13</f>
        <v>0</v>
      </c>
      <c r="ZD21" s="612">
        <f>'[1]Иные межбюджетные трансферты'!AA13</f>
        <v>0</v>
      </c>
      <c r="ZE21" s="882">
        <f>'[1]Иные межбюджетные трансферты'!AF13</f>
        <v>0</v>
      </c>
      <c r="ZF21" s="764">
        <f t="shared" si="174"/>
        <v>0</v>
      </c>
      <c r="ZG21" s="596"/>
      <c r="ZH21" s="596"/>
      <c r="ZI21" s="596"/>
      <c r="ZJ21" s="583"/>
      <c r="ZK21" s="583"/>
      <c r="ZL21" s="609">
        <f t="shared" si="175"/>
        <v>0</v>
      </c>
      <c r="ZM21" s="590">
        <f>'Проверочная  таблица'!ZA21-ZY21</f>
        <v>0</v>
      </c>
      <c r="ZN21" s="590">
        <f>'Проверочная  таблица'!ZB21-ZZ21</f>
        <v>0</v>
      </c>
      <c r="ZO21" s="590">
        <f>'Проверочная  таблица'!ZC21-AAA21</f>
        <v>0</v>
      </c>
      <c r="ZP21" s="590">
        <f>'Проверочная  таблица'!ZD21-AAB21</f>
        <v>0</v>
      </c>
      <c r="ZQ21" s="590">
        <f>'Проверочная  таблица'!ZE21-AAC21</f>
        <v>0</v>
      </c>
      <c r="ZR21" s="609">
        <f t="shared" si="176"/>
        <v>0</v>
      </c>
      <c r="ZS21" s="590">
        <f>'Проверочная  таблица'!ZG21-AAE21</f>
        <v>0</v>
      </c>
      <c r="ZT21" s="590">
        <f>'Проверочная  таблица'!ZH21-AAF21</f>
        <v>0</v>
      </c>
      <c r="ZU21" s="590">
        <f>'Проверочная  таблица'!ZI21-AAG21</f>
        <v>0</v>
      </c>
      <c r="ZV21" s="590">
        <f>'Проверочная  таблица'!ZJ21-AAH21</f>
        <v>0</v>
      </c>
      <c r="ZW21" s="590">
        <f>'Проверочная  таблица'!ZK21-AAI21</f>
        <v>0</v>
      </c>
      <c r="ZX21" s="1114">
        <f t="shared" si="177"/>
        <v>0</v>
      </c>
      <c r="ZY21" s="621">
        <f>'[1]Иные межбюджетные трансферты'!P13</f>
        <v>0</v>
      </c>
      <c r="ZZ21" s="612">
        <f>'[1]Иные межбюджетные трансферты'!T13</f>
        <v>0</v>
      </c>
      <c r="AAA21" s="584">
        <f>'[1]Иные межбюджетные трансферты'!W13</f>
        <v>0</v>
      </c>
      <c r="AAB21" s="612">
        <f>'[1]Иные межбюджетные трансферты'!AB13</f>
        <v>0</v>
      </c>
      <c r="AAC21" s="1128">
        <f>'[1]Иные межбюджетные трансферты'!AG13</f>
        <v>0</v>
      </c>
      <c r="AAD21" s="609">
        <f t="shared" si="178"/>
        <v>0</v>
      </c>
      <c r="AAE21" s="596"/>
      <c r="AAF21" s="596"/>
      <c r="AAG21" s="596"/>
      <c r="AAH21" s="583"/>
      <c r="AAI21" s="583"/>
      <c r="AAJ21" s="764">
        <f>AAL21+'Проверочная  таблица'!AAT21+AAP21+'Проверочная  таблица'!AAX21+AAR21+'Проверочная  таблица'!AAZ21</f>
        <v>0</v>
      </c>
      <c r="AAK21" s="764">
        <f>AAM21+'Проверочная  таблица'!AAU21+AAQ21+'Проверочная  таблица'!AAY21+AAS21+'Проверочная  таблица'!ABA21</f>
        <v>0</v>
      </c>
      <c r="AAL21" s="623"/>
      <c r="AAM21" s="623"/>
      <c r="AAN21" s="623"/>
      <c r="AAO21" s="623"/>
      <c r="AAP21" s="1114">
        <f t="shared" si="179"/>
        <v>0</v>
      </c>
      <c r="AAQ21" s="609">
        <f t="shared" si="179"/>
        <v>0</v>
      </c>
      <c r="AAR21" s="624"/>
      <c r="AAS21" s="609"/>
      <c r="AAT21" s="623"/>
      <c r="AAU21" s="623"/>
      <c r="AAV21" s="623"/>
      <c r="AAW21" s="623"/>
      <c r="AAX21" s="1114">
        <f t="shared" si="180"/>
        <v>0</v>
      </c>
      <c r="AAY21" s="609">
        <f t="shared" si="180"/>
        <v>0</v>
      </c>
      <c r="AAZ21" s="609"/>
      <c r="ABA21" s="609"/>
      <c r="ABB21" s="1129">
        <f>'Проверочная  таблица'!AAT21+'Проверочная  таблица'!AAV21</f>
        <v>0</v>
      </c>
      <c r="ABC21" s="1129">
        <f>'Проверочная  таблица'!AAU21+'Проверочная  таблица'!AAW21</f>
        <v>0</v>
      </c>
    </row>
    <row r="22" spans="1:731" ht="20.45" customHeight="1" x14ac:dyDescent="0.25">
      <c r="A22" s="625" t="s">
        <v>990</v>
      </c>
      <c r="B22" s="623">
        <f>D22+AN22+'Проверочная  таблица'!VH22+'Проверочная  таблица'!WP22</f>
        <v>782690776.71000004</v>
      </c>
      <c r="C22" s="764">
        <f>E22+'Проверочная  таблица'!VK22+AO22+'Проверочная  таблица'!WQ22</f>
        <v>181781022.37</v>
      </c>
      <c r="D22" s="1113">
        <f t="shared" si="0"/>
        <v>101946436.21000001</v>
      </c>
      <c r="E22" s="623">
        <f t="shared" si="1"/>
        <v>25931925.060000002</v>
      </c>
      <c r="F22" s="1096">
        <f>'[1]Дотация  из  ОБ_факт'!H14</f>
        <v>0</v>
      </c>
      <c r="G22" s="1130"/>
      <c r="H22" s="1096">
        <f>'[1]Дотация  из  ОБ_факт'!E14</f>
        <v>39427852.579999998</v>
      </c>
      <c r="I22" s="1097">
        <v>10158594.6</v>
      </c>
      <c r="J22" s="1098">
        <f t="shared" si="2"/>
        <v>39427852.579999998</v>
      </c>
      <c r="K22" s="1099">
        <f t="shared" si="3"/>
        <v>10158594.6</v>
      </c>
      <c r="L22" s="1098">
        <f>'[1]Дотация  из  ОБ_факт'!G14</f>
        <v>0</v>
      </c>
      <c r="M22" s="582"/>
      <c r="N22" s="1096">
        <f>'[1]Дотация  из  ОБ_факт'!J14</f>
        <v>31626067</v>
      </c>
      <c r="O22" s="1130">
        <v>7906516.7400000002</v>
      </c>
      <c r="P22" s="1096">
        <f>'[1]Дотация  из  ОБ_факт'!K14</f>
        <v>30756153</v>
      </c>
      <c r="Q22" s="1130">
        <v>7866813.7199999997</v>
      </c>
      <c r="R22" s="1131">
        <f t="shared" si="4"/>
        <v>30756153</v>
      </c>
      <c r="S22" s="1132">
        <f t="shared" si="5"/>
        <v>7866813.7199999997</v>
      </c>
      <c r="T22" s="1098">
        <f>'[1]Дотация  из  ОБ_факт'!M14</f>
        <v>0</v>
      </c>
      <c r="U22" s="611"/>
      <c r="V22" s="1133">
        <f t="shared" si="6"/>
        <v>136363.63</v>
      </c>
      <c r="W22" s="1101">
        <f>'[1]Дотация  из  ОБ_факт'!O14</f>
        <v>136363.63</v>
      </c>
      <c r="X22" s="1102">
        <f>'[1]Дотация  из  ОБ_факт'!P14</f>
        <v>0</v>
      </c>
      <c r="Y22" s="1102">
        <f>'[1]Дотация  из  ОБ_факт'!R14</f>
        <v>0</v>
      </c>
      <c r="Z22" s="1134">
        <f t="shared" si="7"/>
        <v>0</v>
      </c>
      <c r="AA22" s="583"/>
      <c r="AB22" s="583"/>
      <c r="AC22" s="612"/>
      <c r="AD22" s="1133">
        <f t="shared" si="8"/>
        <v>0</v>
      </c>
      <c r="AE22" s="1101">
        <f>'[1]Дотация  из  ОБ_факт'!N14</f>
        <v>0</v>
      </c>
      <c r="AF22" s="1102">
        <f>'[1]Дотация  из  ОБ_факт'!Q14</f>
        <v>0</v>
      </c>
      <c r="AG22" s="1133">
        <f t="shared" si="9"/>
        <v>0</v>
      </c>
      <c r="AH22" s="613"/>
      <c r="AI22" s="612"/>
      <c r="AJ22" s="1131">
        <f t="shared" si="10"/>
        <v>0</v>
      </c>
      <c r="AK22" s="1132">
        <f t="shared" si="11"/>
        <v>0</v>
      </c>
      <c r="AL22" s="1098">
        <f t="shared" si="12"/>
        <v>0</v>
      </c>
      <c r="AM22" s="585">
        <f t="shared" si="13"/>
        <v>0</v>
      </c>
      <c r="AN22" s="729">
        <f t="shared" si="214"/>
        <v>61734092.889999993</v>
      </c>
      <c r="AO22" s="730">
        <f>'Проверочная  таблица'!VA22+'Проверочная  таблица'!VC22+'Проверочная  таблица'!MH22+'Проверочная  таблица'!MS22+'Проверочная  таблица'!DA22+'Проверочная  таблица'!FD22+CU22+'Проверочная  таблица'!JI22+'Проверочная  таблица'!JO22+'Проверочная  таблица'!NL22+'Проверочная  таблица'!NT22+JC22+AS22+AX22+EE22+EK22+CA22+TC22+TQ22+PC22+DY22+DM22+LE22+LK22+SS22+HR22+FK22+QK22+RK22+RU22+QQ22+SJ22+BQ22+QE22+GM22+FW22+GS22+GY22+FQ22+CK22+OS22+BK22+IG22+IW22+HX22+GC22+IM22+KH22+KO22+KU22+DG22+DS22</f>
        <v>1920186.5399999998</v>
      </c>
      <c r="AP22" s="731">
        <f t="shared" si="14"/>
        <v>0</v>
      </c>
      <c r="AQ22" s="587">
        <f>[1]Субсидия_факт!DF14</f>
        <v>0</v>
      </c>
      <c r="AR22" s="586">
        <f>[1]Субсидия_факт!FQ14</f>
        <v>0</v>
      </c>
      <c r="AS22" s="731">
        <f t="shared" si="15"/>
        <v>0</v>
      </c>
      <c r="AT22" s="597"/>
      <c r="AU22" s="615"/>
      <c r="AV22" s="720">
        <f t="shared" si="16"/>
        <v>0</v>
      </c>
      <c r="AW22" s="586">
        <f>[1]Субсидия_факт!FS14</f>
        <v>0</v>
      </c>
      <c r="AX22" s="1104">
        <f t="shared" si="17"/>
        <v>0</v>
      </c>
      <c r="AY22" s="597"/>
      <c r="AZ22" s="1105">
        <f t="shared" si="18"/>
        <v>0</v>
      </c>
      <c r="BA22" s="597">
        <f t="shared" si="19"/>
        <v>0</v>
      </c>
      <c r="BB22" s="609">
        <f t="shared" si="20"/>
        <v>0</v>
      </c>
      <c r="BC22" s="615">
        <f t="shared" si="21"/>
        <v>0</v>
      </c>
      <c r="BD22" s="608">
        <f t="shared" si="22"/>
        <v>0</v>
      </c>
      <c r="BE22" s="586">
        <f>[1]Субсидия_факт!FT14</f>
        <v>0</v>
      </c>
      <c r="BF22" s="624">
        <f t="shared" si="23"/>
        <v>0</v>
      </c>
      <c r="BG22" s="597"/>
      <c r="BH22" s="731">
        <f t="shared" si="24"/>
        <v>0</v>
      </c>
      <c r="BI22" s="593">
        <f>[1]Субсидия_факт!DA14</f>
        <v>0</v>
      </c>
      <c r="BJ22" s="597">
        <f>[1]Субсидия_факт!DB14</f>
        <v>0</v>
      </c>
      <c r="BK22" s="914">
        <f t="shared" si="25"/>
        <v>0</v>
      </c>
      <c r="BL22" s="597"/>
      <c r="BM22" s="593"/>
      <c r="BN22" s="658">
        <f t="shared" si="26"/>
        <v>0</v>
      </c>
      <c r="BO22" s="593">
        <f>[1]Субсидия_факт!DC14</f>
        <v>0</v>
      </c>
      <c r="BP22" s="597">
        <f>[1]Субсидия_факт!DD14</f>
        <v>0</v>
      </c>
      <c r="BQ22" s="731">
        <f t="shared" si="27"/>
        <v>0</v>
      </c>
      <c r="BR22" s="597"/>
      <c r="BS22" s="597"/>
      <c r="BT22" s="720">
        <f t="shared" si="28"/>
        <v>0</v>
      </c>
      <c r="BU22" s="590">
        <f>[1]Субсидия_факт!FD14</f>
        <v>0</v>
      </c>
      <c r="BV22" s="589">
        <f>[1]Субсидия_факт!FE14</f>
        <v>0</v>
      </c>
      <c r="BW22" s="586">
        <f>[1]Субсидия_факт!FF14</f>
        <v>0</v>
      </c>
      <c r="BX22" s="589">
        <f>[1]Субсидия_факт!FI14</f>
        <v>0</v>
      </c>
      <c r="BY22" s="586">
        <f>[1]Субсидия_факт!FL14</f>
        <v>0</v>
      </c>
      <c r="BZ22" s="589">
        <f>[1]Субсидия_факт!FM14</f>
        <v>0</v>
      </c>
      <c r="CA22" s="720">
        <f t="shared" si="29"/>
        <v>0</v>
      </c>
      <c r="CB22" s="587"/>
      <c r="CC22" s="589"/>
      <c r="CD22" s="586"/>
      <c r="CE22" s="589"/>
      <c r="CF22" s="586"/>
      <c r="CG22" s="589"/>
      <c r="CH22" s="730">
        <f t="shared" si="215"/>
        <v>0</v>
      </c>
      <c r="CI22" s="590">
        <f>[1]Субсидия_факт!FG14</f>
        <v>0</v>
      </c>
      <c r="CJ22" s="589">
        <f>[1]Субсидия_факт!FJ14</f>
        <v>0</v>
      </c>
      <c r="CK22" s="720">
        <f t="shared" si="31"/>
        <v>0</v>
      </c>
      <c r="CL22" s="590"/>
      <c r="CM22" s="591"/>
      <c r="CN22" s="1106">
        <f t="shared" si="216"/>
        <v>0</v>
      </c>
      <c r="CO22" s="608">
        <f t="shared" si="217"/>
        <v>0</v>
      </c>
      <c r="CP22" s="1105">
        <f t="shared" si="218"/>
        <v>0</v>
      </c>
      <c r="CQ22" s="585">
        <f t="shared" si="219"/>
        <v>0</v>
      </c>
      <c r="CR22" s="623">
        <f t="shared" si="32"/>
        <v>0</v>
      </c>
      <c r="CS22" s="593">
        <f>[1]Субсидия_факт!M14</f>
        <v>0</v>
      </c>
      <c r="CT22" s="597">
        <f>[1]Субсидия_факт!N14</f>
        <v>0</v>
      </c>
      <c r="CU22" s="764">
        <f t="shared" si="33"/>
        <v>0</v>
      </c>
      <c r="CV22" s="626"/>
      <c r="CW22" s="626"/>
      <c r="CX22" s="658">
        <f t="shared" si="34"/>
        <v>0</v>
      </c>
      <c r="CY22" s="593">
        <f>[1]Субсидия_факт!W14</f>
        <v>0</v>
      </c>
      <c r="CZ22" s="594">
        <f>[1]Субсидия_факт!X14</f>
        <v>0</v>
      </c>
      <c r="DA22" s="1135">
        <f t="shared" si="35"/>
        <v>0</v>
      </c>
      <c r="DB22" s="615"/>
      <c r="DC22" s="616"/>
      <c r="DD22" s="730">
        <f t="shared" si="220"/>
        <v>0</v>
      </c>
      <c r="DE22" s="590">
        <f>[1]Субсидия_факт!O14</f>
        <v>0</v>
      </c>
      <c r="DF22" s="589">
        <f>[1]Субсидия_факт!P14</f>
        <v>0</v>
      </c>
      <c r="DG22" s="720">
        <f t="shared" si="221"/>
        <v>0</v>
      </c>
      <c r="DH22" s="590"/>
      <c r="DI22" s="589"/>
      <c r="DJ22" s="730">
        <f t="shared" si="38"/>
        <v>0</v>
      </c>
      <c r="DK22" s="590">
        <f>[1]Субсидия_факт!CL14</f>
        <v>0</v>
      </c>
      <c r="DL22" s="589">
        <f>[1]Субсидия_факт!CM14</f>
        <v>0</v>
      </c>
      <c r="DM22" s="720">
        <f t="shared" si="39"/>
        <v>0</v>
      </c>
      <c r="DN22" s="590"/>
      <c r="DO22" s="589"/>
      <c r="DP22" s="730">
        <f t="shared" si="271"/>
        <v>0</v>
      </c>
      <c r="DQ22" s="590">
        <f>[1]Субсидия_факт!Q14</f>
        <v>0</v>
      </c>
      <c r="DR22" s="589">
        <f>[1]Субсидия_факт!R14</f>
        <v>0</v>
      </c>
      <c r="DS22" s="720">
        <f t="shared" si="272"/>
        <v>0</v>
      </c>
      <c r="DT22" s="590"/>
      <c r="DU22" s="589"/>
      <c r="DV22" s="730">
        <f t="shared" si="42"/>
        <v>0</v>
      </c>
      <c r="DW22" s="590">
        <f>[1]Субсидия_факт!AH14</f>
        <v>0</v>
      </c>
      <c r="DX22" s="589">
        <f>[1]Субсидия_факт!AI14</f>
        <v>0</v>
      </c>
      <c r="DY22" s="730">
        <f t="shared" si="43"/>
        <v>0</v>
      </c>
      <c r="DZ22" s="590"/>
      <c r="EA22" s="591"/>
      <c r="EB22" s="730">
        <f t="shared" si="44"/>
        <v>0</v>
      </c>
      <c r="EC22" s="593">
        <f>[1]Субсидия_факт!HH14</f>
        <v>0</v>
      </c>
      <c r="ED22" s="594">
        <f>[1]Субсидия_факт!HK14</f>
        <v>0</v>
      </c>
      <c r="EE22" s="720">
        <f t="shared" si="45"/>
        <v>0</v>
      </c>
      <c r="EF22" s="590"/>
      <c r="EG22" s="591"/>
      <c r="EH22" s="730">
        <f t="shared" si="46"/>
        <v>0</v>
      </c>
      <c r="EI22" s="590">
        <f>[1]Субсидия_факт!HI14</f>
        <v>0</v>
      </c>
      <c r="EJ22" s="589">
        <f>[1]Субсидия_факт!HL14</f>
        <v>0</v>
      </c>
      <c r="EK22" s="720">
        <f t="shared" si="47"/>
        <v>0</v>
      </c>
      <c r="EL22" s="590"/>
      <c r="EM22" s="591"/>
      <c r="EN22" s="1109">
        <f t="shared" si="48"/>
        <v>0</v>
      </c>
      <c r="EO22" s="590">
        <f t="shared" si="49"/>
        <v>0</v>
      </c>
      <c r="EP22" s="589">
        <f t="shared" si="49"/>
        <v>0</v>
      </c>
      <c r="EQ22" s="608">
        <f t="shared" si="50"/>
        <v>0</v>
      </c>
      <c r="ER22" s="590">
        <f t="shared" si="51"/>
        <v>0</v>
      </c>
      <c r="ES22" s="589">
        <f t="shared" si="51"/>
        <v>0</v>
      </c>
      <c r="ET22" s="1109">
        <f t="shared" si="52"/>
        <v>0</v>
      </c>
      <c r="EU22" s="590">
        <f>[1]Субсидия_факт!HJ14</f>
        <v>0</v>
      </c>
      <c r="EV22" s="589">
        <f>[1]Субсидия_факт!HM14</f>
        <v>0</v>
      </c>
      <c r="EW22" s="608">
        <f t="shared" si="53"/>
        <v>0</v>
      </c>
      <c r="EX22" s="590"/>
      <c r="EY22" s="591"/>
      <c r="EZ22" s="764">
        <f t="shared" si="222"/>
        <v>0</v>
      </c>
      <c r="FA22" s="597">
        <f>[1]Субсидия_факт!L14</f>
        <v>0</v>
      </c>
      <c r="FB22" s="590">
        <f>[1]Субсидия_факт!J14</f>
        <v>0</v>
      </c>
      <c r="FC22" s="589">
        <f>[1]Субсидия_факт!K14</f>
        <v>0</v>
      </c>
      <c r="FD22" s="764">
        <f t="shared" si="223"/>
        <v>0</v>
      </c>
      <c r="FE22" s="597"/>
      <c r="FF22" s="597"/>
      <c r="FG22" s="594"/>
      <c r="FH22" s="623">
        <f t="shared" si="54"/>
        <v>0</v>
      </c>
      <c r="FI22" s="590">
        <f>[1]Субсидия_факт!AP14</f>
        <v>0</v>
      </c>
      <c r="FJ22" s="591">
        <f>[1]Субсидия_факт!AQ14</f>
        <v>0</v>
      </c>
      <c r="FK22" s="764">
        <f t="shared" si="55"/>
        <v>0</v>
      </c>
      <c r="FL22" s="615"/>
      <c r="FM22" s="616"/>
      <c r="FN22" s="658">
        <f t="shared" si="56"/>
        <v>0</v>
      </c>
      <c r="FO22" s="590">
        <f>[1]Субсидия_факт!BV14</f>
        <v>0</v>
      </c>
      <c r="FP22" s="591">
        <f>[1]Субсидия_факт!BW14</f>
        <v>0</v>
      </c>
      <c r="FQ22" s="764">
        <f t="shared" si="57"/>
        <v>0</v>
      </c>
      <c r="FR22" s="593"/>
      <c r="FS22" s="594"/>
      <c r="FT22" s="658">
        <f t="shared" si="58"/>
        <v>0</v>
      </c>
      <c r="FU22" s="593">
        <f>[1]Субсидия_факт!EB14</f>
        <v>0</v>
      </c>
      <c r="FV22" s="594">
        <f>[1]Субсидия_факт!EC14</f>
        <v>0</v>
      </c>
      <c r="FW22" s="764">
        <f t="shared" si="59"/>
        <v>0</v>
      </c>
      <c r="FX22" s="593"/>
      <c r="FY22" s="594"/>
      <c r="FZ22" s="901">
        <f t="shared" si="60"/>
        <v>0</v>
      </c>
      <c r="GA22" s="590">
        <f>[1]Субсидия_факт!ED14</f>
        <v>0</v>
      </c>
      <c r="GB22" s="591">
        <f>[1]Субсидия_факт!EF14</f>
        <v>0</v>
      </c>
      <c r="GC22" s="940">
        <f t="shared" si="61"/>
        <v>0</v>
      </c>
      <c r="GD22" s="593"/>
      <c r="GE22" s="616"/>
      <c r="GF22" s="1114">
        <f t="shared" si="224"/>
        <v>0</v>
      </c>
      <c r="GG22" s="609">
        <f t="shared" si="225"/>
        <v>0</v>
      </c>
      <c r="GH22" s="1137">
        <f t="shared" si="226"/>
        <v>0</v>
      </c>
      <c r="GI22" s="609">
        <f t="shared" si="227"/>
        <v>0</v>
      </c>
      <c r="GJ22" s="658">
        <f t="shared" si="62"/>
        <v>0</v>
      </c>
      <c r="GK22" s="590">
        <f>[1]Субсидия_факт!EN14</f>
        <v>0</v>
      </c>
      <c r="GL22" s="591">
        <f>[1]Субсидия_факт!EO14</f>
        <v>0</v>
      </c>
      <c r="GM22" s="764">
        <f t="shared" si="63"/>
        <v>0</v>
      </c>
      <c r="GN22" s="593"/>
      <c r="GO22" s="594"/>
      <c r="GP22" s="658">
        <f t="shared" si="64"/>
        <v>0</v>
      </c>
      <c r="GQ22" s="593"/>
      <c r="GR22" s="594"/>
      <c r="GS22" s="764">
        <f t="shared" si="65"/>
        <v>0</v>
      </c>
      <c r="GT22" s="593"/>
      <c r="GU22" s="594"/>
      <c r="GV22" s="658">
        <f t="shared" si="66"/>
        <v>0</v>
      </c>
      <c r="GW22" s="590">
        <f>[1]Субсидия_факт!CN14</f>
        <v>0</v>
      </c>
      <c r="GX22" s="591">
        <f>[1]Субсидия_факт!CP14</f>
        <v>0</v>
      </c>
      <c r="GY22" s="764">
        <f t="shared" si="67"/>
        <v>0</v>
      </c>
      <c r="GZ22" s="593"/>
      <c r="HA22" s="594"/>
      <c r="HB22" s="1109">
        <f t="shared" si="68"/>
        <v>0</v>
      </c>
      <c r="HC22" s="590">
        <f t="shared" si="69"/>
        <v>0</v>
      </c>
      <c r="HD22" s="589">
        <f t="shared" si="69"/>
        <v>0</v>
      </c>
      <c r="HE22" s="608">
        <f t="shared" si="70"/>
        <v>0</v>
      </c>
      <c r="HF22" s="590">
        <f t="shared" si="71"/>
        <v>0</v>
      </c>
      <c r="HG22" s="589">
        <f t="shared" si="71"/>
        <v>0</v>
      </c>
      <c r="HH22" s="1109">
        <f t="shared" si="72"/>
        <v>0</v>
      </c>
      <c r="HI22" s="590">
        <f>[1]Субсидия_факт!CO14</f>
        <v>0</v>
      </c>
      <c r="HJ22" s="589">
        <f>[1]Субсидия_факт!CQ14</f>
        <v>0</v>
      </c>
      <c r="HK22" s="608">
        <f t="shared" si="73"/>
        <v>0</v>
      </c>
      <c r="HL22" s="590">
        <f t="shared" si="228"/>
        <v>0</v>
      </c>
      <c r="HM22" s="591">
        <f t="shared" si="229"/>
        <v>0</v>
      </c>
      <c r="HN22" s="1113">
        <f t="shared" si="75"/>
        <v>0</v>
      </c>
      <c r="HO22" s="590">
        <f>[1]Субсидия_факт!EP14</f>
        <v>0</v>
      </c>
      <c r="HP22" s="591">
        <f>[1]Субсидия_факт!EQ14</f>
        <v>0</v>
      </c>
      <c r="HQ22" s="590">
        <f>[1]Субсидия_факт!ER14</f>
        <v>0</v>
      </c>
      <c r="HR22" s="623">
        <f t="shared" si="76"/>
        <v>0</v>
      </c>
      <c r="HS22" s="593"/>
      <c r="HT22" s="594"/>
      <c r="HU22" s="597"/>
      <c r="HV22" s="940">
        <f t="shared" si="230"/>
        <v>0</v>
      </c>
      <c r="HW22" s="590">
        <f>[1]Субсидия_факт!ES14</f>
        <v>0</v>
      </c>
      <c r="HX22" s="940">
        <f t="shared" si="230"/>
        <v>0</v>
      </c>
      <c r="HY22" s="597"/>
      <c r="HZ22" s="1114">
        <f t="shared" si="231"/>
        <v>0</v>
      </c>
      <c r="IA22" s="1114">
        <f t="shared" si="232"/>
        <v>0</v>
      </c>
      <c r="IB22" s="1114">
        <f t="shared" si="233"/>
        <v>0</v>
      </c>
      <c r="IC22" s="1114">
        <f t="shared" si="234"/>
        <v>0</v>
      </c>
      <c r="ID22" s="658">
        <f t="shared" si="77"/>
        <v>0</v>
      </c>
      <c r="IE22" s="593">
        <f>[1]Субсидия_факт!BM14</f>
        <v>0</v>
      </c>
      <c r="IF22" s="594">
        <f>[1]Субсидия_факт!BN14</f>
        <v>0</v>
      </c>
      <c r="IG22" s="1135">
        <f t="shared" si="78"/>
        <v>0</v>
      </c>
      <c r="IH22" s="593"/>
      <c r="II22" s="594"/>
      <c r="IJ22" s="901">
        <f t="shared" si="79"/>
        <v>0</v>
      </c>
      <c r="IK22" s="590">
        <f>[1]Субсидия_факт!BO14</f>
        <v>0</v>
      </c>
      <c r="IL22" s="591">
        <f>[1]Субсидия_факт!BQ14</f>
        <v>0</v>
      </c>
      <c r="IM22" s="1136">
        <f t="shared" si="80"/>
        <v>0</v>
      </c>
      <c r="IN22" s="593"/>
      <c r="IO22" s="616"/>
      <c r="IP22" s="1114">
        <f t="shared" si="235"/>
        <v>0</v>
      </c>
      <c r="IQ22" s="1114">
        <f t="shared" si="236"/>
        <v>0</v>
      </c>
      <c r="IR22" s="1114">
        <f t="shared" si="237"/>
        <v>0</v>
      </c>
      <c r="IS22" s="609">
        <f t="shared" si="238"/>
        <v>0</v>
      </c>
      <c r="IT22" s="731">
        <f t="shared" si="81"/>
        <v>0</v>
      </c>
      <c r="IU22" s="593">
        <f>[1]Субсидия_факт!AR14</f>
        <v>0</v>
      </c>
      <c r="IV22" s="594">
        <f>[1]Субсидия_факт!AS14</f>
        <v>0</v>
      </c>
      <c r="IW22" s="1135">
        <f t="shared" si="82"/>
        <v>0</v>
      </c>
      <c r="IX22" s="593"/>
      <c r="IY22" s="594"/>
      <c r="IZ22" s="658">
        <f t="shared" si="83"/>
        <v>0</v>
      </c>
      <c r="JA22" s="590">
        <f>[1]Субсидия_факт!BX14</f>
        <v>0</v>
      </c>
      <c r="JB22" s="591">
        <f>[1]Субсидия_факт!BY14</f>
        <v>0</v>
      </c>
      <c r="JC22" s="764">
        <f t="shared" si="84"/>
        <v>0</v>
      </c>
      <c r="JD22" s="593"/>
      <c r="JE22" s="594"/>
      <c r="JF22" s="720">
        <f t="shared" si="85"/>
        <v>0</v>
      </c>
      <c r="JG22" s="590">
        <f>[1]Субсидия_факт!BZ14</f>
        <v>0</v>
      </c>
      <c r="JH22" s="589">
        <f>[1]Субсидия_факт!CC14</f>
        <v>0</v>
      </c>
      <c r="JI22" s="720">
        <f t="shared" si="86"/>
        <v>0</v>
      </c>
      <c r="JJ22" s="590"/>
      <c r="JK22" s="591"/>
      <c r="JL22" s="720">
        <f t="shared" si="87"/>
        <v>0</v>
      </c>
      <c r="JM22" s="590">
        <f>[1]Субсидия_факт!CA14</f>
        <v>0</v>
      </c>
      <c r="JN22" s="591">
        <f>[1]Субсидия_факт!CD14</f>
        <v>0</v>
      </c>
      <c r="JO22" s="720">
        <f t="shared" si="88"/>
        <v>0</v>
      </c>
      <c r="JP22" s="586"/>
      <c r="JQ22" s="595"/>
      <c r="JR22" s="608">
        <f t="shared" si="89"/>
        <v>0</v>
      </c>
      <c r="JS22" s="587">
        <f>'Проверочная  таблица'!JM22-'Проверочная  таблица'!JY22</f>
        <v>0</v>
      </c>
      <c r="JT22" s="591">
        <f>'Проверочная  таблица'!JN22-'Проверочная  таблица'!JZ22</f>
        <v>0</v>
      </c>
      <c r="JU22" s="1105">
        <f t="shared" si="90"/>
        <v>0</v>
      </c>
      <c r="JV22" s="586">
        <f>'Проверочная  таблица'!JP22-'Проверочная  таблица'!KB22</f>
        <v>0</v>
      </c>
      <c r="JW22" s="598">
        <f>'Проверочная  таблица'!JQ22-'Проверочная  таблица'!KC22</f>
        <v>0</v>
      </c>
      <c r="JX22" s="608">
        <f t="shared" si="91"/>
        <v>0</v>
      </c>
      <c r="JY22" s="590">
        <f>[1]Субсидия_факт!CB14</f>
        <v>0</v>
      </c>
      <c r="JZ22" s="589">
        <f>[1]Субсидия_факт!CE14</f>
        <v>0</v>
      </c>
      <c r="KA22" s="608">
        <f t="shared" si="92"/>
        <v>0</v>
      </c>
      <c r="KB22" s="590"/>
      <c r="KC22" s="591"/>
      <c r="KD22" s="1096">
        <f t="shared" si="93"/>
        <v>0</v>
      </c>
      <c r="KE22" s="586">
        <f>[1]Субсидия_факт!AJ14</f>
        <v>0</v>
      </c>
      <c r="KF22" s="591">
        <f>[1]Субсидия_факт!AK14</f>
        <v>0</v>
      </c>
      <c r="KG22" s="586">
        <f>[1]Субсидия_факт!AL14</f>
        <v>0</v>
      </c>
      <c r="KH22" s="1096">
        <f t="shared" si="94"/>
        <v>0</v>
      </c>
      <c r="KI22" s="586"/>
      <c r="KJ22" s="591"/>
      <c r="KK22" s="586"/>
      <c r="KL22" s="1096">
        <f t="shared" si="95"/>
        <v>0</v>
      </c>
      <c r="KM22" s="586">
        <f>[1]Субсидия_факт!GV14</f>
        <v>0</v>
      </c>
      <c r="KN22" s="591">
        <f>[1]Субсидия_факт!GW14</f>
        <v>0</v>
      </c>
      <c r="KO22" s="1096">
        <f t="shared" si="96"/>
        <v>0</v>
      </c>
      <c r="KP22" s="586"/>
      <c r="KQ22" s="591"/>
      <c r="KR22" s="1096">
        <f t="shared" si="97"/>
        <v>0</v>
      </c>
      <c r="KS22" s="615"/>
      <c r="KT22" s="594"/>
      <c r="KU22" s="1096">
        <f t="shared" si="98"/>
        <v>0</v>
      </c>
      <c r="KV22" s="586"/>
      <c r="KW22" s="591"/>
      <c r="KX22" s="608">
        <f t="shared" si="239"/>
        <v>0</v>
      </c>
      <c r="KY22" s="608">
        <f t="shared" si="240"/>
        <v>0</v>
      </c>
      <c r="KZ22" s="608"/>
      <c r="LA22" s="608"/>
      <c r="LB22" s="764">
        <f t="shared" si="99"/>
        <v>0</v>
      </c>
      <c r="LC22" s="586">
        <f>[1]Субсидия_факт!AT14</f>
        <v>0</v>
      </c>
      <c r="LD22" s="591">
        <f>[1]Субсидия_факт!AW14</f>
        <v>0</v>
      </c>
      <c r="LE22" s="764">
        <f t="shared" si="100"/>
        <v>0</v>
      </c>
      <c r="LF22" s="586"/>
      <c r="LG22" s="591"/>
      <c r="LH22" s="764">
        <f t="shared" si="101"/>
        <v>0</v>
      </c>
      <c r="LI22" s="586">
        <f>[1]Субсидия_факт!AU14</f>
        <v>0</v>
      </c>
      <c r="LJ22" s="591">
        <f>[1]Субсидия_факт!AX14</f>
        <v>0</v>
      </c>
      <c r="LK22" s="764">
        <f t="shared" si="102"/>
        <v>0</v>
      </c>
      <c r="LL22" s="586"/>
      <c r="LM22" s="589"/>
      <c r="LN22" s="609">
        <f t="shared" si="103"/>
        <v>0</v>
      </c>
      <c r="LO22" s="593">
        <f>'Проверочная  таблица'!LI22-LU22</f>
        <v>0</v>
      </c>
      <c r="LP22" s="594">
        <f>'Проверочная  таблица'!LJ22-LV22</f>
        <v>0</v>
      </c>
      <c r="LQ22" s="609">
        <f t="shared" si="104"/>
        <v>0</v>
      </c>
      <c r="LR22" s="593">
        <f>'Проверочная  таблица'!LL22-LX22</f>
        <v>0</v>
      </c>
      <c r="LS22" s="594">
        <f>'Проверочная  таблица'!LM22-LY22</f>
        <v>0</v>
      </c>
      <c r="LT22" s="609">
        <f t="shared" si="105"/>
        <v>0</v>
      </c>
      <c r="LU22" s="586">
        <f>[1]Субсидия_факт!AV14</f>
        <v>0</v>
      </c>
      <c r="LV22" s="591">
        <f>[1]Субсидия_факт!AY14</f>
        <v>0</v>
      </c>
      <c r="LW22" s="609">
        <f t="shared" si="106"/>
        <v>0</v>
      </c>
      <c r="LX22" s="586"/>
      <c r="LY22" s="591"/>
      <c r="LZ22" s="1104">
        <f t="shared" si="241"/>
        <v>200605.78</v>
      </c>
      <c r="MA22" s="586">
        <f>[1]Субсидия_факт!AZ14</f>
        <v>0</v>
      </c>
      <c r="MB22" s="589">
        <f>[1]Субсидия_факт!BA14</f>
        <v>0</v>
      </c>
      <c r="MC22" s="590">
        <f>[1]Субсидия_факт!BB14</f>
        <v>0</v>
      </c>
      <c r="MD22" s="591">
        <f>[1]Субсидия_факт!BC14</f>
        <v>0</v>
      </c>
      <c r="ME22" s="587">
        <f>[1]Субсидия_факт!BL14</f>
        <v>0</v>
      </c>
      <c r="MF22" s="590">
        <f>[1]Субсидия_факт!CF14</f>
        <v>54163.56</v>
      </c>
      <c r="MG22" s="589">
        <f>[1]Субсидия_факт!CI14</f>
        <v>146442.22</v>
      </c>
      <c r="MH22" s="720">
        <f t="shared" si="107"/>
        <v>0</v>
      </c>
      <c r="MI22" s="586"/>
      <c r="MJ22" s="591"/>
      <c r="MK22" s="597"/>
      <c r="ML22" s="617"/>
      <c r="MM22" s="586"/>
      <c r="MN22" s="586"/>
      <c r="MO22" s="591"/>
      <c r="MP22" s="720">
        <f t="shared" si="242"/>
        <v>0</v>
      </c>
      <c r="MQ22" s="590">
        <f>[1]Субсидия_факт!CG14</f>
        <v>0</v>
      </c>
      <c r="MR22" s="589">
        <f>[1]Субсидия_факт!CJ14</f>
        <v>0</v>
      </c>
      <c r="MS22" s="720">
        <f t="shared" si="108"/>
        <v>0</v>
      </c>
      <c r="MT22" s="587"/>
      <c r="MU22" s="591"/>
      <c r="MV22" s="608">
        <f t="shared" si="109"/>
        <v>0</v>
      </c>
      <c r="MW22" s="590">
        <f>'Проверочная  таблица'!MQ22-NC22</f>
        <v>0</v>
      </c>
      <c r="MX22" s="591">
        <f>'Проверочная  таблица'!MR22-ND22</f>
        <v>0</v>
      </c>
      <c r="MY22" s="608">
        <f t="shared" si="110"/>
        <v>0</v>
      </c>
      <c r="MZ22" s="586">
        <f>'Проверочная  таблица'!MT22-NF22</f>
        <v>0</v>
      </c>
      <c r="NA22" s="598">
        <f>'Проверочная  таблица'!MU22-NG22</f>
        <v>0</v>
      </c>
      <c r="NB22" s="608">
        <f t="shared" si="243"/>
        <v>0</v>
      </c>
      <c r="NC22" s="590">
        <f>[1]Субсидия_факт!CH14</f>
        <v>0</v>
      </c>
      <c r="ND22" s="589">
        <f>[1]Субсидия_факт!CK14</f>
        <v>0</v>
      </c>
      <c r="NE22" s="608">
        <f t="shared" si="111"/>
        <v>0</v>
      </c>
      <c r="NF22" s="586"/>
      <c r="NG22" s="591"/>
      <c r="NH22" s="1118">
        <f t="shared" si="112"/>
        <v>0</v>
      </c>
      <c r="NI22" s="590">
        <f>[1]Субсидия_факт!CR14</f>
        <v>0</v>
      </c>
      <c r="NJ22" s="589">
        <f>[1]Субсидия_факт!CU14</f>
        <v>0</v>
      </c>
      <c r="NK22" s="597">
        <f>[1]Субсидия_факт!CX14</f>
        <v>0</v>
      </c>
      <c r="NL22" s="1118">
        <f t="shared" si="113"/>
        <v>0</v>
      </c>
      <c r="NM22" s="587"/>
      <c r="NN22" s="591"/>
      <c r="NO22" s="586"/>
      <c r="NP22" s="1096">
        <f t="shared" si="244"/>
        <v>25768370.25</v>
      </c>
      <c r="NQ22" s="590">
        <f>[1]Субсидия_факт!CS14</f>
        <v>0</v>
      </c>
      <c r="NR22" s="589">
        <f>[1]Субсидия_факт!CV14</f>
        <v>0</v>
      </c>
      <c r="NS22" s="586">
        <f>[1]Субсидия_факт!CY14</f>
        <v>25768370.25</v>
      </c>
      <c r="NT22" s="1096">
        <f t="shared" si="114"/>
        <v>0</v>
      </c>
      <c r="NU22" s="586"/>
      <c r="NV22" s="598"/>
      <c r="NW22" s="586"/>
      <c r="NX22" s="1098">
        <f t="shared" si="115"/>
        <v>25768370.25</v>
      </c>
      <c r="NY22" s="615">
        <f>'Проверочная  таблица'!NQ22-OG22</f>
        <v>0</v>
      </c>
      <c r="NZ22" s="594">
        <f>'Проверочная  таблица'!NR22-OH22</f>
        <v>0</v>
      </c>
      <c r="OA22" s="597">
        <f>'Проверочная  таблица'!NS22-OI22</f>
        <v>25768370.25</v>
      </c>
      <c r="OB22" s="1098">
        <f t="shared" si="245"/>
        <v>0</v>
      </c>
      <c r="OC22" s="587">
        <f>'Проверочная  таблица'!NU22-OK22</f>
        <v>0</v>
      </c>
      <c r="OD22" s="591">
        <f>'Проверочная  таблица'!NV22-OL22</f>
        <v>0</v>
      </c>
      <c r="OE22" s="586">
        <f>'Проверочная  таблица'!NW22-OM22</f>
        <v>0</v>
      </c>
      <c r="OF22" s="1098">
        <f t="shared" si="116"/>
        <v>0</v>
      </c>
      <c r="OG22" s="590">
        <f>[1]Субсидия_факт!CT14</f>
        <v>0</v>
      </c>
      <c r="OH22" s="589">
        <f>[1]Субсидия_факт!CW14</f>
        <v>0</v>
      </c>
      <c r="OI22" s="590">
        <f>[1]Субсидия_факт!CZ14</f>
        <v>0</v>
      </c>
      <c r="OJ22" s="1098">
        <f t="shared" si="117"/>
        <v>0</v>
      </c>
      <c r="OK22" s="587">
        <f t="shared" si="246"/>
        <v>0</v>
      </c>
      <c r="OL22" s="591">
        <f t="shared" si="247"/>
        <v>0</v>
      </c>
      <c r="OM22" s="586"/>
      <c r="ON22" s="1104">
        <f t="shared" si="248"/>
        <v>0</v>
      </c>
      <c r="OO22" s="590">
        <f>[1]Субсидия_факт!DV14</f>
        <v>0</v>
      </c>
      <c r="OP22" s="591">
        <f>[1]Субсидия_факт!DY14</f>
        <v>0</v>
      </c>
      <c r="OQ22" s="593"/>
      <c r="OR22" s="594"/>
      <c r="OS22" s="1104">
        <f t="shared" si="249"/>
        <v>0</v>
      </c>
      <c r="OT22" s="597"/>
      <c r="OU22" s="617"/>
      <c r="OV22" s="597"/>
      <c r="OW22" s="617"/>
      <c r="OX22" s="1104">
        <f t="shared" si="250"/>
        <v>3694631.23</v>
      </c>
      <c r="OY22" s="590">
        <f>[1]Субсидия_факт!DW14</f>
        <v>221677.87000000011</v>
      </c>
      <c r="OZ22" s="591">
        <f>[1]Субсидия_факт!DZ14</f>
        <v>3472953.36</v>
      </c>
      <c r="PA22" s="597"/>
      <c r="PB22" s="617"/>
      <c r="PC22" s="1104">
        <f t="shared" si="251"/>
        <v>0</v>
      </c>
      <c r="PD22" s="597"/>
      <c r="PE22" s="617"/>
      <c r="PF22" s="597"/>
      <c r="PG22" s="617"/>
      <c r="PH22" s="609">
        <f t="shared" si="252"/>
        <v>3694631.23</v>
      </c>
      <c r="PI22" s="597">
        <f t="shared" si="119"/>
        <v>221677.87000000011</v>
      </c>
      <c r="PJ22" s="594">
        <f t="shared" si="120"/>
        <v>3472953.36</v>
      </c>
      <c r="PK22" s="593">
        <f t="shared" si="121"/>
        <v>0</v>
      </c>
      <c r="PL22" s="594">
        <f t="shared" si="122"/>
        <v>0</v>
      </c>
      <c r="PM22" s="609">
        <f t="shared" si="253"/>
        <v>0</v>
      </c>
      <c r="PN22" s="593">
        <f t="shared" si="123"/>
        <v>0</v>
      </c>
      <c r="PO22" s="594">
        <f t="shared" si="124"/>
        <v>0</v>
      </c>
      <c r="PP22" s="593">
        <f t="shared" si="125"/>
        <v>0</v>
      </c>
      <c r="PQ22" s="594">
        <f t="shared" si="126"/>
        <v>0</v>
      </c>
      <c r="PR22" s="609">
        <f t="shared" si="254"/>
        <v>0</v>
      </c>
      <c r="PS22" s="590">
        <f>[1]Субсидия_факт!DX14</f>
        <v>0</v>
      </c>
      <c r="PT22" s="591">
        <f>[1]Субсидия_факт!EA14</f>
        <v>0</v>
      </c>
      <c r="PU22" s="597"/>
      <c r="PV22" s="620"/>
      <c r="PW22" s="609">
        <f t="shared" si="255"/>
        <v>0</v>
      </c>
      <c r="PX22" s="618"/>
      <c r="PY22" s="617"/>
      <c r="PZ22" s="597"/>
      <c r="QA22" s="617"/>
      <c r="QB22" s="658">
        <f t="shared" si="127"/>
        <v>0</v>
      </c>
      <c r="QC22" s="590">
        <f>[1]Субсидия_факт!BD14</f>
        <v>0</v>
      </c>
      <c r="QD22" s="591">
        <f>[1]Субсидия_факт!BE14</f>
        <v>0</v>
      </c>
      <c r="QE22" s="764">
        <f t="shared" si="128"/>
        <v>0</v>
      </c>
      <c r="QF22" s="593"/>
      <c r="QG22" s="594"/>
      <c r="QH22" s="623">
        <f t="shared" si="129"/>
        <v>0</v>
      </c>
      <c r="QI22" s="590">
        <f>[1]Субсидия_факт!BF14</f>
        <v>0</v>
      </c>
      <c r="QJ22" s="591">
        <f>[1]Субсидия_факт!BI14</f>
        <v>0</v>
      </c>
      <c r="QK22" s="764">
        <f t="shared" si="130"/>
        <v>0</v>
      </c>
      <c r="QL22" s="593"/>
      <c r="QM22" s="594"/>
      <c r="QN22" s="658">
        <f t="shared" si="131"/>
        <v>0</v>
      </c>
      <c r="QO22" s="590">
        <f>[1]Субсидия_факт!BG14</f>
        <v>0</v>
      </c>
      <c r="QP22" s="591">
        <f>[1]Субсидия_факт!BJ14</f>
        <v>0</v>
      </c>
      <c r="QQ22" s="764">
        <f t="shared" si="132"/>
        <v>0</v>
      </c>
      <c r="QR22" s="593"/>
      <c r="QS22" s="594"/>
      <c r="QT22" s="1114">
        <f t="shared" si="133"/>
        <v>0</v>
      </c>
      <c r="QU22" s="593">
        <f t="shared" si="134"/>
        <v>0</v>
      </c>
      <c r="QV22" s="594">
        <f t="shared" si="134"/>
        <v>0</v>
      </c>
      <c r="QW22" s="609">
        <f t="shared" si="135"/>
        <v>0</v>
      </c>
      <c r="QX22" s="593">
        <f t="shared" si="136"/>
        <v>0</v>
      </c>
      <c r="QY22" s="594">
        <f t="shared" si="136"/>
        <v>0</v>
      </c>
      <c r="QZ22" s="658">
        <f t="shared" si="137"/>
        <v>0</v>
      </c>
      <c r="RA22" s="590">
        <f>[1]Субсидия_факт!BH14</f>
        <v>0</v>
      </c>
      <c r="RB22" s="591">
        <f>[1]Субсидия_факт!BK14</f>
        <v>0</v>
      </c>
      <c r="RC22" s="609">
        <f t="shared" si="138"/>
        <v>0</v>
      </c>
      <c r="RD22" s="593"/>
      <c r="RE22" s="594"/>
      <c r="RF22" s="1096">
        <f t="shared" si="256"/>
        <v>0</v>
      </c>
      <c r="RG22" s="586">
        <f>[1]Субсидия_факт!GI14</f>
        <v>0</v>
      </c>
      <c r="RH22" s="591">
        <f>[1]Субсидия_факт!GL14</f>
        <v>0</v>
      </c>
      <c r="RI22" s="586">
        <f>[1]Субсидия_факт!GO17</f>
        <v>0</v>
      </c>
      <c r="RJ22" s="591">
        <f>[1]Субсидия_факт!GR17</f>
        <v>0</v>
      </c>
      <c r="RK22" s="1096">
        <f t="shared" si="257"/>
        <v>0</v>
      </c>
      <c r="RL22" s="586"/>
      <c r="RM22" s="591"/>
      <c r="RN22" s="586"/>
      <c r="RO22" s="591"/>
      <c r="RP22" s="1096">
        <f t="shared" si="258"/>
        <v>0</v>
      </c>
      <c r="RQ22" s="615">
        <f>[1]Субсидия_факт!GJ14</f>
        <v>0</v>
      </c>
      <c r="RR22" s="594">
        <f>[1]Субсидия_факт!GM14</f>
        <v>0</v>
      </c>
      <c r="RS22" s="586">
        <f>[1]Субсидия_факт!GP17</f>
        <v>0</v>
      </c>
      <c r="RT22" s="591">
        <f>[1]Субсидия_факт!GS17</f>
        <v>0</v>
      </c>
      <c r="RU22" s="1096">
        <f t="shared" si="259"/>
        <v>0</v>
      </c>
      <c r="RV22" s="586"/>
      <c r="RW22" s="591"/>
      <c r="RX22" s="586"/>
      <c r="RY22" s="591"/>
      <c r="RZ22" s="608">
        <f t="shared" si="260"/>
        <v>0</v>
      </c>
      <c r="SA22" s="608">
        <f t="shared" si="261"/>
        <v>0</v>
      </c>
      <c r="SB22" s="608"/>
      <c r="SC22" s="608"/>
      <c r="SD22" s="764">
        <f t="shared" si="262"/>
        <v>0</v>
      </c>
      <c r="SE22" s="590">
        <f>[1]Субсидия_факт!AE14</f>
        <v>0</v>
      </c>
      <c r="SF22" s="593">
        <f>[1]Субсидия_факт!Y14</f>
        <v>0</v>
      </c>
      <c r="SG22" s="616">
        <f>[1]Субсидия_факт!Z14</f>
        <v>0</v>
      </c>
      <c r="SH22" s="593">
        <f>[1]Субсидия_факт!AA14</f>
        <v>0</v>
      </c>
      <c r="SI22" s="616">
        <f>[1]Субсидия_факт!AB14</f>
        <v>0</v>
      </c>
      <c r="SJ22" s="764">
        <f t="shared" si="139"/>
        <v>0</v>
      </c>
      <c r="SK22" s="618"/>
      <c r="SL22" s="615"/>
      <c r="SM22" s="594"/>
      <c r="SN22" s="615"/>
      <c r="SO22" s="616"/>
      <c r="SP22" s="764">
        <f t="shared" si="140"/>
        <v>0</v>
      </c>
      <c r="SQ22" s="590">
        <f>[1]Субсидия_факт!S14</f>
        <v>0</v>
      </c>
      <c r="SR22" s="591">
        <f>[1]Субсидия_факт!T14</f>
        <v>0</v>
      </c>
      <c r="SS22" s="764">
        <f t="shared" si="141"/>
        <v>0</v>
      </c>
      <c r="ST22" s="615"/>
      <c r="SU22" s="616"/>
      <c r="SV22" s="623">
        <f t="shared" si="263"/>
        <v>0</v>
      </c>
      <c r="SW22" s="590">
        <f>[1]Субсидия_факт!DJ14</f>
        <v>0</v>
      </c>
      <c r="SX22" s="591">
        <f>[1]Субсидия_факт!DM14</f>
        <v>0</v>
      </c>
      <c r="SY22" s="587">
        <f>[1]Субсидия_факт!DP14</f>
        <v>0</v>
      </c>
      <c r="SZ22" s="591">
        <f>[1]Субсидия_факт!DS14</f>
        <v>0</v>
      </c>
      <c r="TA22" s="867">
        <f>[1]Субсидия_факт!EH14-OQ22</f>
        <v>0</v>
      </c>
      <c r="TB22" s="589">
        <f>[1]Субсидия_факт!EK14-OR22</f>
        <v>0</v>
      </c>
      <c r="TC22" s="764">
        <f t="shared" si="142"/>
        <v>0</v>
      </c>
      <c r="TD22" s="1140"/>
      <c r="TE22" s="617"/>
      <c r="TF22" s="1140"/>
      <c r="TG22" s="617"/>
      <c r="TH22" s="826"/>
      <c r="TI22" s="616"/>
      <c r="TJ22" s="623">
        <f t="shared" si="143"/>
        <v>0</v>
      </c>
      <c r="TK22" s="590">
        <f>[1]Субсидия_факт!DK14</f>
        <v>0</v>
      </c>
      <c r="TL22" s="591">
        <f>[1]Субсидия_факт!DN14</f>
        <v>0</v>
      </c>
      <c r="TM22" s="587">
        <f>[1]Субсидия_факт!DQ14</f>
        <v>0</v>
      </c>
      <c r="TN22" s="591">
        <f>[1]Субсидия_факт!DT14</f>
        <v>0</v>
      </c>
      <c r="TO22" s="587">
        <f>[1]Субсидия_факт!EI14</f>
        <v>0</v>
      </c>
      <c r="TP22" s="591">
        <f>[1]Субсидия_факт!EL14</f>
        <v>0</v>
      </c>
      <c r="TQ22" s="764">
        <f t="shared" si="144"/>
        <v>0</v>
      </c>
      <c r="TR22" s="597"/>
      <c r="TS22" s="617"/>
      <c r="TT22" s="826"/>
      <c r="TU22" s="617"/>
      <c r="TV22" s="597"/>
      <c r="TW22" s="617"/>
      <c r="TX22" s="609">
        <f t="shared" si="145"/>
        <v>0</v>
      </c>
      <c r="TY22" s="593">
        <f t="shared" si="146"/>
        <v>0</v>
      </c>
      <c r="TZ22" s="594">
        <f t="shared" si="146"/>
        <v>0</v>
      </c>
      <c r="UA22" s="593">
        <f t="shared" si="146"/>
        <v>0</v>
      </c>
      <c r="UB22" s="594">
        <f t="shared" si="146"/>
        <v>0</v>
      </c>
      <c r="UC22" s="615">
        <f t="shared" si="146"/>
        <v>0</v>
      </c>
      <c r="UD22" s="594">
        <f t="shared" si="146"/>
        <v>0</v>
      </c>
      <c r="UE22" s="609">
        <f t="shared" si="147"/>
        <v>0</v>
      </c>
      <c r="UF22" s="593">
        <f t="shared" si="148"/>
        <v>0</v>
      </c>
      <c r="UG22" s="594">
        <f t="shared" si="148"/>
        <v>0</v>
      </c>
      <c r="UH22" s="593">
        <f t="shared" si="148"/>
        <v>0</v>
      </c>
      <c r="UI22" s="594">
        <f t="shared" si="148"/>
        <v>0</v>
      </c>
      <c r="UJ22" s="615">
        <f t="shared" si="148"/>
        <v>0</v>
      </c>
      <c r="UK22" s="594">
        <f t="shared" si="148"/>
        <v>0</v>
      </c>
      <c r="UL22" s="1114">
        <f t="shared" si="149"/>
        <v>0</v>
      </c>
      <c r="UM22" s="590">
        <f>[1]Субсидия_факт!DL14</f>
        <v>0</v>
      </c>
      <c r="UN22" s="591">
        <f>[1]Субсидия_факт!DO14</f>
        <v>0</v>
      </c>
      <c r="UO22" s="587">
        <f>[1]Субсидия_факт!DR14</f>
        <v>0</v>
      </c>
      <c r="UP22" s="591">
        <f>[1]Субсидия_факт!DU14</f>
        <v>0</v>
      </c>
      <c r="UQ22" s="587">
        <f>[1]Субсидия_факт!EJ14</f>
        <v>0</v>
      </c>
      <c r="UR22" s="591">
        <f>[1]Субсидия_факт!EM14</f>
        <v>0</v>
      </c>
      <c r="US22" s="609">
        <f t="shared" si="150"/>
        <v>0</v>
      </c>
      <c r="UT22" s="826"/>
      <c r="UU22" s="617"/>
      <c r="UV22" s="826"/>
      <c r="UW22" s="617"/>
      <c r="UX22" s="826"/>
      <c r="UY22" s="617"/>
      <c r="UZ22" s="764">
        <f>'Прочая  субсидия_МР  и  ГО'!B17</f>
        <v>29819224.579999998</v>
      </c>
      <c r="VA22" s="764">
        <f>'Прочая  субсидия_МР  и  ГО'!C17</f>
        <v>358079.74</v>
      </c>
      <c r="VB22" s="1113">
        <f>'Прочая  субсидия_БП'!B17</f>
        <v>2251261.0499999998</v>
      </c>
      <c r="VC22" s="623">
        <f>'Прочая  субсидия_БП'!C17</f>
        <v>1562106.7999999998</v>
      </c>
      <c r="VD22" s="1141">
        <f>'Прочая  субсидия_БП'!D17</f>
        <v>2251261.0499999998</v>
      </c>
      <c r="VE22" s="1131">
        <f>'Прочая  субсидия_БП'!E17</f>
        <v>1562106.7999999998</v>
      </c>
      <c r="VF22" s="1132">
        <f>'Прочая  субсидия_БП'!F17</f>
        <v>0</v>
      </c>
      <c r="VG22" s="1141">
        <f>'Прочая  субсидия_БП'!G17</f>
        <v>0</v>
      </c>
      <c r="VH22" s="623">
        <f t="shared" si="151"/>
        <v>571172214.31000006</v>
      </c>
      <c r="VI22" s="597">
        <f>'Проверочная  таблица'!WK22+'Проверочная  таблица'!VN22+'Проверочная  таблица'!VP22+WE22</f>
        <v>558083558.26000011</v>
      </c>
      <c r="VJ22" s="618">
        <f>'Проверочная  таблица'!WL22+'Проверочная  таблица'!VT22+'Проверочная  таблица'!VZ22+'Проверочная  таблица'!VV22+'Проверочная  таблица'!VX22+WB22+WF22+VR22</f>
        <v>13088656.050000001</v>
      </c>
      <c r="VK22" s="764">
        <f t="shared" si="152"/>
        <v>141674504.13</v>
      </c>
      <c r="VL22" s="597">
        <f>'Проверочная  таблица'!WN22+'Проверочная  таблица'!VO22+'Проверочная  таблица'!VQ22+WH22</f>
        <v>138505036.84999999</v>
      </c>
      <c r="VM22" s="618">
        <f>'Проверочная  таблица'!WO22+'Проверочная  таблица'!VU22+'Проверочная  таблица'!WA22+'Проверочная  таблица'!VW22+'Проверочная  таблица'!VY22+WC22+WI22+VS22</f>
        <v>3169467.2800000003</v>
      </c>
      <c r="VN22" s="1135">
        <f>'Субвенция  на  полномочия'!B17</f>
        <v>531722260.32000005</v>
      </c>
      <c r="VO22" s="1113">
        <f>'Субвенция  на  полномочия'!C17</f>
        <v>132960699.68000001</v>
      </c>
      <c r="VP22" s="1133">
        <f>[1]Субвенция_факт!M15</f>
        <v>19034081</v>
      </c>
      <c r="VQ22" s="619">
        <v>3600000</v>
      </c>
      <c r="VR22" s="1133">
        <f>[1]Субвенция_факт!AE15</f>
        <v>0</v>
      </c>
      <c r="VS22" s="619"/>
      <c r="VT22" s="1133">
        <f>[1]Субвенция_факт!AF15</f>
        <v>3377000</v>
      </c>
      <c r="VU22" s="619">
        <f>ВУС!E70</f>
        <v>674583.16</v>
      </c>
      <c r="VV22" s="1133">
        <f>[1]Субвенция_факт!AG15</f>
        <v>4000</v>
      </c>
      <c r="VW22" s="619"/>
      <c r="VX22" s="1133">
        <f>[1]Субвенция_факт!E15</f>
        <v>0</v>
      </c>
      <c r="VY22" s="619"/>
      <c r="VZ22" s="1133">
        <f>[1]Субвенция_факт!F15</f>
        <v>0</v>
      </c>
      <c r="WA22" s="619"/>
      <c r="WB22" s="1133">
        <f>[1]Субвенция_факт!G15</f>
        <v>0</v>
      </c>
      <c r="WC22" s="916"/>
      <c r="WD22" s="1113">
        <f t="shared" si="153"/>
        <v>13434872.990000002</v>
      </c>
      <c r="WE22" s="597">
        <f>[1]Субвенция_факт!P15</f>
        <v>4727216.9400000004</v>
      </c>
      <c r="WF22" s="594">
        <f>[1]Субвенция_факт!Q15</f>
        <v>8707656.0500000007</v>
      </c>
      <c r="WG22" s="764">
        <f t="shared" si="154"/>
        <v>3394337.17</v>
      </c>
      <c r="WH22" s="597">
        <v>1194337.17</v>
      </c>
      <c r="WI22" s="620">
        <v>2200000</v>
      </c>
      <c r="WJ22" s="623">
        <f t="shared" si="155"/>
        <v>3600000</v>
      </c>
      <c r="WK22" s="612">
        <f>[1]Субвенция_факт!X15</f>
        <v>2600000</v>
      </c>
      <c r="WL22" s="1142">
        <f>[1]Субвенция_факт!W15</f>
        <v>1000000</v>
      </c>
      <c r="WM22" s="764">
        <f t="shared" si="156"/>
        <v>1044884.12</v>
      </c>
      <c r="WN22" s="597">
        <v>750000</v>
      </c>
      <c r="WO22" s="620">
        <v>294884.12</v>
      </c>
      <c r="WP22" s="764">
        <f t="shared" si="264"/>
        <v>47838033.299999997</v>
      </c>
      <c r="WQ22" s="764">
        <f t="shared" si="265"/>
        <v>12254406.640000001</v>
      </c>
      <c r="WR22" s="1113">
        <f t="shared" si="273"/>
        <v>390600</v>
      </c>
      <c r="WS22" s="621">
        <f>'[1]Иные межбюджетные трансферты'!E14</f>
        <v>0</v>
      </c>
      <c r="WT22" s="622">
        <f>'[1]Иные межбюджетные трансферты'!F14</f>
        <v>390600</v>
      </c>
      <c r="WU22" s="764">
        <f t="shared" si="274"/>
        <v>97650</v>
      </c>
      <c r="WV22" s="621"/>
      <c r="WW22" s="622">
        <v>97650</v>
      </c>
      <c r="WX22" s="1113">
        <f t="shared" si="159"/>
        <v>0</v>
      </c>
      <c r="WY22" s="621">
        <f>'[1]Иные межбюджетные трансферты'!X14</f>
        <v>0</v>
      </c>
      <c r="WZ22" s="622">
        <f>'[1]Иные межбюджетные трансферты'!Y14</f>
        <v>0</v>
      </c>
      <c r="XA22" s="764">
        <f t="shared" si="160"/>
        <v>0</v>
      </c>
      <c r="XB22" s="621"/>
      <c r="XC22" s="622"/>
      <c r="XD22" s="623">
        <f t="shared" si="161"/>
        <v>1352350.6500000001</v>
      </c>
      <c r="XE22" s="621">
        <f>'[1]Иные межбюджетные трансферты'!G14</f>
        <v>81141.039999999994</v>
      </c>
      <c r="XF22" s="622">
        <f>'[1]Иные межбюджетные трансферты'!H14</f>
        <v>1271209.6100000001</v>
      </c>
      <c r="XG22" s="764">
        <f t="shared" si="162"/>
        <v>338087.23</v>
      </c>
      <c r="XH22" s="621">
        <v>20285.23</v>
      </c>
      <c r="XI22" s="622">
        <v>317802</v>
      </c>
      <c r="XJ22" s="623">
        <f t="shared" si="163"/>
        <v>28904400</v>
      </c>
      <c r="XK22" s="621">
        <f>'[1]Иные межбюджетные трансферты'!I14</f>
        <v>0</v>
      </c>
      <c r="XL22" s="622">
        <f>'[1]Иные межбюджетные трансферты'!J14</f>
        <v>28904400</v>
      </c>
      <c r="XM22" s="764">
        <f t="shared" si="268"/>
        <v>7187040</v>
      </c>
      <c r="XN22" s="612"/>
      <c r="XO22" s="622">
        <v>7187040</v>
      </c>
      <c r="XP22" s="764">
        <f t="shared" si="165"/>
        <v>0</v>
      </c>
      <c r="XQ22" s="615"/>
      <c r="XR22" s="764">
        <f t="shared" si="166"/>
        <v>0</v>
      </c>
      <c r="XS22" s="615"/>
      <c r="XT22" s="623">
        <f t="shared" si="167"/>
        <v>0</v>
      </c>
      <c r="XU22" s="597">
        <f>'[1]Иные межбюджетные трансферты'!L14</f>
        <v>0</v>
      </c>
      <c r="XV22" s="764">
        <f t="shared" si="168"/>
        <v>0</v>
      </c>
      <c r="XW22" s="597"/>
      <c r="XX22" s="1137">
        <f t="shared" si="169"/>
        <v>0</v>
      </c>
      <c r="XY22" s="609">
        <f t="shared" si="170"/>
        <v>0</v>
      </c>
      <c r="XZ22" s="1137">
        <f t="shared" si="171"/>
        <v>0</v>
      </c>
      <c r="YA22" s="609">
        <f t="shared" si="172"/>
        <v>0</v>
      </c>
      <c r="YB22" s="623">
        <f t="shared" si="269"/>
        <v>16692332.780000001</v>
      </c>
      <c r="YC22" s="621">
        <f>'[1]Иные межбюджетные трансферты'!C14</f>
        <v>0</v>
      </c>
      <c r="YD22" s="612">
        <f>'[1]Иные межбюджетные трансферты'!D14</f>
        <v>0</v>
      </c>
      <c r="YE22" s="882">
        <f>'[1]Иные межбюджетные трансферты'!K14</f>
        <v>15050781.82</v>
      </c>
      <c r="YF22" s="613">
        <f>'[1]Иные межбюджетные трансферты'!N14</f>
        <v>0</v>
      </c>
      <c r="YG22" s="612">
        <f>'[1]Иные межбюджетные трансферты'!Q14</f>
        <v>0</v>
      </c>
      <c r="YH22" s="613">
        <f>'[1]Иные межбюджетные трансферты'!R14</f>
        <v>0</v>
      </c>
      <c r="YI22" s="612">
        <f>'[1]Иные межбюджетные трансферты'!U14</f>
        <v>0</v>
      </c>
      <c r="YJ22" s="613">
        <f>'[1]Иные межбюджетные трансферты'!Z14</f>
        <v>0</v>
      </c>
      <c r="YK22" s="597">
        <f>'[1]Иные межбюджетные трансферты'!AC14</f>
        <v>0</v>
      </c>
      <c r="YL22" s="613">
        <f>'[1]Иные межбюджетные трансферты'!AD14</f>
        <v>0</v>
      </c>
      <c r="YM22" s="612">
        <f>'[1]Иные межбюджетные трансферты'!AE14</f>
        <v>1641550.96</v>
      </c>
      <c r="YN22" s="764">
        <f t="shared" si="270"/>
        <v>4631629.41</v>
      </c>
      <c r="YO22" s="612"/>
      <c r="YP22" s="612"/>
      <c r="YQ22" s="612">
        <v>2990078.45</v>
      </c>
      <c r="YR22" s="587"/>
      <c r="YS22" s="612"/>
      <c r="YT22" s="583"/>
      <c r="YU22" s="583"/>
      <c r="YV22" s="583"/>
      <c r="YW22" s="583"/>
      <c r="YX22" s="583"/>
      <c r="YY22" s="583">
        <v>1641550.96</v>
      </c>
      <c r="YZ22" s="623">
        <f t="shared" si="173"/>
        <v>498349.87</v>
      </c>
      <c r="ZA22" s="621">
        <f>'[1]Иные межбюджетные трансферты'!O14</f>
        <v>498349.87</v>
      </c>
      <c r="ZB22" s="612">
        <f>'[1]Иные межбюджетные трансферты'!S14</f>
        <v>0</v>
      </c>
      <c r="ZC22" s="613">
        <f>'[1]Иные межбюджетные трансферты'!V14</f>
        <v>0</v>
      </c>
      <c r="ZD22" s="612">
        <f>'[1]Иные межбюджетные трансферты'!AA14</f>
        <v>0</v>
      </c>
      <c r="ZE22" s="882">
        <f>'[1]Иные межбюджетные трансферты'!AF14</f>
        <v>0</v>
      </c>
      <c r="ZF22" s="764">
        <f t="shared" si="174"/>
        <v>0</v>
      </c>
      <c r="ZG22" s="596"/>
      <c r="ZH22" s="596"/>
      <c r="ZI22" s="596"/>
      <c r="ZJ22" s="583"/>
      <c r="ZK22" s="583"/>
      <c r="ZL22" s="609">
        <f t="shared" si="175"/>
        <v>498349.87</v>
      </c>
      <c r="ZM22" s="590">
        <f>'Проверочная  таблица'!ZA22-ZY22</f>
        <v>498349.87</v>
      </c>
      <c r="ZN22" s="590">
        <f>'Проверочная  таблица'!ZB22-ZZ22</f>
        <v>0</v>
      </c>
      <c r="ZO22" s="590">
        <f>'Проверочная  таблица'!ZC22-AAA22</f>
        <v>0</v>
      </c>
      <c r="ZP22" s="590">
        <f>'Проверочная  таблица'!ZD22-AAB22</f>
        <v>0</v>
      </c>
      <c r="ZQ22" s="590">
        <f>'Проверочная  таблица'!ZE22-AAC22</f>
        <v>0</v>
      </c>
      <c r="ZR22" s="609">
        <f t="shared" si="176"/>
        <v>0</v>
      </c>
      <c r="ZS22" s="590">
        <f>'Проверочная  таблица'!ZG22-AAE22</f>
        <v>0</v>
      </c>
      <c r="ZT22" s="590">
        <f>'Проверочная  таблица'!ZH22-AAF22</f>
        <v>0</v>
      </c>
      <c r="ZU22" s="590">
        <f>'Проверочная  таблица'!ZI22-AAG22</f>
        <v>0</v>
      </c>
      <c r="ZV22" s="590">
        <f>'Проверочная  таблица'!ZJ22-AAH22</f>
        <v>0</v>
      </c>
      <c r="ZW22" s="590">
        <f>'Проверочная  таблица'!ZK22-AAI22</f>
        <v>0</v>
      </c>
      <c r="ZX22" s="1114">
        <f t="shared" si="177"/>
        <v>0</v>
      </c>
      <c r="ZY22" s="621">
        <f>'[1]Иные межбюджетные трансферты'!P14</f>
        <v>0</v>
      </c>
      <c r="ZZ22" s="612">
        <f>'[1]Иные межбюджетные трансферты'!T14</f>
        <v>0</v>
      </c>
      <c r="AAA22" s="584">
        <f>'[1]Иные межбюджетные трансферты'!W14</f>
        <v>0</v>
      </c>
      <c r="AAB22" s="612">
        <f>'[1]Иные межбюджетные трансферты'!AB14</f>
        <v>0</v>
      </c>
      <c r="AAC22" s="1128">
        <f>'[1]Иные межбюджетные трансферты'!AG14</f>
        <v>0</v>
      </c>
      <c r="AAD22" s="609">
        <f t="shared" si="178"/>
        <v>0</v>
      </c>
      <c r="AAE22" s="596"/>
      <c r="AAF22" s="596"/>
      <c r="AAG22" s="596"/>
      <c r="AAH22" s="583"/>
      <c r="AAI22" s="583"/>
      <c r="AAJ22" s="764">
        <f>AAL22+'Проверочная  таблица'!AAT22+AAP22+'Проверочная  таблица'!AAX22+AAR22+'Проверочная  таблица'!AAZ22</f>
        <v>0</v>
      </c>
      <c r="AAK22" s="764">
        <f>AAM22+'Проверочная  таблица'!AAU22+AAQ22+'Проверочная  таблица'!AAY22+AAS22+'Проверочная  таблица'!ABA22</f>
        <v>0</v>
      </c>
      <c r="AAL22" s="623"/>
      <c r="AAM22" s="623"/>
      <c r="AAN22" s="623"/>
      <c r="AAO22" s="623"/>
      <c r="AAP22" s="1114">
        <f t="shared" si="179"/>
        <v>0</v>
      </c>
      <c r="AAQ22" s="609">
        <f t="shared" si="179"/>
        <v>0</v>
      </c>
      <c r="AAR22" s="624"/>
      <c r="AAS22" s="609"/>
      <c r="AAT22" s="623"/>
      <c r="AAU22" s="623"/>
      <c r="AAV22" s="623"/>
      <c r="AAW22" s="623"/>
      <c r="AAX22" s="1114">
        <f t="shared" si="180"/>
        <v>0</v>
      </c>
      <c r="AAY22" s="609">
        <f t="shared" si="180"/>
        <v>0</v>
      </c>
      <c r="AAZ22" s="609"/>
      <c r="ABA22" s="609"/>
      <c r="ABB22" s="1129">
        <f>'Проверочная  таблица'!AAT22+'Проверочная  таблица'!AAV22</f>
        <v>0</v>
      </c>
      <c r="ABC22" s="1129">
        <f>'Проверочная  таблица'!AAU22+'Проверочная  таблица'!AAW22</f>
        <v>0</v>
      </c>
    </row>
    <row r="23" spans="1:731" ht="20.45" customHeight="1" x14ac:dyDescent="0.25">
      <c r="A23" s="610" t="s">
        <v>991</v>
      </c>
      <c r="B23" s="623">
        <f>D23+AN23+'Проверочная  таблица'!VH23+'Проверочная  таблица'!WP23</f>
        <v>846657735.63</v>
      </c>
      <c r="C23" s="764">
        <f>E23+'Проверочная  таблица'!VK23+AO23+'Проверочная  таблица'!WQ23</f>
        <v>184771071.84</v>
      </c>
      <c r="D23" s="1113">
        <f t="shared" si="0"/>
        <v>172441572.5</v>
      </c>
      <c r="E23" s="623">
        <f t="shared" si="1"/>
        <v>42973560</v>
      </c>
      <c r="F23" s="1096">
        <f>'[1]Дотация  из  ОБ_факт'!H15</f>
        <v>0</v>
      </c>
      <c r="G23" s="1130"/>
      <c r="H23" s="1096">
        <f>'[1]Дотация  из  ОБ_факт'!E15</f>
        <v>52295319.5</v>
      </c>
      <c r="I23" s="1097">
        <v>12936911</v>
      </c>
      <c r="J23" s="1098">
        <f t="shared" si="2"/>
        <v>32013185.32</v>
      </c>
      <c r="K23" s="1099">
        <f t="shared" si="3"/>
        <v>7866411</v>
      </c>
      <c r="L23" s="1098">
        <f>'[1]Дотация  из  ОБ_факт'!G15</f>
        <v>20282134.18</v>
      </c>
      <c r="M23" s="582">
        <v>5070500</v>
      </c>
      <c r="N23" s="1096">
        <f>'[1]Дотация  из  ОБ_факт'!J15</f>
        <v>39356716</v>
      </c>
      <c r="O23" s="1130">
        <v>9839178</v>
      </c>
      <c r="P23" s="1096">
        <f>'[1]Дотация  из  ОБ_факт'!K15</f>
        <v>80789537</v>
      </c>
      <c r="Q23" s="1130">
        <v>20197471</v>
      </c>
      <c r="R23" s="1131">
        <f t="shared" si="4"/>
        <v>64049983</v>
      </c>
      <c r="S23" s="1132">
        <f t="shared" si="5"/>
        <v>16012571</v>
      </c>
      <c r="T23" s="1098">
        <f>'[1]Дотация  из  ОБ_факт'!M15</f>
        <v>16739554</v>
      </c>
      <c r="U23" s="611">
        <v>4184900</v>
      </c>
      <c r="V23" s="1133">
        <f t="shared" si="6"/>
        <v>0</v>
      </c>
      <c r="W23" s="1101">
        <f>'[1]Дотация  из  ОБ_факт'!O15</f>
        <v>0</v>
      </c>
      <c r="X23" s="1102">
        <f>'[1]Дотация  из  ОБ_факт'!P15</f>
        <v>0</v>
      </c>
      <c r="Y23" s="1102">
        <f>'[1]Дотация  из  ОБ_факт'!R15</f>
        <v>0</v>
      </c>
      <c r="Z23" s="1134">
        <f t="shared" si="7"/>
        <v>0</v>
      </c>
      <c r="AA23" s="583">
        <f t="shared" si="181"/>
        <v>0</v>
      </c>
      <c r="AB23" s="583"/>
      <c r="AC23" s="612"/>
      <c r="AD23" s="1133">
        <f t="shared" si="8"/>
        <v>0</v>
      </c>
      <c r="AE23" s="1101">
        <f>'[1]Дотация  из  ОБ_факт'!N15</f>
        <v>0</v>
      </c>
      <c r="AF23" s="1102">
        <f>'[1]Дотация  из  ОБ_факт'!Q15</f>
        <v>0</v>
      </c>
      <c r="AG23" s="1133">
        <f t="shared" si="9"/>
        <v>0</v>
      </c>
      <c r="AH23" s="613"/>
      <c r="AI23" s="612"/>
      <c r="AJ23" s="1131">
        <f t="shared" si="10"/>
        <v>0</v>
      </c>
      <c r="AK23" s="1132">
        <f t="shared" si="11"/>
        <v>0</v>
      </c>
      <c r="AL23" s="1098">
        <f t="shared" si="12"/>
        <v>0</v>
      </c>
      <c r="AM23" s="585">
        <f t="shared" si="13"/>
        <v>0</v>
      </c>
      <c r="AN23" s="729">
        <f t="shared" si="214"/>
        <v>217921432</v>
      </c>
      <c r="AO23" s="730">
        <f>'Проверочная  таблица'!VA23+'Проверочная  таблица'!VC23+'Проверочная  таблица'!MH23+'Проверочная  таблица'!MS23+'Проверочная  таблица'!DA23+'Проверочная  таблица'!FD23+CU23+'Проверочная  таблица'!JI23+'Проверочная  таблица'!JO23+'Проверочная  таблица'!NL23+'Проверочная  таблица'!NT23+JC23+AS23+AX23+EE23+EK23+CA23+TC23+TQ23+PC23+DY23+DM23+LE23+LK23+SS23+HR23+FK23+QK23+RK23+RU23+QQ23+SJ23+BQ23+QE23+GM23+FW23+GS23+GY23+FQ23+CK23+OS23+BK23+IG23+IW23+HX23+GC23+IM23+KH23+KO23+KU23+DG23+DS23</f>
        <v>16000977.84</v>
      </c>
      <c r="AP23" s="764">
        <f t="shared" si="14"/>
        <v>37503808.43</v>
      </c>
      <c r="AQ23" s="587">
        <f>[1]Субсидия_факт!DF15</f>
        <v>37503808.43</v>
      </c>
      <c r="AR23" s="586">
        <f>[1]Субсидия_факт!FQ15</f>
        <v>0</v>
      </c>
      <c r="AS23" s="764">
        <f t="shared" si="15"/>
        <v>0</v>
      </c>
      <c r="AT23" s="597">
        <v>0</v>
      </c>
      <c r="AU23" s="615"/>
      <c r="AV23" s="720">
        <f t="shared" si="16"/>
        <v>0</v>
      </c>
      <c r="AW23" s="586">
        <f>[1]Субсидия_факт!FS15</f>
        <v>0</v>
      </c>
      <c r="AX23" s="1104">
        <f t="shared" si="17"/>
        <v>0</v>
      </c>
      <c r="AY23" s="597"/>
      <c r="AZ23" s="1105">
        <f t="shared" si="18"/>
        <v>0</v>
      </c>
      <c r="BA23" s="597">
        <f t="shared" si="19"/>
        <v>0</v>
      </c>
      <c r="BB23" s="609">
        <f t="shared" si="20"/>
        <v>0</v>
      </c>
      <c r="BC23" s="615">
        <f t="shared" si="21"/>
        <v>0</v>
      </c>
      <c r="BD23" s="608">
        <f t="shared" si="22"/>
        <v>0</v>
      </c>
      <c r="BE23" s="586">
        <f>[1]Субсидия_факт!FT15</f>
        <v>0</v>
      </c>
      <c r="BF23" s="624">
        <f t="shared" si="23"/>
        <v>0</v>
      </c>
      <c r="BG23" s="597"/>
      <c r="BH23" s="764">
        <f t="shared" si="24"/>
        <v>0</v>
      </c>
      <c r="BI23" s="593">
        <f>[1]Субсидия_факт!DA15</f>
        <v>0</v>
      </c>
      <c r="BJ23" s="597">
        <f>[1]Субсидия_факт!DB15</f>
        <v>0</v>
      </c>
      <c r="BK23" s="1135">
        <f t="shared" si="25"/>
        <v>0</v>
      </c>
      <c r="BL23" s="597"/>
      <c r="BM23" s="593"/>
      <c r="BN23" s="623">
        <f t="shared" si="26"/>
        <v>0</v>
      </c>
      <c r="BO23" s="593">
        <f>[1]Субсидия_факт!DC15</f>
        <v>0</v>
      </c>
      <c r="BP23" s="597">
        <f>[1]Субсидия_факт!DD15</f>
        <v>0</v>
      </c>
      <c r="BQ23" s="764">
        <f t="shared" si="27"/>
        <v>0</v>
      </c>
      <c r="BR23" s="597"/>
      <c r="BS23" s="597"/>
      <c r="BT23" s="720">
        <f t="shared" si="28"/>
        <v>0</v>
      </c>
      <c r="BU23" s="590">
        <f>[1]Субсидия_факт!FD15</f>
        <v>0</v>
      </c>
      <c r="BV23" s="589">
        <f>[1]Субсидия_факт!FE15</f>
        <v>0</v>
      </c>
      <c r="BW23" s="586">
        <f>[1]Субсидия_факт!FF15</f>
        <v>0</v>
      </c>
      <c r="BX23" s="589">
        <f>[1]Субсидия_факт!FI15</f>
        <v>0</v>
      </c>
      <c r="BY23" s="586">
        <f>[1]Субсидия_факт!FL15</f>
        <v>0</v>
      </c>
      <c r="BZ23" s="589">
        <f>[1]Субсидия_факт!FM15</f>
        <v>0</v>
      </c>
      <c r="CA23" s="720">
        <f t="shared" si="29"/>
        <v>0</v>
      </c>
      <c r="CB23" s="587"/>
      <c r="CC23" s="589"/>
      <c r="CD23" s="586"/>
      <c r="CE23" s="589"/>
      <c r="CF23" s="586"/>
      <c r="CG23" s="589"/>
      <c r="CH23" s="730">
        <f t="shared" si="215"/>
        <v>0</v>
      </c>
      <c r="CI23" s="590">
        <f>[1]Субсидия_факт!FG15</f>
        <v>0</v>
      </c>
      <c r="CJ23" s="589">
        <f>[1]Субсидия_факт!FJ15</f>
        <v>0</v>
      </c>
      <c r="CK23" s="720">
        <f t="shared" si="31"/>
        <v>0</v>
      </c>
      <c r="CL23" s="590"/>
      <c r="CM23" s="591"/>
      <c r="CN23" s="1106">
        <f t="shared" si="216"/>
        <v>0</v>
      </c>
      <c r="CO23" s="608">
        <f t="shared" si="217"/>
        <v>0</v>
      </c>
      <c r="CP23" s="1105">
        <f t="shared" si="218"/>
        <v>0</v>
      </c>
      <c r="CQ23" s="585">
        <f t="shared" si="219"/>
        <v>0</v>
      </c>
      <c r="CR23" s="623">
        <f t="shared" si="32"/>
        <v>1888652.5</v>
      </c>
      <c r="CS23" s="593">
        <f>[1]Субсидия_факт!M15</f>
        <v>0</v>
      </c>
      <c r="CT23" s="597">
        <f>[1]Субсидия_факт!N15</f>
        <v>1888652.5</v>
      </c>
      <c r="CU23" s="764">
        <f t="shared" si="33"/>
        <v>0</v>
      </c>
      <c r="CV23" s="597"/>
      <c r="CW23" s="597"/>
      <c r="CX23" s="623">
        <f t="shared" si="34"/>
        <v>0</v>
      </c>
      <c r="CY23" s="593">
        <f>[1]Субсидия_факт!W15</f>
        <v>0</v>
      </c>
      <c r="CZ23" s="594">
        <f>[1]Субсидия_факт!X15</f>
        <v>0</v>
      </c>
      <c r="DA23" s="1135">
        <f t="shared" si="35"/>
        <v>0</v>
      </c>
      <c r="DB23" s="615"/>
      <c r="DC23" s="616"/>
      <c r="DD23" s="730">
        <f t="shared" si="220"/>
        <v>0</v>
      </c>
      <c r="DE23" s="590">
        <f>[1]Субсидия_факт!O15</f>
        <v>0</v>
      </c>
      <c r="DF23" s="589">
        <f>[1]Субсидия_факт!P15</f>
        <v>0</v>
      </c>
      <c r="DG23" s="720">
        <f t="shared" si="221"/>
        <v>0</v>
      </c>
      <c r="DH23" s="590"/>
      <c r="DI23" s="589"/>
      <c r="DJ23" s="730">
        <f t="shared" si="38"/>
        <v>0</v>
      </c>
      <c r="DK23" s="590">
        <f>[1]Субсидия_факт!CL15</f>
        <v>0</v>
      </c>
      <c r="DL23" s="589">
        <f>[1]Субсидия_факт!CM15</f>
        <v>0</v>
      </c>
      <c r="DM23" s="720">
        <f t="shared" si="39"/>
        <v>0</v>
      </c>
      <c r="DN23" s="590"/>
      <c r="DO23" s="589"/>
      <c r="DP23" s="730">
        <f t="shared" si="271"/>
        <v>0</v>
      </c>
      <c r="DQ23" s="590">
        <f>[1]Субсидия_факт!Q15</f>
        <v>0</v>
      </c>
      <c r="DR23" s="589">
        <f>[1]Субсидия_факт!R15</f>
        <v>0</v>
      </c>
      <c r="DS23" s="720">
        <f t="shared" si="272"/>
        <v>0</v>
      </c>
      <c r="DT23" s="590"/>
      <c r="DU23" s="589"/>
      <c r="DV23" s="730">
        <f t="shared" si="42"/>
        <v>0</v>
      </c>
      <c r="DW23" s="590">
        <f>[1]Субсидия_факт!AH15</f>
        <v>0</v>
      </c>
      <c r="DX23" s="589">
        <f>[1]Субсидия_факт!AI15</f>
        <v>0</v>
      </c>
      <c r="DY23" s="730">
        <f t="shared" si="43"/>
        <v>0</v>
      </c>
      <c r="DZ23" s="590"/>
      <c r="EA23" s="591"/>
      <c r="EB23" s="730">
        <f t="shared" si="44"/>
        <v>0</v>
      </c>
      <c r="EC23" s="593">
        <f>[1]Субсидия_факт!HH15</f>
        <v>0</v>
      </c>
      <c r="ED23" s="594">
        <f>[1]Субсидия_факт!HK15</f>
        <v>0</v>
      </c>
      <c r="EE23" s="720">
        <f t="shared" si="45"/>
        <v>0</v>
      </c>
      <c r="EF23" s="590"/>
      <c r="EG23" s="591"/>
      <c r="EH23" s="730">
        <f t="shared" si="46"/>
        <v>0</v>
      </c>
      <c r="EI23" s="590">
        <f>[1]Субсидия_факт!HI15</f>
        <v>0</v>
      </c>
      <c r="EJ23" s="589">
        <f>[1]Субсидия_факт!HL15</f>
        <v>0</v>
      </c>
      <c r="EK23" s="720">
        <f t="shared" si="47"/>
        <v>0</v>
      </c>
      <c r="EL23" s="590"/>
      <c r="EM23" s="591"/>
      <c r="EN23" s="1109">
        <f t="shared" si="48"/>
        <v>0</v>
      </c>
      <c r="EO23" s="590">
        <f t="shared" si="49"/>
        <v>0</v>
      </c>
      <c r="EP23" s="589">
        <f t="shared" si="49"/>
        <v>0</v>
      </c>
      <c r="EQ23" s="608">
        <f t="shared" si="50"/>
        <v>0</v>
      </c>
      <c r="ER23" s="590">
        <f t="shared" si="51"/>
        <v>0</v>
      </c>
      <c r="ES23" s="589">
        <f t="shared" si="51"/>
        <v>0</v>
      </c>
      <c r="ET23" s="1109">
        <f t="shared" si="52"/>
        <v>0</v>
      </c>
      <c r="EU23" s="590">
        <f>[1]Субсидия_факт!HJ15</f>
        <v>0</v>
      </c>
      <c r="EV23" s="589">
        <f>[1]Субсидия_факт!HM15</f>
        <v>0</v>
      </c>
      <c r="EW23" s="608">
        <f t="shared" si="53"/>
        <v>0</v>
      </c>
      <c r="EX23" s="590"/>
      <c r="EY23" s="591"/>
      <c r="EZ23" s="764">
        <f t="shared" si="222"/>
        <v>0</v>
      </c>
      <c r="FA23" s="597">
        <f>[1]Субсидия_факт!L15</f>
        <v>0</v>
      </c>
      <c r="FB23" s="590">
        <f>[1]Субсидия_факт!J15</f>
        <v>0</v>
      </c>
      <c r="FC23" s="589">
        <f>[1]Субсидия_факт!K15</f>
        <v>0</v>
      </c>
      <c r="FD23" s="764">
        <f t="shared" si="223"/>
        <v>0</v>
      </c>
      <c r="FE23" s="597"/>
      <c r="FF23" s="597"/>
      <c r="FG23" s="594"/>
      <c r="FH23" s="623">
        <f t="shared" si="54"/>
        <v>0</v>
      </c>
      <c r="FI23" s="590">
        <f>[1]Субсидия_факт!AP15</f>
        <v>0</v>
      </c>
      <c r="FJ23" s="591">
        <f>[1]Субсидия_факт!AQ15</f>
        <v>0</v>
      </c>
      <c r="FK23" s="764">
        <f t="shared" si="55"/>
        <v>0</v>
      </c>
      <c r="FL23" s="615"/>
      <c r="FM23" s="616"/>
      <c r="FN23" s="623">
        <f t="shared" si="56"/>
        <v>0</v>
      </c>
      <c r="FO23" s="590">
        <f>[1]Субсидия_факт!BV15</f>
        <v>0</v>
      </c>
      <c r="FP23" s="591">
        <f>[1]Субсидия_факт!BW15</f>
        <v>0</v>
      </c>
      <c r="FQ23" s="764">
        <f t="shared" si="57"/>
        <v>0</v>
      </c>
      <c r="FR23" s="593"/>
      <c r="FS23" s="594"/>
      <c r="FT23" s="623">
        <f t="shared" si="58"/>
        <v>0</v>
      </c>
      <c r="FU23" s="593">
        <f>[1]Субсидия_факт!EB15</f>
        <v>0</v>
      </c>
      <c r="FV23" s="594">
        <f>[1]Субсидия_факт!EC15</f>
        <v>0</v>
      </c>
      <c r="FW23" s="764">
        <f t="shared" si="59"/>
        <v>0</v>
      </c>
      <c r="FX23" s="593"/>
      <c r="FY23" s="594"/>
      <c r="FZ23" s="940">
        <f t="shared" si="60"/>
        <v>0</v>
      </c>
      <c r="GA23" s="590">
        <f>[1]Субсидия_факт!ED15</f>
        <v>0</v>
      </c>
      <c r="GB23" s="591">
        <f>[1]Субсидия_факт!EF15</f>
        <v>0</v>
      </c>
      <c r="GC23" s="940">
        <f t="shared" si="61"/>
        <v>0</v>
      </c>
      <c r="GD23" s="593"/>
      <c r="GE23" s="616"/>
      <c r="GF23" s="1114">
        <f t="shared" si="224"/>
        <v>0</v>
      </c>
      <c r="GG23" s="609">
        <f t="shared" si="225"/>
        <v>0</v>
      </c>
      <c r="GH23" s="1137">
        <f t="shared" si="226"/>
        <v>0</v>
      </c>
      <c r="GI23" s="609">
        <f t="shared" si="227"/>
        <v>0</v>
      </c>
      <c r="GJ23" s="623">
        <f t="shared" si="62"/>
        <v>0</v>
      </c>
      <c r="GK23" s="590">
        <f>[1]Субсидия_факт!EN15</f>
        <v>0</v>
      </c>
      <c r="GL23" s="591">
        <f>[1]Субсидия_факт!EO15</f>
        <v>0</v>
      </c>
      <c r="GM23" s="764">
        <f t="shared" si="63"/>
        <v>0</v>
      </c>
      <c r="GN23" s="593"/>
      <c r="GO23" s="594"/>
      <c r="GP23" s="623">
        <f t="shared" si="64"/>
        <v>0</v>
      </c>
      <c r="GQ23" s="593"/>
      <c r="GR23" s="594"/>
      <c r="GS23" s="764">
        <f t="shared" si="65"/>
        <v>0</v>
      </c>
      <c r="GT23" s="593"/>
      <c r="GU23" s="594"/>
      <c r="GV23" s="623">
        <f t="shared" si="66"/>
        <v>0</v>
      </c>
      <c r="GW23" s="590">
        <f>[1]Субсидия_факт!CN15</f>
        <v>0</v>
      </c>
      <c r="GX23" s="591">
        <f>[1]Субсидия_факт!CP15</f>
        <v>0</v>
      </c>
      <c r="GY23" s="764">
        <f t="shared" si="67"/>
        <v>0</v>
      </c>
      <c r="GZ23" s="593"/>
      <c r="HA23" s="594"/>
      <c r="HB23" s="1109">
        <f t="shared" si="68"/>
        <v>0</v>
      </c>
      <c r="HC23" s="590">
        <f t="shared" si="69"/>
        <v>0</v>
      </c>
      <c r="HD23" s="589">
        <f t="shared" si="69"/>
        <v>0</v>
      </c>
      <c r="HE23" s="608">
        <f t="shared" si="70"/>
        <v>0</v>
      </c>
      <c r="HF23" s="590">
        <f t="shared" si="71"/>
        <v>0</v>
      </c>
      <c r="HG23" s="589">
        <f t="shared" si="71"/>
        <v>0</v>
      </c>
      <c r="HH23" s="1109">
        <f t="shared" si="72"/>
        <v>0</v>
      </c>
      <c r="HI23" s="590">
        <f>[1]Субсидия_факт!CO15</f>
        <v>0</v>
      </c>
      <c r="HJ23" s="589">
        <f>[1]Субсидия_факт!CQ15</f>
        <v>0</v>
      </c>
      <c r="HK23" s="608">
        <f t="shared" si="73"/>
        <v>0</v>
      </c>
      <c r="HL23" s="590">
        <f t="shared" si="228"/>
        <v>0</v>
      </c>
      <c r="HM23" s="591">
        <f t="shared" si="229"/>
        <v>0</v>
      </c>
      <c r="HN23" s="1113">
        <f t="shared" si="75"/>
        <v>0</v>
      </c>
      <c r="HO23" s="590">
        <f>[1]Субсидия_факт!EP15</f>
        <v>0</v>
      </c>
      <c r="HP23" s="591">
        <f>[1]Субсидия_факт!EQ15</f>
        <v>0</v>
      </c>
      <c r="HQ23" s="590">
        <f>[1]Субсидия_факт!ER15</f>
        <v>0</v>
      </c>
      <c r="HR23" s="623">
        <f t="shared" si="76"/>
        <v>0</v>
      </c>
      <c r="HS23" s="593"/>
      <c r="HT23" s="594"/>
      <c r="HU23" s="597"/>
      <c r="HV23" s="940">
        <f t="shared" si="230"/>
        <v>0</v>
      </c>
      <c r="HW23" s="590">
        <f>[1]Субсидия_факт!ES15</f>
        <v>0</v>
      </c>
      <c r="HX23" s="940">
        <f t="shared" si="230"/>
        <v>0</v>
      </c>
      <c r="HY23" s="597"/>
      <c r="HZ23" s="1114">
        <f t="shared" si="231"/>
        <v>0</v>
      </c>
      <c r="IA23" s="1114">
        <f t="shared" si="232"/>
        <v>0</v>
      </c>
      <c r="IB23" s="1114">
        <f t="shared" si="233"/>
        <v>0</v>
      </c>
      <c r="IC23" s="1114">
        <f t="shared" si="234"/>
        <v>0</v>
      </c>
      <c r="ID23" s="623">
        <f t="shared" si="77"/>
        <v>0</v>
      </c>
      <c r="IE23" s="593">
        <f>[1]Субсидия_факт!BM15</f>
        <v>0</v>
      </c>
      <c r="IF23" s="594">
        <f>[1]Субсидия_факт!BN15</f>
        <v>0</v>
      </c>
      <c r="IG23" s="1135">
        <f t="shared" si="78"/>
        <v>0</v>
      </c>
      <c r="IH23" s="593"/>
      <c r="II23" s="594"/>
      <c r="IJ23" s="940">
        <f t="shared" si="79"/>
        <v>0</v>
      </c>
      <c r="IK23" s="590">
        <f>[1]Субсидия_факт!BO15</f>
        <v>0</v>
      </c>
      <c r="IL23" s="591">
        <f>[1]Субсидия_факт!BQ15</f>
        <v>0</v>
      </c>
      <c r="IM23" s="1136">
        <f t="shared" si="80"/>
        <v>0</v>
      </c>
      <c r="IN23" s="593"/>
      <c r="IO23" s="616"/>
      <c r="IP23" s="1114">
        <f t="shared" si="235"/>
        <v>0</v>
      </c>
      <c r="IQ23" s="1114">
        <f t="shared" si="236"/>
        <v>0</v>
      </c>
      <c r="IR23" s="1114">
        <f t="shared" si="237"/>
        <v>0</v>
      </c>
      <c r="IS23" s="609">
        <f t="shared" si="238"/>
        <v>0</v>
      </c>
      <c r="IT23" s="764">
        <f t="shared" si="81"/>
        <v>0</v>
      </c>
      <c r="IU23" s="593">
        <f>[1]Субсидия_факт!AR15</f>
        <v>0</v>
      </c>
      <c r="IV23" s="594">
        <f>[1]Субсидия_факт!AS15</f>
        <v>0</v>
      </c>
      <c r="IW23" s="1135">
        <f t="shared" si="82"/>
        <v>0</v>
      </c>
      <c r="IX23" s="593"/>
      <c r="IY23" s="594"/>
      <c r="IZ23" s="623">
        <f t="shared" si="83"/>
        <v>0</v>
      </c>
      <c r="JA23" s="590">
        <f>[1]Субсидия_факт!BX15</f>
        <v>0</v>
      </c>
      <c r="JB23" s="591">
        <f>[1]Субсидия_факт!BY15</f>
        <v>0</v>
      </c>
      <c r="JC23" s="764">
        <f t="shared" si="84"/>
        <v>0</v>
      </c>
      <c r="JD23" s="593"/>
      <c r="JE23" s="594"/>
      <c r="JF23" s="720">
        <f t="shared" si="85"/>
        <v>0</v>
      </c>
      <c r="JG23" s="590">
        <f>[1]Субсидия_факт!BZ15</f>
        <v>0</v>
      </c>
      <c r="JH23" s="589">
        <f>[1]Субсидия_факт!CC15</f>
        <v>0</v>
      </c>
      <c r="JI23" s="720">
        <f t="shared" si="86"/>
        <v>0</v>
      </c>
      <c r="JJ23" s="590"/>
      <c r="JK23" s="591"/>
      <c r="JL23" s="720">
        <f t="shared" si="87"/>
        <v>0</v>
      </c>
      <c r="JM23" s="590">
        <f>[1]Субсидия_факт!CA15</f>
        <v>0</v>
      </c>
      <c r="JN23" s="591">
        <f>[1]Субсидия_факт!CD15</f>
        <v>0</v>
      </c>
      <c r="JO23" s="720">
        <f t="shared" si="88"/>
        <v>0</v>
      </c>
      <c r="JP23" s="586"/>
      <c r="JQ23" s="595"/>
      <c r="JR23" s="608">
        <f t="shared" si="89"/>
        <v>0</v>
      </c>
      <c r="JS23" s="587">
        <f>'Проверочная  таблица'!JM23-'Проверочная  таблица'!JY23</f>
        <v>0</v>
      </c>
      <c r="JT23" s="591">
        <f>'Проверочная  таблица'!JN23-'Проверочная  таблица'!JZ23</f>
        <v>0</v>
      </c>
      <c r="JU23" s="1105">
        <f t="shared" si="90"/>
        <v>0</v>
      </c>
      <c r="JV23" s="586">
        <f>'Проверочная  таблица'!JP23-'Проверочная  таблица'!KB23</f>
        <v>0</v>
      </c>
      <c r="JW23" s="598">
        <f>'Проверочная  таблица'!JQ23-'Проверочная  таблица'!KC23</f>
        <v>0</v>
      </c>
      <c r="JX23" s="608">
        <f t="shared" si="91"/>
        <v>0</v>
      </c>
      <c r="JY23" s="590">
        <f>[1]Субсидия_факт!CB15</f>
        <v>0</v>
      </c>
      <c r="JZ23" s="589">
        <f>[1]Субсидия_факт!CE15</f>
        <v>0</v>
      </c>
      <c r="KA23" s="608">
        <f t="shared" si="92"/>
        <v>0</v>
      </c>
      <c r="KB23" s="590"/>
      <c r="KC23" s="591"/>
      <c r="KD23" s="1096">
        <f t="shared" si="93"/>
        <v>0</v>
      </c>
      <c r="KE23" s="586">
        <f>[1]Субсидия_факт!AJ15</f>
        <v>0</v>
      </c>
      <c r="KF23" s="591">
        <f>[1]Субсидия_факт!AK15</f>
        <v>0</v>
      </c>
      <c r="KG23" s="586">
        <f>[1]Субсидия_факт!AL15</f>
        <v>0</v>
      </c>
      <c r="KH23" s="1096">
        <f t="shared" si="94"/>
        <v>0</v>
      </c>
      <c r="KI23" s="586"/>
      <c r="KJ23" s="591"/>
      <c r="KK23" s="586"/>
      <c r="KL23" s="1096">
        <f t="shared" si="95"/>
        <v>0</v>
      </c>
      <c r="KM23" s="586">
        <f>[1]Субсидия_факт!GV15</f>
        <v>0</v>
      </c>
      <c r="KN23" s="591">
        <f>[1]Субсидия_факт!GW15</f>
        <v>0</v>
      </c>
      <c r="KO23" s="1096">
        <f t="shared" si="96"/>
        <v>0</v>
      </c>
      <c r="KP23" s="586"/>
      <c r="KQ23" s="591"/>
      <c r="KR23" s="1096">
        <f t="shared" si="97"/>
        <v>0</v>
      </c>
      <c r="KS23" s="615"/>
      <c r="KT23" s="594"/>
      <c r="KU23" s="1096">
        <f t="shared" si="98"/>
        <v>0</v>
      </c>
      <c r="KV23" s="586"/>
      <c r="KW23" s="591"/>
      <c r="KX23" s="608">
        <f t="shared" si="239"/>
        <v>0</v>
      </c>
      <c r="KY23" s="608">
        <f t="shared" si="240"/>
        <v>0</v>
      </c>
      <c r="KZ23" s="608"/>
      <c r="LA23" s="608"/>
      <c r="LB23" s="764">
        <f t="shared" si="99"/>
        <v>0</v>
      </c>
      <c r="LC23" s="586">
        <f>[1]Субсидия_факт!AT15</f>
        <v>0</v>
      </c>
      <c r="LD23" s="591">
        <f>[1]Субсидия_факт!AW15</f>
        <v>0</v>
      </c>
      <c r="LE23" s="764">
        <f t="shared" si="100"/>
        <v>0</v>
      </c>
      <c r="LF23" s="586"/>
      <c r="LG23" s="591"/>
      <c r="LH23" s="764">
        <f t="shared" si="101"/>
        <v>0</v>
      </c>
      <c r="LI23" s="586">
        <f>[1]Субсидия_факт!AU15</f>
        <v>0</v>
      </c>
      <c r="LJ23" s="591">
        <f>[1]Субсидия_факт!AX15</f>
        <v>0</v>
      </c>
      <c r="LK23" s="764">
        <f t="shared" si="102"/>
        <v>0</v>
      </c>
      <c r="LL23" s="586"/>
      <c r="LM23" s="589"/>
      <c r="LN23" s="609">
        <f t="shared" si="103"/>
        <v>0</v>
      </c>
      <c r="LO23" s="593">
        <f>'Проверочная  таблица'!LI23-LU23</f>
        <v>0</v>
      </c>
      <c r="LP23" s="594">
        <f>'Проверочная  таблица'!LJ23-LV23</f>
        <v>0</v>
      </c>
      <c r="LQ23" s="609">
        <f t="shared" si="104"/>
        <v>0</v>
      </c>
      <c r="LR23" s="593">
        <f>'Проверочная  таблица'!LL23-LX23</f>
        <v>0</v>
      </c>
      <c r="LS23" s="594">
        <f>'Проверочная  таблица'!LM23-LY23</f>
        <v>0</v>
      </c>
      <c r="LT23" s="609">
        <f t="shared" si="105"/>
        <v>0</v>
      </c>
      <c r="LU23" s="586">
        <f>[1]Субсидия_факт!AV15</f>
        <v>0</v>
      </c>
      <c r="LV23" s="591">
        <f>[1]Субсидия_факт!AY15</f>
        <v>0</v>
      </c>
      <c r="LW23" s="609">
        <f t="shared" si="106"/>
        <v>0</v>
      </c>
      <c r="LX23" s="586"/>
      <c r="LY23" s="591"/>
      <c r="LZ23" s="1104">
        <f t="shared" si="241"/>
        <v>199760.2</v>
      </c>
      <c r="MA23" s="586">
        <f>[1]Субсидия_факт!AZ15</f>
        <v>0</v>
      </c>
      <c r="MB23" s="589">
        <f>[1]Субсидия_факт!BA15</f>
        <v>0</v>
      </c>
      <c r="MC23" s="590">
        <f>[1]Субсидия_факт!BB15</f>
        <v>0</v>
      </c>
      <c r="MD23" s="591">
        <f>[1]Субсидия_факт!BC15</f>
        <v>0</v>
      </c>
      <c r="ME23" s="587">
        <f>[1]Субсидия_факт!BL15</f>
        <v>0</v>
      </c>
      <c r="MF23" s="590">
        <f>[1]Субсидия_факт!CF15</f>
        <v>53935.25</v>
      </c>
      <c r="MG23" s="589">
        <f>[1]Субсидия_факт!CI15</f>
        <v>145824.95000000001</v>
      </c>
      <c r="MH23" s="720">
        <f t="shared" si="107"/>
        <v>0</v>
      </c>
      <c r="MI23" s="586"/>
      <c r="MJ23" s="591"/>
      <c r="MK23" s="597"/>
      <c r="ML23" s="617"/>
      <c r="MM23" s="586"/>
      <c r="MN23" s="586"/>
      <c r="MO23" s="591"/>
      <c r="MP23" s="720">
        <f t="shared" si="242"/>
        <v>57524.589999999989</v>
      </c>
      <c r="MQ23" s="590">
        <f>[1]Субсидия_факт!CG15</f>
        <v>15531.639999999992</v>
      </c>
      <c r="MR23" s="589">
        <f>[1]Субсидия_факт!CJ15</f>
        <v>41992.95</v>
      </c>
      <c r="MS23" s="720">
        <f t="shared" si="108"/>
        <v>0</v>
      </c>
      <c r="MT23" s="587"/>
      <c r="MU23" s="591"/>
      <c r="MV23" s="608">
        <f t="shared" si="109"/>
        <v>0</v>
      </c>
      <c r="MW23" s="590">
        <f>'Проверочная  таблица'!MQ23-NC23</f>
        <v>0</v>
      </c>
      <c r="MX23" s="591">
        <f>'Проверочная  таблица'!MR23-ND23</f>
        <v>0</v>
      </c>
      <c r="MY23" s="608">
        <f t="shared" si="110"/>
        <v>0</v>
      </c>
      <c r="MZ23" s="586">
        <f>'Проверочная  таблица'!MT23-NF23</f>
        <v>0</v>
      </c>
      <c r="NA23" s="598">
        <f>'Проверочная  таблица'!MU23-NG23</f>
        <v>0</v>
      </c>
      <c r="NB23" s="608">
        <f t="shared" si="243"/>
        <v>57524.589999999989</v>
      </c>
      <c r="NC23" s="590">
        <f>[1]Субсидия_факт!CH15</f>
        <v>15531.639999999992</v>
      </c>
      <c r="ND23" s="589">
        <f>[1]Субсидия_факт!CK15</f>
        <v>41992.95</v>
      </c>
      <c r="NE23" s="608">
        <f t="shared" si="111"/>
        <v>0</v>
      </c>
      <c r="NF23" s="586"/>
      <c r="NG23" s="591"/>
      <c r="NH23" s="1118">
        <f t="shared" si="112"/>
        <v>0</v>
      </c>
      <c r="NI23" s="590">
        <f>[1]Субсидия_факт!CR15</f>
        <v>0</v>
      </c>
      <c r="NJ23" s="589">
        <f>[1]Субсидия_факт!CU15</f>
        <v>0</v>
      </c>
      <c r="NK23" s="597">
        <f>[1]Субсидия_факт!CX15</f>
        <v>0</v>
      </c>
      <c r="NL23" s="1118">
        <f t="shared" si="113"/>
        <v>0</v>
      </c>
      <c r="NM23" s="587"/>
      <c r="NN23" s="591"/>
      <c r="NO23" s="586"/>
      <c r="NP23" s="1096">
        <f t="shared" si="244"/>
        <v>28707992.200000003</v>
      </c>
      <c r="NQ23" s="590">
        <f>[1]Субсидия_факт!CS15</f>
        <v>1047242.5500000007</v>
      </c>
      <c r="NR23" s="589">
        <f>[1]Субсидия_факт!CV15</f>
        <v>16406800</v>
      </c>
      <c r="NS23" s="586">
        <f>[1]Субсидия_факт!CY15</f>
        <v>11253949.65</v>
      </c>
      <c r="NT23" s="1096">
        <f t="shared" si="114"/>
        <v>0</v>
      </c>
      <c r="NU23" s="586"/>
      <c r="NV23" s="598"/>
      <c r="NW23" s="586"/>
      <c r="NX23" s="1098">
        <f t="shared" si="115"/>
        <v>11253949.65</v>
      </c>
      <c r="NY23" s="615">
        <f>'Проверочная  таблица'!NQ23-OG23</f>
        <v>0</v>
      </c>
      <c r="NZ23" s="594">
        <f>'Проверочная  таблица'!NR23-OH23</f>
        <v>0</v>
      </c>
      <c r="OA23" s="597">
        <f>'Проверочная  таблица'!NS23-OI23</f>
        <v>11253949.65</v>
      </c>
      <c r="OB23" s="1098">
        <f t="shared" si="245"/>
        <v>0</v>
      </c>
      <c r="OC23" s="587">
        <f>'Проверочная  таблица'!NU23-OK23</f>
        <v>0</v>
      </c>
      <c r="OD23" s="591">
        <f>'Проверочная  таблица'!NV23-OL23</f>
        <v>0</v>
      </c>
      <c r="OE23" s="586">
        <f>'Проверочная  таблица'!NW23-OM23</f>
        <v>0</v>
      </c>
      <c r="OF23" s="1098">
        <f t="shared" si="116"/>
        <v>17454042.550000001</v>
      </c>
      <c r="OG23" s="590">
        <f>[1]Субсидия_факт!CT15</f>
        <v>1047242.5500000007</v>
      </c>
      <c r="OH23" s="589">
        <f>[1]Субсидия_факт!CW15</f>
        <v>16406800</v>
      </c>
      <c r="OI23" s="590">
        <f>[1]Субсидия_факт!CZ15</f>
        <v>0</v>
      </c>
      <c r="OJ23" s="1098">
        <f t="shared" si="117"/>
        <v>0</v>
      </c>
      <c r="OK23" s="587">
        <f t="shared" si="246"/>
        <v>0</v>
      </c>
      <c r="OL23" s="591">
        <f t="shared" si="247"/>
        <v>0</v>
      </c>
      <c r="OM23" s="586"/>
      <c r="ON23" s="1104">
        <f t="shared" si="248"/>
        <v>0</v>
      </c>
      <c r="OO23" s="590">
        <f>[1]Субсидия_факт!DV15</f>
        <v>0</v>
      </c>
      <c r="OP23" s="591">
        <f>[1]Субсидия_факт!DY15</f>
        <v>0</v>
      </c>
      <c r="OQ23" s="593"/>
      <c r="OR23" s="594"/>
      <c r="OS23" s="1104">
        <f t="shared" si="249"/>
        <v>0</v>
      </c>
      <c r="OT23" s="597"/>
      <c r="OU23" s="617"/>
      <c r="OV23" s="597"/>
      <c r="OW23" s="617"/>
      <c r="OX23" s="1104">
        <f t="shared" si="250"/>
        <v>1305698.3</v>
      </c>
      <c r="OY23" s="590">
        <f>[1]Субсидия_факт!DW15</f>
        <v>78341.90000000014</v>
      </c>
      <c r="OZ23" s="591">
        <f>[1]Субсидия_факт!DZ15</f>
        <v>1227356.3999999999</v>
      </c>
      <c r="PA23" s="597"/>
      <c r="PB23" s="617"/>
      <c r="PC23" s="1104">
        <f t="shared" si="251"/>
        <v>0</v>
      </c>
      <c r="PD23" s="597"/>
      <c r="PE23" s="617"/>
      <c r="PF23" s="597"/>
      <c r="PG23" s="617"/>
      <c r="PH23" s="609">
        <f t="shared" si="252"/>
        <v>1305698.3</v>
      </c>
      <c r="PI23" s="597">
        <f t="shared" si="119"/>
        <v>78341.90000000014</v>
      </c>
      <c r="PJ23" s="594">
        <f t="shared" si="120"/>
        <v>1227356.3999999999</v>
      </c>
      <c r="PK23" s="593">
        <f t="shared" si="121"/>
        <v>0</v>
      </c>
      <c r="PL23" s="594">
        <f t="shared" si="122"/>
        <v>0</v>
      </c>
      <c r="PM23" s="609">
        <f t="shared" si="253"/>
        <v>0</v>
      </c>
      <c r="PN23" s="593">
        <f t="shared" si="123"/>
        <v>0</v>
      </c>
      <c r="PO23" s="594">
        <f t="shared" si="124"/>
        <v>0</v>
      </c>
      <c r="PP23" s="593">
        <f t="shared" si="125"/>
        <v>0</v>
      </c>
      <c r="PQ23" s="594">
        <f t="shared" si="126"/>
        <v>0</v>
      </c>
      <c r="PR23" s="609">
        <f t="shared" si="254"/>
        <v>0</v>
      </c>
      <c r="PS23" s="590">
        <f>[1]Субсидия_факт!DX15</f>
        <v>0</v>
      </c>
      <c r="PT23" s="591">
        <f>[1]Субсидия_факт!EA15</f>
        <v>0</v>
      </c>
      <c r="PU23" s="597"/>
      <c r="PV23" s="620"/>
      <c r="PW23" s="609">
        <f t="shared" si="255"/>
        <v>0</v>
      </c>
      <c r="PX23" s="618"/>
      <c r="PY23" s="617"/>
      <c r="PZ23" s="597"/>
      <c r="QA23" s="617"/>
      <c r="QB23" s="623">
        <f t="shared" si="127"/>
        <v>0</v>
      </c>
      <c r="QC23" s="590">
        <f>[1]Субсидия_факт!BD15</f>
        <v>0</v>
      </c>
      <c r="QD23" s="591">
        <f>[1]Субсидия_факт!BE15</f>
        <v>0</v>
      </c>
      <c r="QE23" s="764">
        <f t="shared" si="128"/>
        <v>0</v>
      </c>
      <c r="QF23" s="593"/>
      <c r="QG23" s="594"/>
      <c r="QH23" s="623">
        <f t="shared" si="129"/>
        <v>0</v>
      </c>
      <c r="QI23" s="590">
        <f>[1]Субсидия_факт!BF15</f>
        <v>0</v>
      </c>
      <c r="QJ23" s="591">
        <f>[1]Субсидия_факт!BI15</f>
        <v>0</v>
      </c>
      <c r="QK23" s="764">
        <f t="shared" si="130"/>
        <v>0</v>
      </c>
      <c r="QL23" s="593"/>
      <c r="QM23" s="594"/>
      <c r="QN23" s="623">
        <f t="shared" si="131"/>
        <v>0</v>
      </c>
      <c r="QO23" s="590">
        <f>[1]Субсидия_факт!BG15</f>
        <v>0</v>
      </c>
      <c r="QP23" s="591">
        <f>[1]Субсидия_факт!BJ15</f>
        <v>0</v>
      </c>
      <c r="QQ23" s="764">
        <f t="shared" si="132"/>
        <v>0</v>
      </c>
      <c r="QR23" s="593"/>
      <c r="QS23" s="594"/>
      <c r="QT23" s="1114">
        <f t="shared" si="133"/>
        <v>0</v>
      </c>
      <c r="QU23" s="593">
        <f t="shared" si="134"/>
        <v>0</v>
      </c>
      <c r="QV23" s="594">
        <f t="shared" si="134"/>
        <v>0</v>
      </c>
      <c r="QW23" s="609">
        <f t="shared" si="135"/>
        <v>0</v>
      </c>
      <c r="QX23" s="593">
        <f t="shared" si="136"/>
        <v>0</v>
      </c>
      <c r="QY23" s="594">
        <f t="shared" si="136"/>
        <v>0</v>
      </c>
      <c r="QZ23" s="623">
        <f t="shared" si="137"/>
        <v>0</v>
      </c>
      <c r="RA23" s="590">
        <f>[1]Субсидия_факт!BH15</f>
        <v>0</v>
      </c>
      <c r="RB23" s="591">
        <f>[1]Субсидия_факт!BK15</f>
        <v>0</v>
      </c>
      <c r="RC23" s="609">
        <f t="shared" si="138"/>
        <v>0</v>
      </c>
      <c r="RD23" s="593"/>
      <c r="RE23" s="594"/>
      <c r="RF23" s="1096">
        <f t="shared" si="256"/>
        <v>0</v>
      </c>
      <c r="RG23" s="586">
        <f>[1]Субсидия_факт!GI15</f>
        <v>0</v>
      </c>
      <c r="RH23" s="591">
        <f>[1]Субсидия_факт!GL15</f>
        <v>0</v>
      </c>
      <c r="RI23" s="586">
        <f>[1]Субсидия_факт!GO18</f>
        <v>0</v>
      </c>
      <c r="RJ23" s="591">
        <f>[1]Субсидия_факт!GR18</f>
        <v>0</v>
      </c>
      <c r="RK23" s="1096">
        <f t="shared" si="257"/>
        <v>0</v>
      </c>
      <c r="RL23" s="586"/>
      <c r="RM23" s="591"/>
      <c r="RN23" s="586"/>
      <c r="RO23" s="591"/>
      <c r="RP23" s="1096">
        <f t="shared" si="258"/>
        <v>0</v>
      </c>
      <c r="RQ23" s="615">
        <f>[1]Субсидия_факт!GJ15</f>
        <v>0</v>
      </c>
      <c r="RR23" s="594">
        <f>[1]Субсидия_факт!GM15</f>
        <v>0</v>
      </c>
      <c r="RS23" s="586">
        <f>[1]Субсидия_факт!GP18</f>
        <v>0</v>
      </c>
      <c r="RT23" s="591">
        <f>[1]Субсидия_факт!GS18</f>
        <v>0</v>
      </c>
      <c r="RU23" s="1096">
        <f t="shared" si="259"/>
        <v>0</v>
      </c>
      <c r="RV23" s="586"/>
      <c r="RW23" s="591"/>
      <c r="RX23" s="586"/>
      <c r="RY23" s="591"/>
      <c r="RZ23" s="608">
        <f t="shared" si="260"/>
        <v>0</v>
      </c>
      <c r="SA23" s="608">
        <f t="shared" si="261"/>
        <v>0</v>
      </c>
      <c r="SB23" s="608"/>
      <c r="SC23" s="608"/>
      <c r="SD23" s="764">
        <f t="shared" si="262"/>
        <v>0</v>
      </c>
      <c r="SE23" s="590">
        <f>[1]Субсидия_факт!AE15</f>
        <v>0</v>
      </c>
      <c r="SF23" s="593">
        <f>[1]Субсидия_факт!Y15</f>
        <v>0</v>
      </c>
      <c r="SG23" s="616">
        <f>[1]Субсидия_факт!Z15</f>
        <v>0</v>
      </c>
      <c r="SH23" s="593">
        <f>[1]Субсидия_факт!AA15</f>
        <v>0</v>
      </c>
      <c r="SI23" s="616">
        <f>[1]Субсидия_факт!AB15</f>
        <v>0</v>
      </c>
      <c r="SJ23" s="764">
        <f t="shared" si="139"/>
        <v>0</v>
      </c>
      <c r="SK23" s="618"/>
      <c r="SL23" s="615"/>
      <c r="SM23" s="594"/>
      <c r="SN23" s="615"/>
      <c r="SO23" s="616"/>
      <c r="SP23" s="731">
        <f t="shared" si="140"/>
        <v>0</v>
      </c>
      <c r="SQ23" s="590">
        <f>[1]Субсидия_факт!S15</f>
        <v>0</v>
      </c>
      <c r="SR23" s="591">
        <f>[1]Субсидия_факт!T15</f>
        <v>0</v>
      </c>
      <c r="SS23" s="764">
        <f t="shared" si="141"/>
        <v>0</v>
      </c>
      <c r="ST23" s="615"/>
      <c r="SU23" s="616"/>
      <c r="SV23" s="623">
        <f t="shared" si="263"/>
        <v>0</v>
      </c>
      <c r="SW23" s="590">
        <f>[1]Субсидия_факт!DJ15</f>
        <v>0</v>
      </c>
      <c r="SX23" s="591">
        <f>[1]Субсидия_факт!DM15</f>
        <v>0</v>
      </c>
      <c r="SY23" s="587">
        <f>[1]Субсидия_факт!DP15</f>
        <v>0</v>
      </c>
      <c r="SZ23" s="591">
        <f>[1]Субсидия_факт!DS15</f>
        <v>0</v>
      </c>
      <c r="TA23" s="867">
        <f>[1]Субсидия_факт!EH15-OQ23</f>
        <v>0</v>
      </c>
      <c r="TB23" s="589">
        <f>[1]Субсидия_факт!EK15-OR23</f>
        <v>0</v>
      </c>
      <c r="TC23" s="764">
        <f t="shared" si="142"/>
        <v>0</v>
      </c>
      <c r="TD23" s="1140"/>
      <c r="TE23" s="617"/>
      <c r="TF23" s="1140"/>
      <c r="TG23" s="617"/>
      <c r="TH23" s="826"/>
      <c r="TI23" s="616"/>
      <c r="TJ23" s="658">
        <f t="shared" si="143"/>
        <v>0</v>
      </c>
      <c r="TK23" s="590">
        <f>[1]Субсидия_факт!DK15</f>
        <v>0</v>
      </c>
      <c r="TL23" s="591">
        <f>[1]Субсидия_факт!DN15</f>
        <v>0</v>
      </c>
      <c r="TM23" s="587">
        <f>[1]Субсидия_факт!DQ15</f>
        <v>0</v>
      </c>
      <c r="TN23" s="591">
        <f>[1]Субсидия_факт!DT15</f>
        <v>0</v>
      </c>
      <c r="TO23" s="587">
        <f>[1]Субсидия_факт!EI15</f>
        <v>0</v>
      </c>
      <c r="TP23" s="591">
        <f>[1]Субсидия_факт!EL15</f>
        <v>0</v>
      </c>
      <c r="TQ23" s="764">
        <f t="shared" si="144"/>
        <v>0</v>
      </c>
      <c r="TR23" s="597"/>
      <c r="TS23" s="617"/>
      <c r="TT23" s="826"/>
      <c r="TU23" s="617"/>
      <c r="TV23" s="597"/>
      <c r="TW23" s="617"/>
      <c r="TX23" s="609">
        <f t="shared" si="145"/>
        <v>0</v>
      </c>
      <c r="TY23" s="593">
        <f t="shared" si="146"/>
        <v>0</v>
      </c>
      <c r="TZ23" s="594">
        <f t="shared" si="146"/>
        <v>0</v>
      </c>
      <c r="UA23" s="593">
        <f t="shared" si="146"/>
        <v>0</v>
      </c>
      <c r="UB23" s="594">
        <f t="shared" si="146"/>
        <v>0</v>
      </c>
      <c r="UC23" s="615">
        <f t="shared" si="146"/>
        <v>0</v>
      </c>
      <c r="UD23" s="594">
        <f t="shared" si="146"/>
        <v>0</v>
      </c>
      <c r="UE23" s="609">
        <f t="shared" si="147"/>
        <v>0</v>
      </c>
      <c r="UF23" s="593">
        <f t="shared" si="148"/>
        <v>0</v>
      </c>
      <c r="UG23" s="594">
        <f t="shared" si="148"/>
        <v>0</v>
      </c>
      <c r="UH23" s="593">
        <f t="shared" si="148"/>
        <v>0</v>
      </c>
      <c r="UI23" s="594">
        <f t="shared" si="148"/>
        <v>0</v>
      </c>
      <c r="UJ23" s="615">
        <f t="shared" si="148"/>
        <v>0</v>
      </c>
      <c r="UK23" s="594">
        <f t="shared" si="148"/>
        <v>0</v>
      </c>
      <c r="UL23" s="609">
        <f t="shared" si="149"/>
        <v>0</v>
      </c>
      <c r="UM23" s="590">
        <f>[1]Субсидия_факт!DL15</f>
        <v>0</v>
      </c>
      <c r="UN23" s="591">
        <f>[1]Субсидия_факт!DO15</f>
        <v>0</v>
      </c>
      <c r="UO23" s="587">
        <f>[1]Субсидия_факт!DR15</f>
        <v>0</v>
      </c>
      <c r="UP23" s="591">
        <f>[1]Субсидия_факт!DU15</f>
        <v>0</v>
      </c>
      <c r="UQ23" s="587">
        <f>[1]Субсидия_факт!EJ15</f>
        <v>0</v>
      </c>
      <c r="UR23" s="591">
        <f>[1]Субсидия_факт!EM15</f>
        <v>0</v>
      </c>
      <c r="US23" s="609">
        <f t="shared" si="150"/>
        <v>0</v>
      </c>
      <c r="UT23" s="826"/>
      <c r="UU23" s="617"/>
      <c r="UV23" s="826"/>
      <c r="UW23" s="617"/>
      <c r="UX23" s="826"/>
      <c r="UY23" s="617"/>
      <c r="UZ23" s="764">
        <f>'Прочая  субсидия_МР  и  ГО'!B18</f>
        <v>143286432.12</v>
      </c>
      <c r="VA23" s="764">
        <f>'Прочая  субсидия_МР  и  ГО'!C18</f>
        <v>15991259.58</v>
      </c>
      <c r="VB23" s="1113">
        <f>'Прочая  субсидия_БП'!B18</f>
        <v>4971563.66</v>
      </c>
      <c r="VC23" s="623">
        <f>'Прочая  субсидия_БП'!C18</f>
        <v>9718.26</v>
      </c>
      <c r="VD23" s="1141">
        <f>'Прочая  субсидия_БП'!D18</f>
        <v>300465.67</v>
      </c>
      <c r="VE23" s="1131">
        <f>'Прочая  субсидия_БП'!E18</f>
        <v>0</v>
      </c>
      <c r="VF23" s="1132">
        <f>'Прочая  субсидия_БП'!F18</f>
        <v>4671097.9899999993</v>
      </c>
      <c r="VG23" s="1141">
        <f>'Прочая  субсидия_БП'!G18</f>
        <v>9718.26</v>
      </c>
      <c r="VH23" s="623">
        <f t="shared" si="151"/>
        <v>427349124.04000002</v>
      </c>
      <c r="VI23" s="597">
        <f>'Проверочная  таблица'!WK23+'Проверочная  таблица'!VN23+'Проверочная  таблица'!VP23+WE23</f>
        <v>414256570.35000002</v>
      </c>
      <c r="VJ23" s="618">
        <f>'Проверочная  таблица'!WL23+'Проверочная  таблица'!VT23+'Проверочная  таблица'!VZ23+'Проверочная  таблица'!VV23+'Проверочная  таблица'!VX23+WB23+WF23+VR23</f>
        <v>13092553.689999999</v>
      </c>
      <c r="VK23" s="764">
        <f t="shared" si="152"/>
        <v>116973082.37999998</v>
      </c>
      <c r="VL23" s="597">
        <f>'Проверочная  таблица'!WN23+'Проверочная  таблица'!VO23+'Проверочная  таблица'!VQ23+WH23</f>
        <v>114131962.49999999</v>
      </c>
      <c r="VM23" s="618">
        <f>'Проверочная  таблица'!WO23+'Проверочная  таблица'!VU23+'Проверочная  таблица'!WA23+'Проверочная  таблица'!VW23+'Проверочная  таблица'!VY23+WC23+WI23+VS23</f>
        <v>2841119.88</v>
      </c>
      <c r="VN23" s="1135">
        <f>'Субвенция  на  полномочия'!B18</f>
        <v>391709357.21000004</v>
      </c>
      <c r="VO23" s="1113">
        <f>'Субвенция  на  полномочия'!C18</f>
        <v>109082314.19999999</v>
      </c>
      <c r="VP23" s="1133">
        <f>[1]Субвенция_факт!M16</f>
        <v>14466308</v>
      </c>
      <c r="VQ23" s="619">
        <v>3160000</v>
      </c>
      <c r="VR23" s="1133">
        <f>[1]Субвенция_факт!AE16</f>
        <v>0</v>
      </c>
      <c r="VS23" s="619"/>
      <c r="VT23" s="1133">
        <f>[1]Субвенция_факт!AF16</f>
        <v>3299800</v>
      </c>
      <c r="VU23" s="619">
        <f>ВУС!E85</f>
        <v>618162.07999999996</v>
      </c>
      <c r="VV23" s="1133">
        <f>[1]Субвенция_факт!AG16</f>
        <v>2000</v>
      </c>
      <c r="VW23" s="619"/>
      <c r="VX23" s="1133">
        <f>[1]Субвенция_факт!E16</f>
        <v>0</v>
      </c>
      <c r="VY23" s="619"/>
      <c r="VZ23" s="1133">
        <f>[1]Субвенция_факт!F16</f>
        <v>0</v>
      </c>
      <c r="WA23" s="619"/>
      <c r="WB23" s="1133">
        <f>[1]Субвенция_факт!G16</f>
        <v>0</v>
      </c>
      <c r="WC23" s="916"/>
      <c r="WD23" s="1113">
        <f t="shared" si="153"/>
        <v>13871658.829999998</v>
      </c>
      <c r="WE23" s="597">
        <f>[1]Субвенция_факт!P16</f>
        <v>4880905.1399999997</v>
      </c>
      <c r="WF23" s="594">
        <f>[1]Субвенция_факт!Q16</f>
        <v>8990753.6899999995</v>
      </c>
      <c r="WG23" s="764">
        <f t="shared" si="154"/>
        <v>2812606.1</v>
      </c>
      <c r="WH23" s="597">
        <v>989648.3</v>
      </c>
      <c r="WI23" s="620">
        <v>1822957.8</v>
      </c>
      <c r="WJ23" s="623">
        <f t="shared" si="155"/>
        <v>4000000</v>
      </c>
      <c r="WK23" s="612">
        <f>[1]Субвенция_факт!X16</f>
        <v>3200000</v>
      </c>
      <c r="WL23" s="1142">
        <f>[1]Субвенция_факт!W16</f>
        <v>800000</v>
      </c>
      <c r="WM23" s="764">
        <f t="shared" si="156"/>
        <v>1300000</v>
      </c>
      <c r="WN23" s="597">
        <v>900000</v>
      </c>
      <c r="WO23" s="620">
        <v>400000</v>
      </c>
      <c r="WP23" s="764">
        <f t="shared" si="264"/>
        <v>28945607.09</v>
      </c>
      <c r="WQ23" s="764">
        <f t="shared" si="265"/>
        <v>8823451.620000001</v>
      </c>
      <c r="WR23" s="1113">
        <f t="shared" si="273"/>
        <v>468720</v>
      </c>
      <c r="WS23" s="621">
        <f>'[1]Иные межбюджетные трансферты'!E15</f>
        <v>0</v>
      </c>
      <c r="WT23" s="622">
        <f>'[1]Иные межбюджетные трансферты'!F15</f>
        <v>468720</v>
      </c>
      <c r="WU23" s="764">
        <f t="shared" si="274"/>
        <v>117180</v>
      </c>
      <c r="WV23" s="621"/>
      <c r="WW23" s="622">
        <v>117180</v>
      </c>
      <c r="WX23" s="1113">
        <f t="shared" si="159"/>
        <v>0</v>
      </c>
      <c r="WY23" s="621">
        <f>'[1]Иные межбюджетные трансферты'!X15</f>
        <v>0</v>
      </c>
      <c r="WZ23" s="622">
        <f>'[1]Иные межбюджетные трансферты'!Y15</f>
        <v>0</v>
      </c>
      <c r="XA23" s="764">
        <f t="shared" si="160"/>
        <v>0</v>
      </c>
      <c r="XB23" s="621"/>
      <c r="XC23" s="622"/>
      <c r="XD23" s="623">
        <f t="shared" si="161"/>
        <v>1622820.79</v>
      </c>
      <c r="XE23" s="621">
        <f>'[1]Иные межбюджетные трансферты'!G15</f>
        <v>97369.25</v>
      </c>
      <c r="XF23" s="622">
        <f>'[1]Иные межбюджетные трансферты'!H15</f>
        <v>1525451.54</v>
      </c>
      <c r="XG23" s="764">
        <f t="shared" si="162"/>
        <v>405705.32</v>
      </c>
      <c r="XH23" s="621">
        <v>24342.32</v>
      </c>
      <c r="XI23" s="622">
        <v>381363</v>
      </c>
      <c r="XJ23" s="623">
        <f t="shared" si="163"/>
        <v>24998400</v>
      </c>
      <c r="XK23" s="621">
        <f>'[1]Иные межбюджетные трансферты'!I15</f>
        <v>0</v>
      </c>
      <c r="XL23" s="622">
        <f>'[1]Иные межбюджетные трансферты'!J15</f>
        <v>24998400</v>
      </c>
      <c r="XM23" s="764">
        <f t="shared" si="268"/>
        <v>6444900</v>
      </c>
      <c r="XN23" s="612"/>
      <c r="XO23" s="622">
        <v>6444900</v>
      </c>
      <c r="XP23" s="764">
        <f t="shared" si="165"/>
        <v>0</v>
      </c>
      <c r="XQ23" s="615"/>
      <c r="XR23" s="764">
        <f t="shared" si="166"/>
        <v>0</v>
      </c>
      <c r="XS23" s="615"/>
      <c r="XT23" s="623">
        <f t="shared" si="167"/>
        <v>0</v>
      </c>
      <c r="XU23" s="597">
        <f>'[1]Иные межбюджетные трансферты'!L15</f>
        <v>0</v>
      </c>
      <c r="XV23" s="764">
        <f t="shared" si="168"/>
        <v>0</v>
      </c>
      <c r="XW23" s="597"/>
      <c r="XX23" s="1137">
        <f t="shared" si="169"/>
        <v>0</v>
      </c>
      <c r="XY23" s="609">
        <f t="shared" si="170"/>
        <v>0</v>
      </c>
      <c r="XZ23" s="1137">
        <f t="shared" si="171"/>
        <v>0</v>
      </c>
      <c r="YA23" s="609">
        <f t="shared" si="172"/>
        <v>0</v>
      </c>
      <c r="YB23" s="623">
        <f t="shared" si="269"/>
        <v>1855666.3</v>
      </c>
      <c r="YC23" s="621">
        <f>'[1]Иные межбюджетные трансферты'!C15</f>
        <v>0</v>
      </c>
      <c r="YD23" s="612">
        <f>'[1]Иные межбюджетные трансферты'!D15</f>
        <v>0</v>
      </c>
      <c r="YE23" s="882">
        <f>'[1]Иные межбюджетные трансферты'!K15</f>
        <v>0</v>
      </c>
      <c r="YF23" s="613">
        <f>'[1]Иные межбюджетные трансферты'!N15</f>
        <v>0</v>
      </c>
      <c r="YG23" s="612">
        <f>'[1]Иные межбюджетные трансферты'!Q15</f>
        <v>0</v>
      </c>
      <c r="YH23" s="613">
        <f>'[1]Иные межбюджетные трансферты'!R15</f>
        <v>0</v>
      </c>
      <c r="YI23" s="612">
        <f>'[1]Иные межбюджетные трансферты'!U15</f>
        <v>0</v>
      </c>
      <c r="YJ23" s="613">
        <f>'[1]Иные межбюджетные трансферты'!Z15</f>
        <v>0</v>
      </c>
      <c r="YK23" s="597">
        <f>'[1]Иные межбюджетные трансферты'!AC15</f>
        <v>0</v>
      </c>
      <c r="YL23" s="613">
        <f>'[1]Иные межбюджетные трансферты'!AD15</f>
        <v>0</v>
      </c>
      <c r="YM23" s="612">
        <f>'[1]Иные межбюджетные трансферты'!AE15</f>
        <v>1855666.3</v>
      </c>
      <c r="YN23" s="764">
        <f t="shared" si="270"/>
        <v>1855666.3</v>
      </c>
      <c r="YO23" s="612"/>
      <c r="YP23" s="612"/>
      <c r="YQ23" s="612"/>
      <c r="YR23" s="587"/>
      <c r="YS23" s="612"/>
      <c r="YT23" s="583"/>
      <c r="YU23" s="583"/>
      <c r="YV23" s="583"/>
      <c r="YW23" s="583"/>
      <c r="YX23" s="583"/>
      <c r="YY23" s="583">
        <v>1855666.3</v>
      </c>
      <c r="YZ23" s="623">
        <f t="shared" si="173"/>
        <v>0</v>
      </c>
      <c r="ZA23" s="621">
        <f>'[1]Иные межбюджетные трансферты'!O15</f>
        <v>0</v>
      </c>
      <c r="ZB23" s="612">
        <f>'[1]Иные межбюджетные трансферты'!S15</f>
        <v>0</v>
      </c>
      <c r="ZC23" s="613">
        <f>'[1]Иные межбюджетные трансферты'!V15</f>
        <v>0</v>
      </c>
      <c r="ZD23" s="612">
        <f>'[1]Иные межбюджетные трансферты'!AA15</f>
        <v>0</v>
      </c>
      <c r="ZE23" s="882">
        <f>'[1]Иные межбюджетные трансферты'!AF15</f>
        <v>0</v>
      </c>
      <c r="ZF23" s="764">
        <f t="shared" si="174"/>
        <v>0</v>
      </c>
      <c r="ZG23" s="596"/>
      <c r="ZH23" s="596"/>
      <c r="ZI23" s="596"/>
      <c r="ZJ23" s="583"/>
      <c r="ZK23" s="583"/>
      <c r="ZL23" s="609">
        <f t="shared" si="175"/>
        <v>0</v>
      </c>
      <c r="ZM23" s="590">
        <f>'Проверочная  таблица'!ZA23-ZY23</f>
        <v>0</v>
      </c>
      <c r="ZN23" s="590">
        <f>'Проверочная  таблица'!ZB23-ZZ23</f>
        <v>0</v>
      </c>
      <c r="ZO23" s="590">
        <f>'Проверочная  таблица'!ZC23-AAA23</f>
        <v>0</v>
      </c>
      <c r="ZP23" s="590">
        <f>'Проверочная  таблица'!ZD23-AAB23</f>
        <v>0</v>
      </c>
      <c r="ZQ23" s="590">
        <f>'Проверочная  таблица'!ZE23-AAC23</f>
        <v>0</v>
      </c>
      <c r="ZR23" s="609">
        <f t="shared" si="176"/>
        <v>0</v>
      </c>
      <c r="ZS23" s="590">
        <f>'Проверочная  таблица'!ZG23-AAE23</f>
        <v>0</v>
      </c>
      <c r="ZT23" s="590">
        <f>'Проверочная  таблица'!ZH23-AAF23</f>
        <v>0</v>
      </c>
      <c r="ZU23" s="590">
        <f>'Проверочная  таблица'!ZI23-AAG23</f>
        <v>0</v>
      </c>
      <c r="ZV23" s="590">
        <f>'Проверочная  таблица'!ZJ23-AAH23</f>
        <v>0</v>
      </c>
      <c r="ZW23" s="590">
        <f>'Проверочная  таблица'!ZK23-AAI23</f>
        <v>0</v>
      </c>
      <c r="ZX23" s="1114">
        <f t="shared" si="177"/>
        <v>0</v>
      </c>
      <c r="ZY23" s="621">
        <f>'[1]Иные межбюджетные трансферты'!P15</f>
        <v>0</v>
      </c>
      <c r="ZZ23" s="612">
        <f>'[1]Иные межбюджетные трансферты'!T15</f>
        <v>0</v>
      </c>
      <c r="AAA23" s="584">
        <f>'[1]Иные межбюджетные трансферты'!W15</f>
        <v>0</v>
      </c>
      <c r="AAB23" s="612">
        <f>'[1]Иные межбюджетные трансферты'!AB15</f>
        <v>0</v>
      </c>
      <c r="AAC23" s="1128">
        <f>'[1]Иные межбюджетные трансферты'!AG15</f>
        <v>0</v>
      </c>
      <c r="AAD23" s="609">
        <f t="shared" si="178"/>
        <v>0</v>
      </c>
      <c r="AAE23" s="596"/>
      <c r="AAF23" s="596"/>
      <c r="AAG23" s="596"/>
      <c r="AAH23" s="583"/>
      <c r="AAI23" s="583"/>
      <c r="AAJ23" s="764">
        <f>AAL23+'Проверочная  таблица'!AAT23+AAP23+'Проверочная  таблица'!AAX23+AAR23+'Проверочная  таблица'!AAZ23</f>
        <v>0</v>
      </c>
      <c r="AAK23" s="764">
        <f>AAM23+'Проверочная  таблица'!AAU23+AAQ23+'Проверочная  таблица'!AAY23+AAS23+'Проверочная  таблица'!ABA23</f>
        <v>0</v>
      </c>
      <c r="AAL23" s="623"/>
      <c r="AAM23" s="623"/>
      <c r="AAN23" s="623"/>
      <c r="AAO23" s="623"/>
      <c r="AAP23" s="1114">
        <f t="shared" si="179"/>
        <v>0</v>
      </c>
      <c r="AAQ23" s="609">
        <f t="shared" si="179"/>
        <v>0</v>
      </c>
      <c r="AAR23" s="624"/>
      <c r="AAS23" s="609"/>
      <c r="AAT23" s="623"/>
      <c r="AAU23" s="623"/>
      <c r="AAV23" s="623"/>
      <c r="AAW23" s="623"/>
      <c r="AAX23" s="1114">
        <f t="shared" si="180"/>
        <v>0</v>
      </c>
      <c r="AAY23" s="609">
        <f t="shared" si="180"/>
        <v>0</v>
      </c>
      <c r="AAZ23" s="609"/>
      <c r="ABA23" s="609"/>
      <c r="ABB23" s="1129">
        <f>'Проверочная  таблица'!AAT23+'Проверочная  таблица'!AAV23</f>
        <v>0</v>
      </c>
      <c r="ABC23" s="1129">
        <f>'Проверочная  таблица'!AAU23+'Проверочная  таблица'!AAW23</f>
        <v>0</v>
      </c>
    </row>
    <row r="24" spans="1:731" ht="20.45" customHeight="1" x14ac:dyDescent="0.25">
      <c r="A24" s="610" t="s">
        <v>992</v>
      </c>
      <c r="B24" s="623">
        <f>D24+AN24+'Проверочная  таблица'!VH24+'Проверочная  таблица'!WP24</f>
        <v>454606225.73000002</v>
      </c>
      <c r="C24" s="764">
        <f>E24+'Проверочная  таблица'!VK24+AO24+'Проверочная  таблица'!WQ24</f>
        <v>129580102.02</v>
      </c>
      <c r="D24" s="1113">
        <f t="shared" si="0"/>
        <v>60225194</v>
      </c>
      <c r="E24" s="623">
        <f t="shared" si="1"/>
        <v>15489310</v>
      </c>
      <c r="F24" s="1096">
        <f>'[1]Дотация  из  ОБ_факт'!H17</f>
        <v>0</v>
      </c>
      <c r="G24" s="1130"/>
      <c r="H24" s="1096">
        <f>'[1]Дотация  из  ОБ_факт'!E17</f>
        <v>7962966</v>
      </c>
      <c r="I24" s="1097">
        <v>2111000</v>
      </c>
      <c r="J24" s="1098">
        <f t="shared" si="2"/>
        <v>7962966</v>
      </c>
      <c r="K24" s="1099">
        <f t="shared" si="3"/>
        <v>2111000</v>
      </c>
      <c r="L24" s="1098">
        <f>'[1]Дотация  из  ОБ_факт'!G17</f>
        <v>0</v>
      </c>
      <c r="M24" s="582"/>
      <c r="N24" s="1096">
        <f>'[1]Дотация  из  ОБ_факт'!J17</f>
        <v>17629981</v>
      </c>
      <c r="O24" s="1130">
        <v>4407510</v>
      </c>
      <c r="P24" s="1096">
        <f>'[1]Дотация  из  ОБ_факт'!K17</f>
        <v>34632247</v>
      </c>
      <c r="Q24" s="1130">
        <v>8970800</v>
      </c>
      <c r="R24" s="1131">
        <f t="shared" si="4"/>
        <v>34632247</v>
      </c>
      <c r="S24" s="1132">
        <f t="shared" si="5"/>
        <v>8970800</v>
      </c>
      <c r="T24" s="1098">
        <f>'[1]Дотация  из  ОБ_факт'!M17</f>
        <v>0</v>
      </c>
      <c r="U24" s="611"/>
      <c r="V24" s="1133">
        <f t="shared" si="6"/>
        <v>0</v>
      </c>
      <c r="W24" s="1101">
        <f>'[1]Дотация  из  ОБ_факт'!O17</f>
        <v>0</v>
      </c>
      <c r="X24" s="1102">
        <f>'[1]Дотация  из  ОБ_факт'!P17</f>
        <v>0</v>
      </c>
      <c r="Y24" s="1102">
        <f>'[1]Дотация  из  ОБ_факт'!R17</f>
        <v>0</v>
      </c>
      <c r="Z24" s="1134">
        <f t="shared" si="7"/>
        <v>0</v>
      </c>
      <c r="AA24" s="583">
        <f t="shared" si="181"/>
        <v>0</v>
      </c>
      <c r="AB24" s="583"/>
      <c r="AC24" s="612"/>
      <c r="AD24" s="1133">
        <f t="shared" si="8"/>
        <v>0</v>
      </c>
      <c r="AE24" s="1101">
        <f>'[1]Дотация  из  ОБ_факт'!N17</f>
        <v>0</v>
      </c>
      <c r="AF24" s="1102">
        <f>'[1]Дотация  из  ОБ_факт'!Q17</f>
        <v>0</v>
      </c>
      <c r="AG24" s="1133">
        <f t="shared" si="9"/>
        <v>0</v>
      </c>
      <c r="AH24" s="613"/>
      <c r="AI24" s="612"/>
      <c r="AJ24" s="1131">
        <f t="shared" si="10"/>
        <v>0</v>
      </c>
      <c r="AK24" s="1132">
        <f t="shared" si="11"/>
        <v>0</v>
      </c>
      <c r="AL24" s="1098">
        <f t="shared" si="12"/>
        <v>0</v>
      </c>
      <c r="AM24" s="585">
        <f t="shared" si="13"/>
        <v>0</v>
      </c>
      <c r="AN24" s="729">
        <f t="shared" si="214"/>
        <v>101198671.12</v>
      </c>
      <c r="AO24" s="730">
        <f>'Проверочная  таблица'!VA24+'Проверочная  таблица'!VC24+'Проверочная  таблица'!MH24+'Проверочная  таблица'!MS24+'Проверочная  таблица'!DA24+'Проверочная  таблица'!FD24+CU24+'Проверочная  таблица'!JI24+'Проверочная  таблица'!JO24+'Проверочная  таблица'!NL24+'Проверочная  таблица'!NT24+JC24+AS24+AX24+EE24+EK24+CA24+TC24+TQ24+PC24+DY24+DM24+LE24+LK24+SS24+HR24+FK24+QK24+RK24+RU24+QQ24+SJ24+BQ24+QE24+GM24+FW24+GS24+GY24+FQ24+CK24+OS24+BK24+IG24+IW24+HX24+GC24+IM24+KH24+KO24+KU24+DG24+DS24</f>
        <v>4088308.08</v>
      </c>
      <c r="AP24" s="764">
        <f t="shared" si="14"/>
        <v>41509748.399999999</v>
      </c>
      <c r="AQ24" s="587">
        <f>[1]Субсидия_факт!DF17</f>
        <v>41509748.399999999</v>
      </c>
      <c r="AR24" s="586">
        <f>[1]Субсидия_факт!FQ17</f>
        <v>0</v>
      </c>
      <c r="AS24" s="764">
        <f t="shared" si="15"/>
        <v>0</v>
      </c>
      <c r="AT24" s="597">
        <v>0</v>
      </c>
      <c r="AU24" s="615"/>
      <c r="AV24" s="720">
        <f t="shared" si="16"/>
        <v>0</v>
      </c>
      <c r="AW24" s="586">
        <f>[1]Субсидия_факт!FS17</f>
        <v>0</v>
      </c>
      <c r="AX24" s="1104">
        <f t="shared" si="17"/>
        <v>0</v>
      </c>
      <c r="AY24" s="597"/>
      <c r="AZ24" s="1105">
        <f t="shared" si="18"/>
        <v>0</v>
      </c>
      <c r="BA24" s="597">
        <f t="shared" si="19"/>
        <v>0</v>
      </c>
      <c r="BB24" s="609">
        <f t="shared" si="20"/>
        <v>0</v>
      </c>
      <c r="BC24" s="615">
        <f t="shared" si="21"/>
        <v>0</v>
      </c>
      <c r="BD24" s="608">
        <f t="shared" si="22"/>
        <v>0</v>
      </c>
      <c r="BE24" s="586">
        <f>[1]Субсидия_факт!FT17</f>
        <v>0</v>
      </c>
      <c r="BF24" s="624">
        <f t="shared" si="23"/>
        <v>0</v>
      </c>
      <c r="BG24" s="597"/>
      <c r="BH24" s="764">
        <f t="shared" si="24"/>
        <v>0</v>
      </c>
      <c r="BI24" s="593">
        <f>[1]Субсидия_факт!DA17</f>
        <v>0</v>
      </c>
      <c r="BJ24" s="597">
        <f>[1]Субсидия_факт!DB17</f>
        <v>0</v>
      </c>
      <c r="BK24" s="1135">
        <f t="shared" si="25"/>
        <v>0</v>
      </c>
      <c r="BL24" s="597"/>
      <c r="BM24" s="593"/>
      <c r="BN24" s="623">
        <f t="shared" si="26"/>
        <v>0</v>
      </c>
      <c r="BO24" s="593">
        <f>[1]Субсидия_факт!DC17</f>
        <v>0</v>
      </c>
      <c r="BP24" s="597">
        <f>[1]Субсидия_факт!DD17</f>
        <v>0</v>
      </c>
      <c r="BQ24" s="764">
        <f t="shared" si="27"/>
        <v>0</v>
      </c>
      <c r="BR24" s="597"/>
      <c r="BS24" s="597"/>
      <c r="BT24" s="720">
        <f t="shared" si="28"/>
        <v>0</v>
      </c>
      <c r="BU24" s="590">
        <f>[1]Субсидия_факт!FD17</f>
        <v>0</v>
      </c>
      <c r="BV24" s="589">
        <f>[1]Субсидия_факт!FE17</f>
        <v>0</v>
      </c>
      <c r="BW24" s="586">
        <f>[1]Субсидия_факт!FF17</f>
        <v>0</v>
      </c>
      <c r="BX24" s="589">
        <f>[1]Субсидия_факт!FI17</f>
        <v>0</v>
      </c>
      <c r="BY24" s="586">
        <f>[1]Субсидия_факт!FL17</f>
        <v>0</v>
      </c>
      <c r="BZ24" s="589">
        <f>[1]Субсидия_факт!FM17</f>
        <v>0</v>
      </c>
      <c r="CA24" s="720">
        <f t="shared" si="29"/>
        <v>0</v>
      </c>
      <c r="CB24" s="587"/>
      <c r="CC24" s="589"/>
      <c r="CD24" s="586"/>
      <c r="CE24" s="589"/>
      <c r="CF24" s="586"/>
      <c r="CG24" s="589"/>
      <c r="CH24" s="730">
        <f t="shared" si="215"/>
        <v>0</v>
      </c>
      <c r="CI24" s="590">
        <f>[1]Субсидия_факт!FG17</f>
        <v>0</v>
      </c>
      <c r="CJ24" s="589">
        <f>[1]Субсидия_факт!FJ17</f>
        <v>0</v>
      </c>
      <c r="CK24" s="720">
        <f t="shared" si="31"/>
        <v>0</v>
      </c>
      <c r="CL24" s="590"/>
      <c r="CM24" s="591"/>
      <c r="CN24" s="1106">
        <f t="shared" si="216"/>
        <v>0</v>
      </c>
      <c r="CO24" s="608">
        <f t="shared" si="217"/>
        <v>0</v>
      </c>
      <c r="CP24" s="1105">
        <f t="shared" si="218"/>
        <v>0</v>
      </c>
      <c r="CQ24" s="585">
        <f t="shared" si="219"/>
        <v>0</v>
      </c>
      <c r="CR24" s="623">
        <f t="shared" si="32"/>
        <v>0</v>
      </c>
      <c r="CS24" s="593">
        <f>[1]Субсидия_факт!M17</f>
        <v>0</v>
      </c>
      <c r="CT24" s="597">
        <f>[1]Субсидия_факт!N17</f>
        <v>0</v>
      </c>
      <c r="CU24" s="764">
        <f t="shared" si="33"/>
        <v>0</v>
      </c>
      <c r="CV24" s="597"/>
      <c r="CW24" s="597"/>
      <c r="CX24" s="623">
        <f t="shared" si="34"/>
        <v>0</v>
      </c>
      <c r="CY24" s="593">
        <f>[1]Субсидия_факт!W17</f>
        <v>0</v>
      </c>
      <c r="CZ24" s="594">
        <f>[1]Субсидия_факт!X17</f>
        <v>0</v>
      </c>
      <c r="DA24" s="1135">
        <f t="shared" si="35"/>
        <v>0</v>
      </c>
      <c r="DB24" s="615"/>
      <c r="DC24" s="616"/>
      <c r="DD24" s="730">
        <f t="shared" si="220"/>
        <v>0</v>
      </c>
      <c r="DE24" s="590">
        <f>[1]Субсидия_факт!O17</f>
        <v>0</v>
      </c>
      <c r="DF24" s="589">
        <f>[1]Субсидия_факт!P17</f>
        <v>0</v>
      </c>
      <c r="DG24" s="720">
        <f t="shared" si="221"/>
        <v>0</v>
      </c>
      <c r="DH24" s="590"/>
      <c r="DI24" s="589"/>
      <c r="DJ24" s="730">
        <f t="shared" si="38"/>
        <v>0</v>
      </c>
      <c r="DK24" s="590">
        <f>[1]Субсидия_факт!CL17</f>
        <v>0</v>
      </c>
      <c r="DL24" s="589">
        <f>[1]Субсидия_факт!CM17</f>
        <v>0</v>
      </c>
      <c r="DM24" s="720">
        <f t="shared" si="39"/>
        <v>0</v>
      </c>
      <c r="DN24" s="590"/>
      <c r="DO24" s="589"/>
      <c r="DP24" s="730">
        <f t="shared" ref="DP24:DP26" si="275">SUM(DQ24:DR24)</f>
        <v>0</v>
      </c>
      <c r="DQ24" s="590">
        <f>[1]Субсидия_факт!Q17</f>
        <v>0</v>
      </c>
      <c r="DR24" s="589">
        <f>[1]Субсидия_факт!R17</f>
        <v>0</v>
      </c>
      <c r="DS24" s="720">
        <f t="shared" ref="DS24:DS26" si="276">SUM(DT24:DU24)</f>
        <v>0</v>
      </c>
      <c r="DT24" s="590"/>
      <c r="DU24" s="589"/>
      <c r="DV24" s="730">
        <f t="shared" si="42"/>
        <v>0</v>
      </c>
      <c r="DW24" s="590">
        <f>[1]Субсидия_факт!AH17</f>
        <v>0</v>
      </c>
      <c r="DX24" s="589">
        <f>[1]Субсидия_факт!AI17</f>
        <v>0</v>
      </c>
      <c r="DY24" s="730">
        <f t="shared" si="43"/>
        <v>0</v>
      </c>
      <c r="DZ24" s="590"/>
      <c r="EA24" s="591"/>
      <c r="EB24" s="730">
        <f t="shared" si="44"/>
        <v>0</v>
      </c>
      <c r="EC24" s="593">
        <f>[1]Субсидия_факт!HH17</f>
        <v>0</v>
      </c>
      <c r="ED24" s="594">
        <f>[1]Субсидия_факт!HK17</f>
        <v>0</v>
      </c>
      <c r="EE24" s="720">
        <f t="shared" si="45"/>
        <v>0</v>
      </c>
      <c r="EF24" s="590"/>
      <c r="EG24" s="591"/>
      <c r="EH24" s="730">
        <f t="shared" si="46"/>
        <v>0</v>
      </c>
      <c r="EI24" s="590">
        <f>[1]Субсидия_факт!HI17</f>
        <v>0</v>
      </c>
      <c r="EJ24" s="589">
        <f>[1]Субсидия_факт!HL17</f>
        <v>0</v>
      </c>
      <c r="EK24" s="720">
        <f t="shared" si="47"/>
        <v>0</v>
      </c>
      <c r="EL24" s="590"/>
      <c r="EM24" s="591"/>
      <c r="EN24" s="1109">
        <f t="shared" si="48"/>
        <v>0</v>
      </c>
      <c r="EO24" s="590">
        <f t="shared" si="49"/>
        <v>0</v>
      </c>
      <c r="EP24" s="589">
        <f t="shared" si="49"/>
        <v>0</v>
      </c>
      <c r="EQ24" s="608">
        <f t="shared" si="50"/>
        <v>0</v>
      </c>
      <c r="ER24" s="590">
        <f t="shared" si="51"/>
        <v>0</v>
      </c>
      <c r="ES24" s="589">
        <f t="shared" si="51"/>
        <v>0</v>
      </c>
      <c r="ET24" s="1109">
        <f t="shared" si="52"/>
        <v>0</v>
      </c>
      <c r="EU24" s="590">
        <f>[1]Субсидия_факт!HJ17</f>
        <v>0</v>
      </c>
      <c r="EV24" s="589">
        <f>[1]Субсидия_факт!HM17</f>
        <v>0</v>
      </c>
      <c r="EW24" s="608">
        <f t="shared" si="53"/>
        <v>0</v>
      </c>
      <c r="EX24" s="590"/>
      <c r="EY24" s="591"/>
      <c r="EZ24" s="764">
        <f t="shared" si="222"/>
        <v>0</v>
      </c>
      <c r="FA24" s="597">
        <f>[1]Субсидия_факт!L17</f>
        <v>0</v>
      </c>
      <c r="FB24" s="590">
        <f>[1]Субсидия_факт!J17</f>
        <v>0</v>
      </c>
      <c r="FC24" s="589">
        <f>[1]Субсидия_факт!K17</f>
        <v>0</v>
      </c>
      <c r="FD24" s="764">
        <f t="shared" si="223"/>
        <v>0</v>
      </c>
      <c r="FE24" s="597"/>
      <c r="FF24" s="597"/>
      <c r="FG24" s="594"/>
      <c r="FH24" s="623">
        <f t="shared" si="54"/>
        <v>0</v>
      </c>
      <c r="FI24" s="590">
        <f>[1]Субсидия_факт!AP17</f>
        <v>0</v>
      </c>
      <c r="FJ24" s="591">
        <f>[1]Субсидия_факт!AQ17</f>
        <v>0</v>
      </c>
      <c r="FK24" s="764">
        <f t="shared" si="55"/>
        <v>0</v>
      </c>
      <c r="FL24" s="615"/>
      <c r="FM24" s="616"/>
      <c r="FN24" s="1143">
        <f t="shared" si="56"/>
        <v>0</v>
      </c>
      <c r="FO24" s="590">
        <f>[1]Субсидия_факт!BV17</f>
        <v>0</v>
      </c>
      <c r="FP24" s="591">
        <f>[1]Субсидия_факт!BW17</f>
        <v>0</v>
      </c>
      <c r="FQ24" s="764">
        <f t="shared" si="57"/>
        <v>0</v>
      </c>
      <c r="FR24" s="593"/>
      <c r="FS24" s="594"/>
      <c r="FT24" s="1143">
        <f t="shared" si="58"/>
        <v>0</v>
      </c>
      <c r="FU24" s="593">
        <f>[1]Субсидия_факт!EB17</f>
        <v>0</v>
      </c>
      <c r="FV24" s="594">
        <f>[1]Субсидия_факт!EC17</f>
        <v>0</v>
      </c>
      <c r="FW24" s="764">
        <f t="shared" si="59"/>
        <v>0</v>
      </c>
      <c r="FX24" s="593"/>
      <c r="FY24" s="594"/>
      <c r="FZ24" s="1150">
        <f t="shared" si="60"/>
        <v>0</v>
      </c>
      <c r="GA24" s="590">
        <f>[1]Субсидия_факт!ED17</f>
        <v>0</v>
      </c>
      <c r="GB24" s="591">
        <f>[1]Субсидия_факт!EF17</f>
        <v>0</v>
      </c>
      <c r="GC24" s="940">
        <f t="shared" si="61"/>
        <v>0</v>
      </c>
      <c r="GD24" s="593"/>
      <c r="GE24" s="616"/>
      <c r="GF24" s="1114">
        <f t="shared" si="224"/>
        <v>0</v>
      </c>
      <c r="GG24" s="609">
        <f t="shared" si="225"/>
        <v>0</v>
      </c>
      <c r="GH24" s="1137">
        <f t="shared" si="226"/>
        <v>0</v>
      </c>
      <c r="GI24" s="609">
        <f t="shared" si="227"/>
        <v>0</v>
      </c>
      <c r="GJ24" s="1143">
        <f t="shared" si="62"/>
        <v>0</v>
      </c>
      <c r="GK24" s="590">
        <f>[1]Субсидия_факт!EN17</f>
        <v>0</v>
      </c>
      <c r="GL24" s="591">
        <f>[1]Субсидия_факт!EO17</f>
        <v>0</v>
      </c>
      <c r="GM24" s="764">
        <f t="shared" si="63"/>
        <v>0</v>
      </c>
      <c r="GN24" s="593"/>
      <c r="GO24" s="594"/>
      <c r="GP24" s="1143">
        <f t="shared" si="64"/>
        <v>0</v>
      </c>
      <c r="GQ24" s="593"/>
      <c r="GR24" s="594"/>
      <c r="GS24" s="764">
        <f t="shared" si="65"/>
        <v>0</v>
      </c>
      <c r="GT24" s="593"/>
      <c r="GU24" s="594"/>
      <c r="GV24" s="1143">
        <f t="shared" si="66"/>
        <v>0</v>
      </c>
      <c r="GW24" s="590">
        <f>[1]Субсидия_факт!CN17</f>
        <v>0</v>
      </c>
      <c r="GX24" s="591">
        <f>[1]Субсидия_факт!CP17</f>
        <v>0</v>
      </c>
      <c r="GY24" s="764">
        <f t="shared" si="67"/>
        <v>0</v>
      </c>
      <c r="GZ24" s="593"/>
      <c r="HA24" s="594"/>
      <c r="HB24" s="1109">
        <f t="shared" si="68"/>
        <v>0</v>
      </c>
      <c r="HC24" s="590">
        <f t="shared" si="69"/>
        <v>0</v>
      </c>
      <c r="HD24" s="589">
        <f t="shared" si="69"/>
        <v>0</v>
      </c>
      <c r="HE24" s="608">
        <f t="shared" si="70"/>
        <v>0</v>
      </c>
      <c r="HF24" s="590">
        <f t="shared" si="71"/>
        <v>0</v>
      </c>
      <c r="HG24" s="589">
        <f t="shared" si="71"/>
        <v>0</v>
      </c>
      <c r="HH24" s="1109">
        <f t="shared" si="72"/>
        <v>0</v>
      </c>
      <c r="HI24" s="590">
        <f>[1]Субсидия_факт!CO17</f>
        <v>0</v>
      </c>
      <c r="HJ24" s="589">
        <f>[1]Субсидия_факт!CQ17</f>
        <v>0</v>
      </c>
      <c r="HK24" s="608">
        <f t="shared" si="73"/>
        <v>0</v>
      </c>
      <c r="HL24" s="590">
        <f t="shared" si="228"/>
        <v>0</v>
      </c>
      <c r="HM24" s="591">
        <f t="shared" si="229"/>
        <v>0</v>
      </c>
      <c r="HN24" s="1113">
        <f t="shared" si="75"/>
        <v>0</v>
      </c>
      <c r="HO24" s="590">
        <f>[1]Субсидия_факт!EP17</f>
        <v>0</v>
      </c>
      <c r="HP24" s="591">
        <f>[1]Субсидия_факт!EQ17</f>
        <v>0</v>
      </c>
      <c r="HQ24" s="590">
        <f>[1]Субсидия_факт!ER17</f>
        <v>0</v>
      </c>
      <c r="HR24" s="623">
        <f t="shared" si="76"/>
        <v>0</v>
      </c>
      <c r="HS24" s="593"/>
      <c r="HT24" s="594"/>
      <c r="HU24" s="597"/>
      <c r="HV24" s="940">
        <f t="shared" si="230"/>
        <v>0</v>
      </c>
      <c r="HW24" s="590">
        <f>[1]Субсидия_факт!ES17</f>
        <v>0</v>
      </c>
      <c r="HX24" s="940">
        <f t="shared" si="230"/>
        <v>0</v>
      </c>
      <c r="HY24" s="597"/>
      <c r="HZ24" s="1114">
        <f t="shared" si="231"/>
        <v>0</v>
      </c>
      <c r="IA24" s="1114">
        <f t="shared" si="232"/>
        <v>0</v>
      </c>
      <c r="IB24" s="1114">
        <f t="shared" si="233"/>
        <v>0</v>
      </c>
      <c r="IC24" s="1114">
        <f t="shared" si="234"/>
        <v>0</v>
      </c>
      <c r="ID24" s="1143">
        <f t="shared" si="77"/>
        <v>0</v>
      </c>
      <c r="IE24" s="593">
        <f>[1]Субсидия_факт!BM17</f>
        <v>0</v>
      </c>
      <c r="IF24" s="594">
        <f>[1]Субсидия_факт!BN17</f>
        <v>0</v>
      </c>
      <c r="IG24" s="1135">
        <f t="shared" si="78"/>
        <v>0</v>
      </c>
      <c r="IH24" s="593"/>
      <c r="II24" s="594"/>
      <c r="IJ24" s="1150">
        <f t="shared" si="79"/>
        <v>0</v>
      </c>
      <c r="IK24" s="590">
        <f>[1]Субсидия_факт!BO17</f>
        <v>0</v>
      </c>
      <c r="IL24" s="591">
        <f>[1]Субсидия_факт!BQ17</f>
        <v>0</v>
      </c>
      <c r="IM24" s="1136">
        <f t="shared" si="80"/>
        <v>0</v>
      </c>
      <c r="IN24" s="593"/>
      <c r="IO24" s="616"/>
      <c r="IP24" s="1114">
        <f t="shared" si="235"/>
        <v>0</v>
      </c>
      <c r="IQ24" s="1114">
        <f t="shared" si="236"/>
        <v>0</v>
      </c>
      <c r="IR24" s="1114">
        <f t="shared" si="237"/>
        <v>0</v>
      </c>
      <c r="IS24" s="609">
        <f t="shared" si="238"/>
        <v>0</v>
      </c>
      <c r="IT24" s="1149">
        <f t="shared" si="81"/>
        <v>0</v>
      </c>
      <c r="IU24" s="593">
        <f>[1]Субсидия_факт!AR17</f>
        <v>0</v>
      </c>
      <c r="IV24" s="594">
        <f>[1]Субсидия_факт!AS17</f>
        <v>0</v>
      </c>
      <c r="IW24" s="1135">
        <f t="shared" si="82"/>
        <v>0</v>
      </c>
      <c r="IX24" s="593"/>
      <c r="IY24" s="594"/>
      <c r="IZ24" s="1143">
        <f t="shared" si="83"/>
        <v>0</v>
      </c>
      <c r="JA24" s="590">
        <f>[1]Субсидия_факт!BX17</f>
        <v>0</v>
      </c>
      <c r="JB24" s="591">
        <f>[1]Субсидия_факт!BY17</f>
        <v>0</v>
      </c>
      <c r="JC24" s="764">
        <f t="shared" si="84"/>
        <v>0</v>
      </c>
      <c r="JD24" s="593"/>
      <c r="JE24" s="594"/>
      <c r="JF24" s="720">
        <f t="shared" si="85"/>
        <v>0</v>
      </c>
      <c r="JG24" s="590">
        <f>[1]Субсидия_факт!BZ17</f>
        <v>0</v>
      </c>
      <c r="JH24" s="589">
        <f>[1]Субсидия_факт!CC17</f>
        <v>0</v>
      </c>
      <c r="JI24" s="720">
        <f t="shared" si="86"/>
        <v>0</v>
      </c>
      <c r="JJ24" s="590"/>
      <c r="JK24" s="591"/>
      <c r="JL24" s="720">
        <f t="shared" si="87"/>
        <v>0</v>
      </c>
      <c r="JM24" s="590">
        <f>[1]Субсидия_факт!CA17</f>
        <v>0</v>
      </c>
      <c r="JN24" s="591">
        <f>[1]Субсидия_факт!CD17</f>
        <v>0</v>
      </c>
      <c r="JO24" s="720">
        <f t="shared" si="88"/>
        <v>0</v>
      </c>
      <c r="JP24" s="586"/>
      <c r="JQ24" s="595"/>
      <c r="JR24" s="608">
        <f t="shared" si="89"/>
        <v>0</v>
      </c>
      <c r="JS24" s="587">
        <f>'Проверочная  таблица'!JM24-'Проверочная  таблица'!JY24</f>
        <v>0</v>
      </c>
      <c r="JT24" s="591">
        <f>'Проверочная  таблица'!JN24-'Проверочная  таблица'!JZ24</f>
        <v>0</v>
      </c>
      <c r="JU24" s="1105">
        <f t="shared" si="90"/>
        <v>0</v>
      </c>
      <c r="JV24" s="586">
        <f>'Проверочная  таблица'!JP24-'Проверочная  таблица'!KB24</f>
        <v>0</v>
      </c>
      <c r="JW24" s="598">
        <f>'Проверочная  таблица'!JQ24-'Проверочная  таблица'!KC24</f>
        <v>0</v>
      </c>
      <c r="JX24" s="608">
        <f t="shared" si="91"/>
        <v>0</v>
      </c>
      <c r="JY24" s="590">
        <f>[1]Субсидия_факт!CB17</f>
        <v>0</v>
      </c>
      <c r="JZ24" s="589">
        <f>[1]Субсидия_факт!CE17</f>
        <v>0</v>
      </c>
      <c r="KA24" s="608">
        <f t="shared" si="92"/>
        <v>0</v>
      </c>
      <c r="KB24" s="590"/>
      <c r="KC24" s="591"/>
      <c r="KD24" s="1096">
        <f t="shared" si="93"/>
        <v>0</v>
      </c>
      <c r="KE24" s="586">
        <f>[1]Субсидия_факт!AJ17</f>
        <v>0</v>
      </c>
      <c r="KF24" s="591">
        <f>[1]Субсидия_факт!AK17</f>
        <v>0</v>
      </c>
      <c r="KG24" s="586">
        <f>[1]Субсидия_факт!AL17</f>
        <v>0</v>
      </c>
      <c r="KH24" s="1096">
        <f t="shared" si="94"/>
        <v>0</v>
      </c>
      <c r="KI24" s="586"/>
      <c r="KJ24" s="591"/>
      <c r="KK24" s="586"/>
      <c r="KL24" s="1096">
        <f t="shared" si="95"/>
        <v>0</v>
      </c>
      <c r="KM24" s="586">
        <f>[1]Субсидия_факт!GV17</f>
        <v>0</v>
      </c>
      <c r="KN24" s="591">
        <f>[1]Субсидия_факт!GW17</f>
        <v>0</v>
      </c>
      <c r="KO24" s="1096">
        <f t="shared" si="96"/>
        <v>0</v>
      </c>
      <c r="KP24" s="586"/>
      <c r="KQ24" s="591"/>
      <c r="KR24" s="1096">
        <f t="shared" si="97"/>
        <v>0</v>
      </c>
      <c r="KS24" s="615"/>
      <c r="KT24" s="594"/>
      <c r="KU24" s="1096">
        <f t="shared" si="98"/>
        <v>0</v>
      </c>
      <c r="KV24" s="586"/>
      <c r="KW24" s="591"/>
      <c r="KX24" s="608">
        <f t="shared" si="239"/>
        <v>0</v>
      </c>
      <c r="KY24" s="608">
        <f t="shared" si="240"/>
        <v>0</v>
      </c>
      <c r="KZ24" s="608"/>
      <c r="LA24" s="608"/>
      <c r="LB24" s="764">
        <f t="shared" si="99"/>
        <v>0</v>
      </c>
      <c r="LC24" s="586">
        <f>[1]Субсидия_факт!AT17</f>
        <v>0</v>
      </c>
      <c r="LD24" s="591">
        <f>[1]Субсидия_факт!AW17</f>
        <v>0</v>
      </c>
      <c r="LE24" s="764">
        <f t="shared" si="100"/>
        <v>0</v>
      </c>
      <c r="LF24" s="586"/>
      <c r="LG24" s="591"/>
      <c r="LH24" s="764">
        <f t="shared" si="101"/>
        <v>0</v>
      </c>
      <c r="LI24" s="586">
        <f>[1]Субсидия_факт!AU17</f>
        <v>0</v>
      </c>
      <c r="LJ24" s="591">
        <f>[1]Субсидия_факт!AX17</f>
        <v>0</v>
      </c>
      <c r="LK24" s="764">
        <f t="shared" si="102"/>
        <v>0</v>
      </c>
      <c r="LL24" s="586"/>
      <c r="LM24" s="589"/>
      <c r="LN24" s="609">
        <f t="shared" si="103"/>
        <v>0</v>
      </c>
      <c r="LO24" s="593">
        <f>'Проверочная  таблица'!LI24-LU24</f>
        <v>0</v>
      </c>
      <c r="LP24" s="594">
        <f>'Проверочная  таблица'!LJ24-LV24</f>
        <v>0</v>
      </c>
      <c r="LQ24" s="609">
        <f t="shared" si="104"/>
        <v>0</v>
      </c>
      <c r="LR24" s="593">
        <f>'Проверочная  таблица'!LL24-LX24</f>
        <v>0</v>
      </c>
      <c r="LS24" s="594">
        <f>'Проверочная  таблица'!LM24-LY24</f>
        <v>0</v>
      </c>
      <c r="LT24" s="609">
        <f t="shared" si="105"/>
        <v>0</v>
      </c>
      <c r="LU24" s="586">
        <f>[1]Субсидия_факт!AV17</f>
        <v>0</v>
      </c>
      <c r="LV24" s="591">
        <f>[1]Субсидия_факт!AY17</f>
        <v>0</v>
      </c>
      <c r="LW24" s="609">
        <f t="shared" si="106"/>
        <v>0</v>
      </c>
      <c r="LX24" s="586"/>
      <c r="LY24" s="591"/>
      <c r="LZ24" s="1104">
        <f t="shared" si="241"/>
        <v>104248.89</v>
      </c>
      <c r="MA24" s="586">
        <f>[1]Субсидия_факт!AZ17</f>
        <v>0</v>
      </c>
      <c r="MB24" s="589">
        <f>[1]Субсидия_факт!BA17</f>
        <v>0</v>
      </c>
      <c r="MC24" s="590">
        <f>[1]Субсидия_факт!BB17</f>
        <v>0</v>
      </c>
      <c r="MD24" s="591">
        <f>[1]Субсидия_факт!BC17</f>
        <v>0</v>
      </c>
      <c r="ME24" s="587">
        <f>[1]Субсидия_факт!BL17</f>
        <v>0</v>
      </c>
      <c r="MF24" s="590">
        <f>[1]Субсидия_факт!CF17</f>
        <v>28147.199999999997</v>
      </c>
      <c r="MG24" s="589">
        <f>[1]Субсидия_факт!CI17</f>
        <v>76101.69</v>
      </c>
      <c r="MH24" s="720">
        <f t="shared" si="107"/>
        <v>0</v>
      </c>
      <c r="MI24" s="586"/>
      <c r="MJ24" s="591"/>
      <c r="MK24" s="597"/>
      <c r="ML24" s="617"/>
      <c r="MM24" s="586"/>
      <c r="MN24" s="586"/>
      <c r="MO24" s="591"/>
      <c r="MP24" s="720">
        <f t="shared" si="242"/>
        <v>0</v>
      </c>
      <c r="MQ24" s="590">
        <f>[1]Субсидия_факт!CG17</f>
        <v>0</v>
      </c>
      <c r="MR24" s="589">
        <f>[1]Субсидия_факт!CJ17</f>
        <v>0</v>
      </c>
      <c r="MS24" s="720">
        <f t="shared" si="108"/>
        <v>0</v>
      </c>
      <c r="MT24" s="587"/>
      <c r="MU24" s="591"/>
      <c r="MV24" s="608">
        <f t="shared" si="109"/>
        <v>0</v>
      </c>
      <c r="MW24" s="590">
        <f>'Проверочная  таблица'!MQ24-NC24</f>
        <v>0</v>
      </c>
      <c r="MX24" s="591">
        <f>'Проверочная  таблица'!MR24-ND24</f>
        <v>0</v>
      </c>
      <c r="MY24" s="608">
        <f t="shared" si="110"/>
        <v>0</v>
      </c>
      <c r="MZ24" s="586">
        <f>'Проверочная  таблица'!MT24-NF24</f>
        <v>0</v>
      </c>
      <c r="NA24" s="598">
        <f>'Проверочная  таблица'!MU24-NG24</f>
        <v>0</v>
      </c>
      <c r="NB24" s="608">
        <f t="shared" si="243"/>
        <v>0</v>
      </c>
      <c r="NC24" s="590">
        <f>[1]Субсидия_факт!CH17</f>
        <v>0</v>
      </c>
      <c r="ND24" s="589">
        <f>[1]Субсидия_факт!CK17</f>
        <v>0</v>
      </c>
      <c r="NE24" s="608">
        <f t="shared" si="111"/>
        <v>0</v>
      </c>
      <c r="NF24" s="586"/>
      <c r="NG24" s="591"/>
      <c r="NH24" s="1118">
        <f t="shared" si="112"/>
        <v>0</v>
      </c>
      <c r="NI24" s="590">
        <f>[1]Субсидия_факт!CR17</f>
        <v>0</v>
      </c>
      <c r="NJ24" s="589">
        <f>[1]Субсидия_факт!CU17</f>
        <v>0</v>
      </c>
      <c r="NK24" s="597">
        <f>[1]Субсидия_факт!CX17</f>
        <v>0</v>
      </c>
      <c r="NL24" s="1118">
        <f t="shared" si="113"/>
        <v>0</v>
      </c>
      <c r="NM24" s="587"/>
      <c r="NN24" s="591"/>
      <c r="NO24" s="586"/>
      <c r="NP24" s="1096">
        <f t="shared" si="244"/>
        <v>0</v>
      </c>
      <c r="NQ24" s="590">
        <f>[1]Субсидия_факт!CS17</f>
        <v>0</v>
      </c>
      <c r="NR24" s="589">
        <f>[1]Субсидия_факт!CV17</f>
        <v>0</v>
      </c>
      <c r="NS24" s="586">
        <f>[1]Субсидия_факт!CY17</f>
        <v>0</v>
      </c>
      <c r="NT24" s="1096">
        <f t="shared" si="114"/>
        <v>0</v>
      </c>
      <c r="NU24" s="586"/>
      <c r="NV24" s="598"/>
      <c r="NW24" s="586"/>
      <c r="NX24" s="1098">
        <f t="shared" si="115"/>
        <v>0</v>
      </c>
      <c r="NY24" s="615">
        <f>'Проверочная  таблица'!NQ24-OG24</f>
        <v>0</v>
      </c>
      <c r="NZ24" s="594">
        <f>'Проверочная  таблица'!NR24-OH24</f>
        <v>0</v>
      </c>
      <c r="OA24" s="597">
        <f>'Проверочная  таблица'!NS24-OI24</f>
        <v>0</v>
      </c>
      <c r="OB24" s="1098">
        <f t="shared" si="245"/>
        <v>0</v>
      </c>
      <c r="OC24" s="587">
        <f>'Проверочная  таблица'!NU24-OK24</f>
        <v>0</v>
      </c>
      <c r="OD24" s="591">
        <f>'Проверочная  таблица'!NV24-OL24</f>
        <v>0</v>
      </c>
      <c r="OE24" s="586">
        <f>'Проверочная  таблица'!NW24-OM24</f>
        <v>0</v>
      </c>
      <c r="OF24" s="1098">
        <f t="shared" si="116"/>
        <v>0</v>
      </c>
      <c r="OG24" s="590">
        <f>[1]Субсидия_факт!CT17</f>
        <v>0</v>
      </c>
      <c r="OH24" s="589">
        <f>[1]Субсидия_факт!CW17</f>
        <v>0</v>
      </c>
      <c r="OI24" s="590">
        <f>[1]Субсидия_факт!CZ17</f>
        <v>0</v>
      </c>
      <c r="OJ24" s="1098">
        <f t="shared" si="117"/>
        <v>0</v>
      </c>
      <c r="OK24" s="587">
        <f t="shared" si="246"/>
        <v>0</v>
      </c>
      <c r="OL24" s="591">
        <f t="shared" si="247"/>
        <v>0</v>
      </c>
      <c r="OM24" s="586"/>
      <c r="ON24" s="1104">
        <f t="shared" si="248"/>
        <v>0</v>
      </c>
      <c r="OO24" s="590">
        <f>[1]Субсидия_факт!DV17</f>
        <v>0</v>
      </c>
      <c r="OP24" s="591">
        <f>[1]Субсидия_факт!DY17</f>
        <v>0</v>
      </c>
      <c r="OQ24" s="593"/>
      <c r="OR24" s="594"/>
      <c r="OS24" s="1104">
        <f t="shared" si="249"/>
        <v>0</v>
      </c>
      <c r="OT24" s="597"/>
      <c r="OU24" s="617"/>
      <c r="OV24" s="597"/>
      <c r="OW24" s="617"/>
      <c r="OX24" s="1104">
        <f t="shared" si="250"/>
        <v>0</v>
      </c>
      <c r="OY24" s="590">
        <f>[1]Субсидия_факт!DW17</f>
        <v>0</v>
      </c>
      <c r="OZ24" s="591">
        <f>[1]Субсидия_факт!DZ17</f>
        <v>0</v>
      </c>
      <c r="PA24" s="597"/>
      <c r="PB24" s="617"/>
      <c r="PC24" s="1104">
        <f t="shared" si="251"/>
        <v>0</v>
      </c>
      <c r="PD24" s="597"/>
      <c r="PE24" s="617"/>
      <c r="PF24" s="597"/>
      <c r="PG24" s="617"/>
      <c r="PH24" s="609">
        <f t="shared" si="252"/>
        <v>0</v>
      </c>
      <c r="PI24" s="597">
        <f t="shared" si="119"/>
        <v>0</v>
      </c>
      <c r="PJ24" s="594">
        <f t="shared" si="120"/>
        <v>0</v>
      </c>
      <c r="PK24" s="593">
        <f t="shared" si="121"/>
        <v>0</v>
      </c>
      <c r="PL24" s="594">
        <f t="shared" si="122"/>
        <v>0</v>
      </c>
      <c r="PM24" s="609">
        <f t="shared" si="253"/>
        <v>0</v>
      </c>
      <c r="PN24" s="593">
        <f t="shared" si="123"/>
        <v>0</v>
      </c>
      <c r="PO24" s="594">
        <f t="shared" si="124"/>
        <v>0</v>
      </c>
      <c r="PP24" s="593">
        <f t="shared" si="125"/>
        <v>0</v>
      </c>
      <c r="PQ24" s="594">
        <f t="shared" si="126"/>
        <v>0</v>
      </c>
      <c r="PR24" s="609">
        <f t="shared" si="254"/>
        <v>0</v>
      </c>
      <c r="PS24" s="590">
        <f>[1]Субсидия_факт!DX17</f>
        <v>0</v>
      </c>
      <c r="PT24" s="591">
        <f>[1]Субсидия_факт!EA17</f>
        <v>0</v>
      </c>
      <c r="PU24" s="597"/>
      <c r="PV24" s="620"/>
      <c r="PW24" s="609">
        <f t="shared" si="255"/>
        <v>0</v>
      </c>
      <c r="PX24" s="618"/>
      <c r="PY24" s="617"/>
      <c r="PZ24" s="597"/>
      <c r="QA24" s="617"/>
      <c r="QB24" s="1143">
        <f t="shared" si="127"/>
        <v>0</v>
      </c>
      <c r="QC24" s="590">
        <f>[1]Субсидия_факт!BD17</f>
        <v>0</v>
      </c>
      <c r="QD24" s="591">
        <f>[1]Субсидия_факт!BE17</f>
        <v>0</v>
      </c>
      <c r="QE24" s="764">
        <f t="shared" si="128"/>
        <v>0</v>
      </c>
      <c r="QF24" s="593"/>
      <c r="QG24" s="594"/>
      <c r="QH24" s="623">
        <f t="shared" si="129"/>
        <v>0</v>
      </c>
      <c r="QI24" s="590">
        <f>[1]Субсидия_факт!BF17</f>
        <v>0</v>
      </c>
      <c r="QJ24" s="591">
        <f>[1]Субсидия_факт!BI17</f>
        <v>0</v>
      </c>
      <c r="QK24" s="764">
        <f t="shared" si="130"/>
        <v>0</v>
      </c>
      <c r="QL24" s="593"/>
      <c r="QM24" s="594"/>
      <c r="QN24" s="1143">
        <f t="shared" si="131"/>
        <v>0</v>
      </c>
      <c r="QO24" s="590">
        <f>[1]Субсидия_факт!BG17</f>
        <v>0</v>
      </c>
      <c r="QP24" s="591">
        <f>[1]Субсидия_факт!BJ17</f>
        <v>0</v>
      </c>
      <c r="QQ24" s="764">
        <f t="shared" si="132"/>
        <v>0</v>
      </c>
      <c r="QR24" s="593"/>
      <c r="QS24" s="594"/>
      <c r="QT24" s="1114">
        <f t="shared" si="133"/>
        <v>0</v>
      </c>
      <c r="QU24" s="593">
        <f t="shared" si="134"/>
        <v>0</v>
      </c>
      <c r="QV24" s="594">
        <f t="shared" si="134"/>
        <v>0</v>
      </c>
      <c r="QW24" s="609">
        <f t="shared" si="135"/>
        <v>0</v>
      </c>
      <c r="QX24" s="593">
        <f t="shared" si="136"/>
        <v>0</v>
      </c>
      <c r="QY24" s="594">
        <f t="shared" si="136"/>
        <v>0</v>
      </c>
      <c r="QZ24" s="1143">
        <f t="shared" si="137"/>
        <v>0</v>
      </c>
      <c r="RA24" s="590">
        <f>[1]Субсидия_факт!BH17</f>
        <v>0</v>
      </c>
      <c r="RB24" s="591">
        <f>[1]Субсидия_факт!BK17</f>
        <v>0</v>
      </c>
      <c r="RC24" s="609">
        <f t="shared" si="138"/>
        <v>0</v>
      </c>
      <c r="RD24" s="593"/>
      <c r="RE24" s="594"/>
      <c r="RF24" s="1096">
        <f t="shared" si="256"/>
        <v>0</v>
      </c>
      <c r="RG24" s="586">
        <f>[1]Субсидия_факт!GI17</f>
        <v>0</v>
      </c>
      <c r="RH24" s="591">
        <f>[1]Субсидия_факт!GL17</f>
        <v>0</v>
      </c>
      <c r="RI24" s="586">
        <f>[1]Субсидия_факт!GO19</f>
        <v>0</v>
      </c>
      <c r="RJ24" s="591">
        <f>[1]Субсидия_факт!GR19</f>
        <v>0</v>
      </c>
      <c r="RK24" s="1096">
        <f t="shared" si="257"/>
        <v>0</v>
      </c>
      <c r="RL24" s="586"/>
      <c r="RM24" s="591"/>
      <c r="RN24" s="586"/>
      <c r="RO24" s="591"/>
      <c r="RP24" s="1096">
        <f t="shared" si="258"/>
        <v>0</v>
      </c>
      <c r="RQ24" s="615">
        <f>[1]Субсидия_факт!GJ17</f>
        <v>0</v>
      </c>
      <c r="RR24" s="594">
        <f>[1]Субсидия_факт!GM17</f>
        <v>0</v>
      </c>
      <c r="RS24" s="586">
        <f>[1]Субсидия_факт!GP19</f>
        <v>0</v>
      </c>
      <c r="RT24" s="591">
        <f>[1]Субсидия_факт!GS19</f>
        <v>0</v>
      </c>
      <c r="RU24" s="1096">
        <f t="shared" si="259"/>
        <v>0</v>
      </c>
      <c r="RV24" s="586"/>
      <c r="RW24" s="591"/>
      <c r="RX24" s="586"/>
      <c r="RY24" s="591"/>
      <c r="RZ24" s="608">
        <f t="shared" si="260"/>
        <v>0</v>
      </c>
      <c r="SA24" s="608">
        <f t="shared" si="261"/>
        <v>0</v>
      </c>
      <c r="SB24" s="608"/>
      <c r="SC24" s="608"/>
      <c r="SD24" s="764">
        <f t="shared" si="262"/>
        <v>0</v>
      </c>
      <c r="SE24" s="590">
        <f>[1]Субсидия_факт!AE17</f>
        <v>0</v>
      </c>
      <c r="SF24" s="593">
        <f>[1]Субсидия_факт!Y17</f>
        <v>0</v>
      </c>
      <c r="SG24" s="616">
        <f>[1]Субсидия_факт!Z17</f>
        <v>0</v>
      </c>
      <c r="SH24" s="593">
        <f>[1]Субсидия_факт!AA17</f>
        <v>0</v>
      </c>
      <c r="SI24" s="616">
        <f>[1]Субсидия_факт!AB17</f>
        <v>0</v>
      </c>
      <c r="SJ24" s="764">
        <f t="shared" si="139"/>
        <v>0</v>
      </c>
      <c r="SK24" s="618"/>
      <c r="SL24" s="615"/>
      <c r="SM24" s="594"/>
      <c r="SN24" s="615"/>
      <c r="SO24" s="616"/>
      <c r="SP24" s="764">
        <f t="shared" si="140"/>
        <v>0</v>
      </c>
      <c r="SQ24" s="590">
        <f>[1]Субсидия_факт!S17</f>
        <v>0</v>
      </c>
      <c r="SR24" s="591">
        <f>[1]Субсидия_факт!T17</f>
        <v>0</v>
      </c>
      <c r="SS24" s="764">
        <f t="shared" si="141"/>
        <v>0</v>
      </c>
      <c r="ST24" s="615"/>
      <c r="SU24" s="616"/>
      <c r="SV24" s="623">
        <f t="shared" si="263"/>
        <v>0</v>
      </c>
      <c r="SW24" s="590">
        <f>[1]Субсидия_факт!DJ17</f>
        <v>0</v>
      </c>
      <c r="SX24" s="591">
        <f>[1]Субсидия_факт!DM17</f>
        <v>0</v>
      </c>
      <c r="SY24" s="587">
        <f>[1]Субсидия_факт!DP17</f>
        <v>0</v>
      </c>
      <c r="SZ24" s="591">
        <f>[1]Субсидия_факт!DS17</f>
        <v>0</v>
      </c>
      <c r="TA24" s="867">
        <f>[1]Субсидия_факт!EH17-OQ24</f>
        <v>0</v>
      </c>
      <c r="TB24" s="589">
        <f>[1]Субсидия_факт!EK17-OR24</f>
        <v>0</v>
      </c>
      <c r="TC24" s="764">
        <f t="shared" si="142"/>
        <v>0</v>
      </c>
      <c r="TD24" s="1140"/>
      <c r="TE24" s="617"/>
      <c r="TF24" s="1140"/>
      <c r="TG24" s="617"/>
      <c r="TH24" s="826"/>
      <c r="TI24" s="616"/>
      <c r="TJ24" s="623">
        <f t="shared" si="143"/>
        <v>0</v>
      </c>
      <c r="TK24" s="590">
        <f>[1]Субсидия_факт!DK17</f>
        <v>0</v>
      </c>
      <c r="TL24" s="591">
        <f>[1]Субсидия_факт!DN17</f>
        <v>0</v>
      </c>
      <c r="TM24" s="587">
        <f>[1]Субсидия_факт!DQ17</f>
        <v>0</v>
      </c>
      <c r="TN24" s="591">
        <f>[1]Субсидия_факт!DT17</f>
        <v>0</v>
      </c>
      <c r="TO24" s="587">
        <f>[1]Субсидия_факт!EI17</f>
        <v>0</v>
      </c>
      <c r="TP24" s="591">
        <f>[1]Субсидия_факт!EL17</f>
        <v>0</v>
      </c>
      <c r="TQ24" s="764">
        <f t="shared" si="144"/>
        <v>0</v>
      </c>
      <c r="TR24" s="597"/>
      <c r="TS24" s="617"/>
      <c r="TT24" s="826"/>
      <c r="TU24" s="617"/>
      <c r="TV24" s="597"/>
      <c r="TW24" s="617"/>
      <c r="TX24" s="733">
        <f t="shared" si="145"/>
        <v>0</v>
      </c>
      <c r="TY24" s="590">
        <f t="shared" si="146"/>
        <v>0</v>
      </c>
      <c r="TZ24" s="591">
        <f t="shared" si="146"/>
        <v>0</v>
      </c>
      <c r="UA24" s="590">
        <f t="shared" si="146"/>
        <v>0</v>
      </c>
      <c r="UB24" s="591">
        <f t="shared" si="146"/>
        <v>0</v>
      </c>
      <c r="UC24" s="587">
        <f t="shared" si="146"/>
        <v>0</v>
      </c>
      <c r="UD24" s="591">
        <f t="shared" si="146"/>
        <v>0</v>
      </c>
      <c r="UE24" s="608">
        <f t="shared" si="147"/>
        <v>0</v>
      </c>
      <c r="UF24" s="590">
        <f t="shared" si="148"/>
        <v>0</v>
      </c>
      <c r="UG24" s="591">
        <f t="shared" si="148"/>
        <v>0</v>
      </c>
      <c r="UH24" s="590">
        <f t="shared" si="148"/>
        <v>0</v>
      </c>
      <c r="UI24" s="591">
        <f t="shared" si="148"/>
        <v>0</v>
      </c>
      <c r="UJ24" s="587">
        <f t="shared" si="148"/>
        <v>0</v>
      </c>
      <c r="UK24" s="591">
        <f t="shared" si="148"/>
        <v>0</v>
      </c>
      <c r="UL24" s="743">
        <f t="shared" si="149"/>
        <v>0</v>
      </c>
      <c r="UM24" s="590">
        <f>[1]Субсидия_факт!DL17</f>
        <v>0</v>
      </c>
      <c r="UN24" s="591">
        <f>[1]Субсидия_факт!DO17</f>
        <v>0</v>
      </c>
      <c r="UO24" s="587">
        <f>[1]Субсидия_факт!DR17</f>
        <v>0</v>
      </c>
      <c r="UP24" s="591">
        <f>[1]Субсидия_факт!DU17</f>
        <v>0</v>
      </c>
      <c r="UQ24" s="587">
        <f>[1]Субсидия_факт!EJ17</f>
        <v>0</v>
      </c>
      <c r="UR24" s="591">
        <f>[1]Субсидия_факт!EM17</f>
        <v>0</v>
      </c>
      <c r="US24" s="609">
        <f t="shared" si="150"/>
        <v>0</v>
      </c>
      <c r="UT24" s="826"/>
      <c r="UU24" s="617"/>
      <c r="UV24" s="826"/>
      <c r="UW24" s="617"/>
      <c r="UX24" s="826"/>
      <c r="UY24" s="617"/>
      <c r="UZ24" s="764">
        <f>'Прочая  субсидия_МР  и  ГО'!B19</f>
        <v>59369664.790000007</v>
      </c>
      <c r="VA24" s="764">
        <f>'Прочая  субсидия_МР  и  ГО'!C19</f>
        <v>4040094.56</v>
      </c>
      <c r="VB24" s="1113">
        <f>'Прочая  субсидия_БП'!B19</f>
        <v>215009.04000000004</v>
      </c>
      <c r="VC24" s="623">
        <f>'Прочая  субсидия_БП'!C19</f>
        <v>48213.520000000004</v>
      </c>
      <c r="VD24" s="1141">
        <f>'Прочая  субсидия_БП'!D19</f>
        <v>215009.04000000004</v>
      </c>
      <c r="VE24" s="1131">
        <f>'Прочая  субсидия_БП'!E19</f>
        <v>48213.520000000004</v>
      </c>
      <c r="VF24" s="1132">
        <f>'Прочая  субсидия_БП'!F19</f>
        <v>0</v>
      </c>
      <c r="VG24" s="1141">
        <f>'Прочая  субсидия_БП'!G19</f>
        <v>0</v>
      </c>
      <c r="VH24" s="623">
        <f t="shared" si="151"/>
        <v>273066818.92000002</v>
      </c>
      <c r="VI24" s="597">
        <f>'Проверочная  таблица'!WK24+'Проверочная  таблица'!VN24+'Проверочная  таблица'!VP24+WE24</f>
        <v>266746125.69</v>
      </c>
      <c r="VJ24" s="618">
        <f>'Проверочная  таблица'!WL24+'Проверочная  таблица'!VT24+'Проверочная  таблица'!VZ24+'Проверочная  таблица'!VV24+'Проверочная  таблица'!VX24+WB24+WF24+VR24</f>
        <v>6320693.2300000004</v>
      </c>
      <c r="VK24" s="764">
        <f t="shared" si="152"/>
        <v>104269330.98999999</v>
      </c>
      <c r="VL24" s="597">
        <f>'Проверочная  таблица'!WN24+'Проверочная  таблица'!VO24+'Проверочная  таблица'!VQ24+WH24</f>
        <v>102800112.14</v>
      </c>
      <c r="VM24" s="618">
        <f>'Проверочная  таблица'!WO24+'Проверочная  таблица'!VU24+'Проверочная  таблица'!WA24+'Проверочная  таблица'!VW24+'Проверочная  таблица'!VY24+WC24+WI24+VS24</f>
        <v>1469218.85</v>
      </c>
      <c r="VN24" s="1135">
        <f>'Субвенция  на  полномочия'!B19</f>
        <v>255543309.52000001</v>
      </c>
      <c r="VO24" s="1113">
        <f>'Субвенция  на  полномочия'!C19</f>
        <v>99214351.269999996</v>
      </c>
      <c r="VP24" s="1133">
        <f>[1]Субвенция_факт!M18</f>
        <v>7471418</v>
      </c>
      <c r="VQ24" s="619">
        <v>2550000</v>
      </c>
      <c r="VR24" s="1133">
        <f>[1]Субвенция_факт!AE18</f>
        <v>0</v>
      </c>
      <c r="VS24" s="619"/>
      <c r="VT24" s="1133">
        <f>[1]Субвенция_факт!AF18</f>
        <v>1387400</v>
      </c>
      <c r="VU24" s="619">
        <f>ВУС!E102</f>
        <v>304794.77</v>
      </c>
      <c r="VV24" s="1133">
        <f>[1]Субвенция_факт!AG18</f>
        <v>3000</v>
      </c>
      <c r="VW24" s="619"/>
      <c r="VX24" s="1133">
        <f>[1]Субвенция_факт!E18</f>
        <v>0</v>
      </c>
      <c r="VY24" s="619"/>
      <c r="VZ24" s="1133">
        <f>[1]Субвенция_факт!F18</f>
        <v>0</v>
      </c>
      <c r="WA24" s="619"/>
      <c r="WB24" s="1133">
        <f>[1]Субвенция_факт!G18</f>
        <v>0</v>
      </c>
      <c r="WC24" s="916"/>
      <c r="WD24" s="1113">
        <f t="shared" si="153"/>
        <v>6341691.4000000004</v>
      </c>
      <c r="WE24" s="597">
        <f>[1]Субвенция_факт!P18</f>
        <v>2231398.17</v>
      </c>
      <c r="WF24" s="594">
        <f>[1]Субвенция_факт!Q18</f>
        <v>4110293.2300000004</v>
      </c>
      <c r="WG24" s="764">
        <f t="shared" si="154"/>
        <v>1408965.24</v>
      </c>
      <c r="WH24" s="597">
        <v>495760.87</v>
      </c>
      <c r="WI24" s="620">
        <v>913204.37</v>
      </c>
      <c r="WJ24" s="623">
        <f t="shared" si="155"/>
        <v>2320000</v>
      </c>
      <c r="WK24" s="612">
        <f>[1]Субвенция_факт!X18</f>
        <v>1500000</v>
      </c>
      <c r="WL24" s="1142">
        <f>[1]Субвенция_факт!W18</f>
        <v>820000</v>
      </c>
      <c r="WM24" s="764">
        <f t="shared" si="156"/>
        <v>791219.71</v>
      </c>
      <c r="WN24" s="597">
        <v>540000</v>
      </c>
      <c r="WO24" s="620">
        <v>251219.71</v>
      </c>
      <c r="WP24" s="764">
        <f t="shared" si="264"/>
        <v>20115541.689999998</v>
      </c>
      <c r="WQ24" s="764">
        <f t="shared" si="265"/>
        <v>5733152.9500000002</v>
      </c>
      <c r="WR24" s="1113">
        <f t="shared" si="273"/>
        <v>312480</v>
      </c>
      <c r="WS24" s="621">
        <f>'[1]Иные межбюджетные трансферты'!E17</f>
        <v>0</v>
      </c>
      <c r="WT24" s="622">
        <f>'[1]Иные межбюджетные трансферты'!F17</f>
        <v>312480</v>
      </c>
      <c r="WU24" s="764">
        <f t="shared" si="274"/>
        <v>78120</v>
      </c>
      <c r="WV24" s="621"/>
      <c r="WW24" s="622">
        <v>78120</v>
      </c>
      <c r="WX24" s="1113">
        <f t="shared" si="159"/>
        <v>0</v>
      </c>
      <c r="WY24" s="621">
        <f>'[1]Иные межбюджетные трансферты'!X17</f>
        <v>0</v>
      </c>
      <c r="WZ24" s="622">
        <f>'[1]Иные межбюджетные трансферты'!Y17</f>
        <v>0</v>
      </c>
      <c r="XA24" s="764">
        <f t="shared" si="160"/>
        <v>0</v>
      </c>
      <c r="XB24" s="621"/>
      <c r="XC24" s="622"/>
      <c r="XD24" s="623">
        <f t="shared" si="161"/>
        <v>1081880.52</v>
      </c>
      <c r="XE24" s="621">
        <f>'[1]Иные межбюджетные трансферты'!G17</f>
        <v>64912.83</v>
      </c>
      <c r="XF24" s="622">
        <f>'[1]Иные межбюджетные трансферты'!H17</f>
        <v>1016967.69</v>
      </c>
      <c r="XG24" s="764">
        <f t="shared" si="162"/>
        <v>270470.21000000002</v>
      </c>
      <c r="XH24" s="621">
        <v>16228.21</v>
      </c>
      <c r="XI24" s="622">
        <v>254242</v>
      </c>
      <c r="XJ24" s="623">
        <f t="shared" si="163"/>
        <v>14686560</v>
      </c>
      <c r="XK24" s="621">
        <f>'[1]Иные межбюджетные трансферты'!I17</f>
        <v>0</v>
      </c>
      <c r="XL24" s="622">
        <f>'[1]Иные межбюджетные трансферты'!J17</f>
        <v>14686560</v>
      </c>
      <c r="XM24" s="764">
        <f t="shared" si="268"/>
        <v>3671640</v>
      </c>
      <c r="XN24" s="612"/>
      <c r="XO24" s="622">
        <v>3671640</v>
      </c>
      <c r="XP24" s="764">
        <f t="shared" si="165"/>
        <v>0</v>
      </c>
      <c r="XQ24" s="615"/>
      <c r="XR24" s="764">
        <f t="shared" si="166"/>
        <v>0</v>
      </c>
      <c r="XS24" s="615"/>
      <c r="XT24" s="623">
        <f t="shared" si="167"/>
        <v>0</v>
      </c>
      <c r="XU24" s="597">
        <f>'[1]Иные межбюджетные трансферты'!L17</f>
        <v>0</v>
      </c>
      <c r="XV24" s="764">
        <f t="shared" si="168"/>
        <v>0</v>
      </c>
      <c r="XW24" s="597"/>
      <c r="XX24" s="1137">
        <f t="shared" si="169"/>
        <v>0</v>
      </c>
      <c r="XY24" s="609">
        <f t="shared" si="170"/>
        <v>0</v>
      </c>
      <c r="XZ24" s="1137">
        <f t="shared" si="171"/>
        <v>0</v>
      </c>
      <c r="YA24" s="609">
        <f t="shared" si="172"/>
        <v>0</v>
      </c>
      <c r="YB24" s="623">
        <f t="shared" si="269"/>
        <v>1712922.74</v>
      </c>
      <c r="YC24" s="621">
        <f>'[1]Иные межбюджетные трансферты'!C17</f>
        <v>0</v>
      </c>
      <c r="YD24" s="612">
        <f>'[1]Иные межбюджетные трансферты'!D17</f>
        <v>0</v>
      </c>
      <c r="YE24" s="882">
        <f>'[1]Иные межбюджетные трансферты'!K17</f>
        <v>0</v>
      </c>
      <c r="YF24" s="613">
        <f>'[1]Иные межбюджетные трансферты'!N17</f>
        <v>0</v>
      </c>
      <c r="YG24" s="612">
        <f>'[1]Иные межбюджетные трансферты'!Q17</f>
        <v>0</v>
      </c>
      <c r="YH24" s="613">
        <f>'[1]Иные межбюджетные трансферты'!R17</f>
        <v>0</v>
      </c>
      <c r="YI24" s="612">
        <f>'[1]Иные межбюджетные трансферты'!U17</f>
        <v>0</v>
      </c>
      <c r="YJ24" s="613">
        <f>'[1]Иные межбюджетные трансферты'!Z17</f>
        <v>0</v>
      </c>
      <c r="YK24" s="597">
        <f>'[1]Иные межбюджетные трансферты'!AC17</f>
        <v>0</v>
      </c>
      <c r="YL24" s="613">
        <f>'[1]Иные межбюджетные трансферты'!AD17</f>
        <v>0</v>
      </c>
      <c r="YM24" s="612">
        <f>'[1]Иные межбюджетные трансферты'!AE17</f>
        <v>1712922.74</v>
      </c>
      <c r="YN24" s="764">
        <f t="shared" si="270"/>
        <v>1712922.74</v>
      </c>
      <c r="YO24" s="612"/>
      <c r="YP24" s="612"/>
      <c r="YQ24" s="612"/>
      <c r="YR24" s="587"/>
      <c r="YS24" s="612"/>
      <c r="YT24" s="583"/>
      <c r="YU24" s="583"/>
      <c r="YV24" s="583"/>
      <c r="YW24" s="583"/>
      <c r="YX24" s="583"/>
      <c r="YY24" s="583">
        <v>1712922.74</v>
      </c>
      <c r="YZ24" s="623">
        <f t="shared" si="173"/>
        <v>2321698.4299999997</v>
      </c>
      <c r="ZA24" s="621">
        <f>'[1]Иные межбюджетные трансферты'!O17</f>
        <v>2321698.4299999997</v>
      </c>
      <c r="ZB24" s="612">
        <f>'[1]Иные межбюджетные трансферты'!S17</f>
        <v>0</v>
      </c>
      <c r="ZC24" s="613">
        <f>'[1]Иные межбюджетные трансферты'!V17</f>
        <v>0</v>
      </c>
      <c r="ZD24" s="612">
        <f>'[1]Иные межбюджетные трансферты'!AA17</f>
        <v>0</v>
      </c>
      <c r="ZE24" s="882">
        <f>'[1]Иные межбюджетные трансферты'!AF17</f>
        <v>0</v>
      </c>
      <c r="ZF24" s="764">
        <f t="shared" si="174"/>
        <v>0</v>
      </c>
      <c r="ZG24" s="596"/>
      <c r="ZH24" s="596"/>
      <c r="ZI24" s="596"/>
      <c r="ZJ24" s="583"/>
      <c r="ZK24" s="583"/>
      <c r="ZL24" s="609">
        <f t="shared" si="175"/>
        <v>2321698.4299999997</v>
      </c>
      <c r="ZM24" s="590">
        <f>'Проверочная  таблица'!ZA24-ZY24</f>
        <v>2321698.4299999997</v>
      </c>
      <c r="ZN24" s="590">
        <f>'Проверочная  таблица'!ZB24-ZZ24</f>
        <v>0</v>
      </c>
      <c r="ZO24" s="590">
        <f>'Проверочная  таблица'!ZC24-AAA24</f>
        <v>0</v>
      </c>
      <c r="ZP24" s="590">
        <f>'Проверочная  таблица'!ZD24-AAB24</f>
        <v>0</v>
      </c>
      <c r="ZQ24" s="590">
        <f>'Проверочная  таблица'!ZE24-AAC24</f>
        <v>0</v>
      </c>
      <c r="ZR24" s="609">
        <f t="shared" si="176"/>
        <v>0</v>
      </c>
      <c r="ZS24" s="590">
        <f>'Проверочная  таблица'!ZG24-AAE24</f>
        <v>0</v>
      </c>
      <c r="ZT24" s="590">
        <f>'Проверочная  таблица'!ZH24-AAF24</f>
        <v>0</v>
      </c>
      <c r="ZU24" s="590">
        <f>'Проверочная  таблица'!ZI24-AAG24</f>
        <v>0</v>
      </c>
      <c r="ZV24" s="590">
        <f>'Проверочная  таблица'!ZJ24-AAH24</f>
        <v>0</v>
      </c>
      <c r="ZW24" s="590">
        <f>'Проверочная  таблица'!ZK24-AAI24</f>
        <v>0</v>
      </c>
      <c r="ZX24" s="1114">
        <f t="shared" si="177"/>
        <v>0</v>
      </c>
      <c r="ZY24" s="621">
        <f>'[1]Иные межбюджетные трансферты'!P17</f>
        <v>0</v>
      </c>
      <c r="ZZ24" s="612">
        <f>'[1]Иные межбюджетные трансферты'!T17</f>
        <v>0</v>
      </c>
      <c r="AAA24" s="584">
        <f>'[1]Иные межбюджетные трансферты'!W17</f>
        <v>0</v>
      </c>
      <c r="AAB24" s="612">
        <f>'[1]Иные межбюджетные трансферты'!AB17</f>
        <v>0</v>
      </c>
      <c r="AAC24" s="1128">
        <f>'[1]Иные межбюджетные трансферты'!AG17</f>
        <v>0</v>
      </c>
      <c r="AAD24" s="609">
        <f t="shared" si="178"/>
        <v>0</v>
      </c>
      <c r="AAE24" s="596"/>
      <c r="AAF24" s="596"/>
      <c r="AAG24" s="596"/>
      <c r="AAH24" s="583"/>
      <c r="AAI24" s="583"/>
      <c r="AAJ24" s="764">
        <f>AAL24+'Проверочная  таблица'!AAT24+AAP24+'Проверочная  таблица'!AAX24+AAR24+'Проверочная  таблица'!AAZ24</f>
        <v>0</v>
      </c>
      <c r="AAK24" s="764">
        <f>AAM24+'Проверочная  таблица'!AAU24+AAQ24+'Проверочная  таблица'!AAY24+AAS24+'Проверочная  таблица'!ABA24</f>
        <v>0</v>
      </c>
      <c r="AAL24" s="623"/>
      <c r="AAM24" s="623"/>
      <c r="AAN24" s="623"/>
      <c r="AAO24" s="623"/>
      <c r="AAP24" s="1114">
        <f t="shared" si="179"/>
        <v>0</v>
      </c>
      <c r="AAQ24" s="609">
        <f t="shared" si="179"/>
        <v>0</v>
      </c>
      <c r="AAR24" s="624"/>
      <c r="AAS24" s="609"/>
      <c r="AAT24" s="623"/>
      <c r="AAU24" s="623"/>
      <c r="AAV24" s="623"/>
      <c r="AAW24" s="623"/>
      <c r="AAX24" s="1114">
        <f t="shared" si="180"/>
        <v>0</v>
      </c>
      <c r="AAY24" s="609">
        <f t="shared" si="180"/>
        <v>0</v>
      </c>
      <c r="AAZ24" s="609"/>
      <c r="ABA24" s="609"/>
      <c r="ABB24" s="1129">
        <f>'Проверочная  таблица'!AAT24+'Проверочная  таблица'!AAV24</f>
        <v>0</v>
      </c>
      <c r="ABC24" s="1129">
        <f>'Проверочная  таблица'!AAU24+'Проверочная  таблица'!AAW24</f>
        <v>0</v>
      </c>
    </row>
    <row r="25" spans="1:731" ht="20.45" customHeight="1" x14ac:dyDescent="0.25">
      <c r="A25" s="625" t="s">
        <v>993</v>
      </c>
      <c r="B25" s="623">
        <f>D25+AN25+'Проверочная  таблица'!VH25+'Проверочная  таблица'!WP25</f>
        <v>2196823279.21</v>
      </c>
      <c r="C25" s="764">
        <f>E25+'Проверочная  таблица'!VK25+AO25+'Проверочная  таблица'!WQ25</f>
        <v>458866192.19</v>
      </c>
      <c r="D25" s="1113">
        <f t="shared" si="0"/>
        <v>575364988.95000005</v>
      </c>
      <c r="E25" s="623">
        <f t="shared" si="1"/>
        <v>145356170</v>
      </c>
      <c r="F25" s="1096">
        <f>'[1]Дотация  из  ОБ_факт'!H18</f>
        <v>0</v>
      </c>
      <c r="G25" s="1130"/>
      <c r="H25" s="1096">
        <f>'[1]Дотация  из  ОБ_факт'!E18</f>
        <v>23334590.32</v>
      </c>
      <c r="I25" s="1097">
        <v>5833590</v>
      </c>
      <c r="J25" s="1098">
        <f t="shared" si="2"/>
        <v>23334590.32</v>
      </c>
      <c r="K25" s="1099">
        <f t="shared" si="3"/>
        <v>5833590</v>
      </c>
      <c r="L25" s="1098">
        <f>'[1]Дотация  из  ОБ_факт'!G18</f>
        <v>0</v>
      </c>
      <c r="M25" s="582"/>
      <c r="N25" s="1096">
        <f>'[1]Дотация  из  ОБ_факт'!J18</f>
        <v>462197122</v>
      </c>
      <c r="O25" s="1130">
        <v>117098330</v>
      </c>
      <c r="P25" s="1096">
        <f>'[1]Дотация  из  ОБ_факт'!K18</f>
        <v>89696913</v>
      </c>
      <c r="Q25" s="1146">
        <v>22424250</v>
      </c>
      <c r="R25" s="1131">
        <f t="shared" si="4"/>
        <v>55244026</v>
      </c>
      <c r="S25" s="1132">
        <f t="shared" si="5"/>
        <v>13810950</v>
      </c>
      <c r="T25" s="1098">
        <f>'[1]Дотация  из  ОБ_факт'!M18</f>
        <v>34452887</v>
      </c>
      <c r="U25" s="611">
        <v>8613300</v>
      </c>
      <c r="V25" s="1133">
        <f t="shared" si="6"/>
        <v>136363.63</v>
      </c>
      <c r="W25" s="1101">
        <f>'[1]Дотация  из  ОБ_факт'!O18</f>
        <v>136363.63</v>
      </c>
      <c r="X25" s="1102">
        <f>'[1]Дотация  из  ОБ_факт'!P18</f>
        <v>0</v>
      </c>
      <c r="Y25" s="1102">
        <f>'[1]Дотация  из  ОБ_факт'!R18</f>
        <v>0</v>
      </c>
      <c r="Z25" s="1134">
        <f t="shared" si="7"/>
        <v>0</v>
      </c>
      <c r="AA25" s="583"/>
      <c r="AB25" s="583"/>
      <c r="AC25" s="612"/>
      <c r="AD25" s="1133">
        <f t="shared" si="8"/>
        <v>0</v>
      </c>
      <c r="AE25" s="1101">
        <f>'[1]Дотация  из  ОБ_факт'!N18</f>
        <v>0</v>
      </c>
      <c r="AF25" s="1102">
        <f>'[1]Дотация  из  ОБ_факт'!Q18</f>
        <v>0</v>
      </c>
      <c r="AG25" s="1133">
        <f t="shared" si="9"/>
        <v>0</v>
      </c>
      <c r="AH25" s="613"/>
      <c r="AI25" s="612"/>
      <c r="AJ25" s="1131">
        <f t="shared" si="10"/>
        <v>0</v>
      </c>
      <c r="AK25" s="1132">
        <f t="shared" si="11"/>
        <v>0</v>
      </c>
      <c r="AL25" s="1098">
        <f t="shared" si="12"/>
        <v>0</v>
      </c>
      <c r="AM25" s="585">
        <f t="shared" si="13"/>
        <v>0</v>
      </c>
      <c r="AN25" s="729">
        <f t="shared" si="214"/>
        <v>848080131.61000001</v>
      </c>
      <c r="AO25" s="730">
        <f>'Проверочная  таблица'!VA25+'Проверочная  таблица'!VC25+'Проверочная  таблица'!MH25+'Проверочная  таблица'!MS25+'Проверочная  таблица'!DA25+'Проверочная  таблица'!FD25+CU25+'Проверочная  таблица'!JI25+'Проверочная  таблица'!JO25+'Проверочная  таблица'!NL25+'Проверочная  таблица'!NT25+JC25+AS25+AX25+EE25+EK25+CA25+TC25+TQ25+PC25+DY25+DM25+LE25+LK25+SS25+HR25+FK25+QK25+RK25+RU25+QQ25+SJ25+BQ25+QE25+GM25+FW25+GS25+GY25+FQ25+CK25+OS25+BK25+IG25+IW25+HX25+GC25+IM25+KH25+KO25+KU25+DG25+DS25</f>
        <v>131585231.55</v>
      </c>
      <c r="AP25" s="731">
        <f t="shared" si="14"/>
        <v>72101431.989999995</v>
      </c>
      <c r="AQ25" s="587">
        <f>[1]Субсидия_факт!DF18</f>
        <v>72101431.989999995</v>
      </c>
      <c r="AR25" s="586">
        <f>[1]Субсидия_факт!FQ18</f>
        <v>0</v>
      </c>
      <c r="AS25" s="731">
        <f t="shared" si="15"/>
        <v>6664103.9100000001</v>
      </c>
      <c r="AT25" s="597">
        <v>6664103.9100000001</v>
      </c>
      <c r="AU25" s="615"/>
      <c r="AV25" s="720">
        <f t="shared" si="16"/>
        <v>0</v>
      </c>
      <c r="AW25" s="586">
        <f>[1]Субсидия_факт!FS18</f>
        <v>0</v>
      </c>
      <c r="AX25" s="1104">
        <f t="shared" si="17"/>
        <v>0</v>
      </c>
      <c r="AY25" s="597"/>
      <c r="AZ25" s="1105">
        <f t="shared" si="18"/>
        <v>0</v>
      </c>
      <c r="BA25" s="597">
        <f t="shared" si="19"/>
        <v>0</v>
      </c>
      <c r="BB25" s="609">
        <f t="shared" si="20"/>
        <v>0</v>
      </c>
      <c r="BC25" s="615">
        <f t="shared" si="21"/>
        <v>0</v>
      </c>
      <c r="BD25" s="608">
        <f t="shared" si="22"/>
        <v>0</v>
      </c>
      <c r="BE25" s="586">
        <f>[1]Субсидия_факт!FT18</f>
        <v>0</v>
      </c>
      <c r="BF25" s="624">
        <f t="shared" si="23"/>
        <v>0</v>
      </c>
      <c r="BG25" s="597"/>
      <c r="BH25" s="731">
        <f t="shared" si="24"/>
        <v>0</v>
      </c>
      <c r="BI25" s="593">
        <f>[1]Субсидия_факт!DA18</f>
        <v>0</v>
      </c>
      <c r="BJ25" s="597">
        <f>[1]Субсидия_факт!DB18</f>
        <v>0</v>
      </c>
      <c r="BK25" s="914">
        <f t="shared" si="25"/>
        <v>0</v>
      </c>
      <c r="BL25" s="597"/>
      <c r="BM25" s="593"/>
      <c r="BN25" s="658">
        <f t="shared" si="26"/>
        <v>0</v>
      </c>
      <c r="BO25" s="593">
        <f>[1]Субсидия_факт!DC18</f>
        <v>0</v>
      </c>
      <c r="BP25" s="597">
        <f>[1]Субсидия_факт!DD18</f>
        <v>0</v>
      </c>
      <c r="BQ25" s="731">
        <f t="shared" si="27"/>
        <v>0</v>
      </c>
      <c r="BR25" s="597"/>
      <c r="BS25" s="597"/>
      <c r="BT25" s="720">
        <f t="shared" si="28"/>
        <v>0</v>
      </c>
      <c r="BU25" s="590">
        <f>[1]Субсидия_факт!FD18</f>
        <v>0</v>
      </c>
      <c r="BV25" s="589">
        <f>[1]Субсидия_факт!FE18</f>
        <v>0</v>
      </c>
      <c r="BW25" s="586">
        <f>[1]Субсидия_факт!FF18</f>
        <v>0</v>
      </c>
      <c r="BX25" s="589">
        <f>[1]Субсидия_факт!FI18</f>
        <v>0</v>
      </c>
      <c r="BY25" s="586">
        <f>[1]Субсидия_факт!FL18</f>
        <v>0</v>
      </c>
      <c r="BZ25" s="589">
        <f>[1]Субсидия_факт!FM18</f>
        <v>0</v>
      </c>
      <c r="CA25" s="720">
        <f t="shared" si="29"/>
        <v>0</v>
      </c>
      <c r="CB25" s="587"/>
      <c r="CC25" s="589"/>
      <c r="CD25" s="586"/>
      <c r="CE25" s="589"/>
      <c r="CF25" s="586"/>
      <c r="CG25" s="589"/>
      <c r="CH25" s="730">
        <f t="shared" si="215"/>
        <v>0</v>
      </c>
      <c r="CI25" s="590">
        <f>[1]Субсидия_факт!FG18</f>
        <v>0</v>
      </c>
      <c r="CJ25" s="589">
        <f>[1]Субсидия_факт!FJ18</f>
        <v>0</v>
      </c>
      <c r="CK25" s="720">
        <f t="shared" si="31"/>
        <v>0</v>
      </c>
      <c r="CL25" s="590"/>
      <c r="CM25" s="591"/>
      <c r="CN25" s="1106">
        <f t="shared" si="216"/>
        <v>0</v>
      </c>
      <c r="CO25" s="608">
        <f t="shared" si="217"/>
        <v>0</v>
      </c>
      <c r="CP25" s="1105">
        <f t="shared" si="218"/>
        <v>0</v>
      </c>
      <c r="CQ25" s="585">
        <f t="shared" si="219"/>
        <v>0</v>
      </c>
      <c r="CR25" s="623">
        <f t="shared" si="32"/>
        <v>0</v>
      </c>
      <c r="CS25" s="593">
        <f>[1]Субсидия_факт!M18</f>
        <v>0</v>
      </c>
      <c r="CT25" s="597">
        <f>[1]Субсидия_факт!N18</f>
        <v>0</v>
      </c>
      <c r="CU25" s="764">
        <f t="shared" si="33"/>
        <v>0</v>
      </c>
      <c r="CV25" s="626"/>
      <c r="CW25" s="626"/>
      <c r="CX25" s="658">
        <f t="shared" si="34"/>
        <v>0</v>
      </c>
      <c r="CY25" s="593">
        <f>[1]Субсидия_факт!W18</f>
        <v>0</v>
      </c>
      <c r="CZ25" s="594">
        <f>[1]Субсидия_факт!X18</f>
        <v>0</v>
      </c>
      <c r="DA25" s="1135">
        <f t="shared" si="35"/>
        <v>0</v>
      </c>
      <c r="DB25" s="615"/>
      <c r="DC25" s="616"/>
      <c r="DD25" s="730">
        <f t="shared" si="220"/>
        <v>0</v>
      </c>
      <c r="DE25" s="590">
        <f>[1]Субсидия_факт!O18</f>
        <v>0</v>
      </c>
      <c r="DF25" s="589">
        <f>[1]Субсидия_факт!P18</f>
        <v>0</v>
      </c>
      <c r="DG25" s="720">
        <f t="shared" si="221"/>
        <v>0</v>
      </c>
      <c r="DH25" s="590"/>
      <c r="DI25" s="589"/>
      <c r="DJ25" s="730">
        <f t="shared" si="38"/>
        <v>0</v>
      </c>
      <c r="DK25" s="590">
        <f>[1]Субсидия_факт!CL18</f>
        <v>0</v>
      </c>
      <c r="DL25" s="589">
        <f>[1]Субсидия_факт!CM18</f>
        <v>0</v>
      </c>
      <c r="DM25" s="720">
        <f t="shared" si="39"/>
        <v>0</v>
      </c>
      <c r="DN25" s="590"/>
      <c r="DO25" s="589"/>
      <c r="DP25" s="730">
        <f t="shared" si="275"/>
        <v>0</v>
      </c>
      <c r="DQ25" s="590">
        <f>[1]Субсидия_факт!Q18</f>
        <v>0</v>
      </c>
      <c r="DR25" s="589">
        <f>[1]Субсидия_факт!R18</f>
        <v>0</v>
      </c>
      <c r="DS25" s="720">
        <f t="shared" si="276"/>
        <v>0</v>
      </c>
      <c r="DT25" s="590"/>
      <c r="DU25" s="589"/>
      <c r="DV25" s="730">
        <f t="shared" si="42"/>
        <v>0</v>
      </c>
      <c r="DW25" s="590">
        <f>[1]Субсидия_факт!AH18</f>
        <v>0</v>
      </c>
      <c r="DX25" s="589">
        <f>[1]Субсидия_факт!AI18</f>
        <v>0</v>
      </c>
      <c r="DY25" s="730">
        <f t="shared" si="43"/>
        <v>0</v>
      </c>
      <c r="DZ25" s="590"/>
      <c r="EA25" s="591"/>
      <c r="EB25" s="730">
        <f t="shared" si="44"/>
        <v>0</v>
      </c>
      <c r="EC25" s="593">
        <f>[1]Субсидия_факт!HH18</f>
        <v>0</v>
      </c>
      <c r="ED25" s="594">
        <f>[1]Субсидия_факт!HK18</f>
        <v>0</v>
      </c>
      <c r="EE25" s="720">
        <f t="shared" si="45"/>
        <v>0</v>
      </c>
      <c r="EF25" s="590"/>
      <c r="EG25" s="591"/>
      <c r="EH25" s="730">
        <f t="shared" si="46"/>
        <v>0</v>
      </c>
      <c r="EI25" s="590">
        <f>[1]Субсидия_факт!HI18</f>
        <v>0</v>
      </c>
      <c r="EJ25" s="589">
        <f>[1]Субсидия_факт!HL18</f>
        <v>0</v>
      </c>
      <c r="EK25" s="720">
        <f t="shared" si="47"/>
        <v>0</v>
      </c>
      <c r="EL25" s="590"/>
      <c r="EM25" s="591"/>
      <c r="EN25" s="1109">
        <f t="shared" si="48"/>
        <v>0</v>
      </c>
      <c r="EO25" s="590">
        <f t="shared" si="49"/>
        <v>0</v>
      </c>
      <c r="EP25" s="589">
        <f t="shared" si="49"/>
        <v>0</v>
      </c>
      <c r="EQ25" s="608">
        <f t="shared" si="50"/>
        <v>0</v>
      </c>
      <c r="ER25" s="590">
        <f t="shared" si="51"/>
        <v>0</v>
      </c>
      <c r="ES25" s="589">
        <f t="shared" si="51"/>
        <v>0</v>
      </c>
      <c r="ET25" s="1109">
        <f t="shared" si="52"/>
        <v>0</v>
      </c>
      <c r="EU25" s="590">
        <f>[1]Субсидия_факт!HJ18</f>
        <v>0</v>
      </c>
      <c r="EV25" s="589">
        <f>[1]Субсидия_факт!HM18</f>
        <v>0</v>
      </c>
      <c r="EW25" s="608">
        <f t="shared" si="53"/>
        <v>0</v>
      </c>
      <c r="EX25" s="590"/>
      <c r="EY25" s="591"/>
      <c r="EZ25" s="764">
        <f t="shared" si="222"/>
        <v>0</v>
      </c>
      <c r="FA25" s="597">
        <f>[1]Субсидия_факт!L18</f>
        <v>0</v>
      </c>
      <c r="FB25" s="590">
        <f>[1]Субсидия_факт!J18</f>
        <v>0</v>
      </c>
      <c r="FC25" s="589">
        <f>[1]Субсидия_факт!K18</f>
        <v>0</v>
      </c>
      <c r="FD25" s="764">
        <f t="shared" si="223"/>
        <v>0</v>
      </c>
      <c r="FE25" s="597"/>
      <c r="FF25" s="597"/>
      <c r="FG25" s="594"/>
      <c r="FH25" s="623">
        <f t="shared" si="54"/>
        <v>0</v>
      </c>
      <c r="FI25" s="590">
        <f>[1]Субсидия_факт!AP18</f>
        <v>0</v>
      </c>
      <c r="FJ25" s="591">
        <f>[1]Субсидия_факт!AQ18</f>
        <v>0</v>
      </c>
      <c r="FK25" s="764">
        <f t="shared" si="55"/>
        <v>0</v>
      </c>
      <c r="FL25" s="615"/>
      <c r="FM25" s="616"/>
      <c r="FN25" s="623">
        <f t="shared" si="56"/>
        <v>0</v>
      </c>
      <c r="FO25" s="590">
        <f>[1]Субсидия_факт!BV18</f>
        <v>0</v>
      </c>
      <c r="FP25" s="591">
        <f>[1]Субсидия_факт!BW18</f>
        <v>0</v>
      </c>
      <c r="FQ25" s="764">
        <f t="shared" si="57"/>
        <v>0</v>
      </c>
      <c r="FR25" s="593"/>
      <c r="FS25" s="594"/>
      <c r="FT25" s="623">
        <f t="shared" si="58"/>
        <v>0</v>
      </c>
      <c r="FU25" s="593">
        <f>[1]Субсидия_факт!EB18</f>
        <v>0</v>
      </c>
      <c r="FV25" s="594">
        <f>[1]Субсидия_факт!EC18</f>
        <v>0</v>
      </c>
      <c r="FW25" s="764">
        <f t="shared" si="59"/>
        <v>0</v>
      </c>
      <c r="FX25" s="593"/>
      <c r="FY25" s="594"/>
      <c r="FZ25" s="940">
        <f t="shared" si="60"/>
        <v>0</v>
      </c>
      <c r="GA25" s="590">
        <f>[1]Субсидия_факт!ED18</f>
        <v>0</v>
      </c>
      <c r="GB25" s="591">
        <f>[1]Субсидия_факт!EF18</f>
        <v>0</v>
      </c>
      <c r="GC25" s="940">
        <f t="shared" si="61"/>
        <v>0</v>
      </c>
      <c r="GD25" s="593"/>
      <c r="GE25" s="616"/>
      <c r="GF25" s="1114">
        <f t="shared" si="224"/>
        <v>0</v>
      </c>
      <c r="GG25" s="609">
        <f t="shared" si="225"/>
        <v>0</v>
      </c>
      <c r="GH25" s="1137">
        <f t="shared" si="226"/>
        <v>0</v>
      </c>
      <c r="GI25" s="609">
        <f t="shared" si="227"/>
        <v>0</v>
      </c>
      <c r="GJ25" s="623">
        <f t="shared" si="62"/>
        <v>0</v>
      </c>
      <c r="GK25" s="590">
        <f>[1]Субсидия_факт!EN18</f>
        <v>0</v>
      </c>
      <c r="GL25" s="591">
        <f>[1]Субсидия_факт!EO18</f>
        <v>0</v>
      </c>
      <c r="GM25" s="764">
        <f t="shared" si="63"/>
        <v>0</v>
      </c>
      <c r="GN25" s="593"/>
      <c r="GO25" s="594"/>
      <c r="GP25" s="623">
        <f t="shared" si="64"/>
        <v>0</v>
      </c>
      <c r="GQ25" s="593"/>
      <c r="GR25" s="594"/>
      <c r="GS25" s="764">
        <f t="shared" si="65"/>
        <v>0</v>
      </c>
      <c r="GT25" s="593"/>
      <c r="GU25" s="594"/>
      <c r="GV25" s="623">
        <f t="shared" si="66"/>
        <v>71615252.530000001</v>
      </c>
      <c r="GW25" s="590">
        <f>[1]Субсидия_факт!CN18</f>
        <v>716152.53000000119</v>
      </c>
      <c r="GX25" s="591">
        <f>[1]Субсидия_факт!CP18</f>
        <v>70899100</v>
      </c>
      <c r="GY25" s="764">
        <f t="shared" si="67"/>
        <v>0</v>
      </c>
      <c r="GZ25" s="593"/>
      <c r="HA25" s="594"/>
      <c r="HB25" s="1109">
        <f t="shared" si="68"/>
        <v>0</v>
      </c>
      <c r="HC25" s="590">
        <f t="shared" si="69"/>
        <v>0</v>
      </c>
      <c r="HD25" s="589">
        <f t="shared" si="69"/>
        <v>0</v>
      </c>
      <c r="HE25" s="608">
        <f t="shared" si="70"/>
        <v>0</v>
      </c>
      <c r="HF25" s="590">
        <f t="shared" si="71"/>
        <v>0</v>
      </c>
      <c r="HG25" s="589">
        <f t="shared" si="71"/>
        <v>0</v>
      </c>
      <c r="HH25" s="1109">
        <f t="shared" si="72"/>
        <v>71615252.530000001</v>
      </c>
      <c r="HI25" s="590">
        <f>[1]Субсидия_факт!CO18</f>
        <v>716152.53000000119</v>
      </c>
      <c r="HJ25" s="589">
        <f>[1]Субсидия_факт!CQ18</f>
        <v>70899100</v>
      </c>
      <c r="HK25" s="608">
        <f t="shared" si="73"/>
        <v>0</v>
      </c>
      <c r="HL25" s="590">
        <f t="shared" si="228"/>
        <v>0</v>
      </c>
      <c r="HM25" s="591">
        <f t="shared" si="229"/>
        <v>0</v>
      </c>
      <c r="HN25" s="1113">
        <f t="shared" si="75"/>
        <v>0</v>
      </c>
      <c r="HO25" s="590">
        <f>[1]Субсидия_факт!EP18</f>
        <v>0</v>
      </c>
      <c r="HP25" s="591">
        <f>[1]Субсидия_факт!EQ18</f>
        <v>0</v>
      </c>
      <c r="HQ25" s="590">
        <f>[1]Субсидия_факт!ER18</f>
        <v>0</v>
      </c>
      <c r="HR25" s="623">
        <f t="shared" si="76"/>
        <v>0</v>
      </c>
      <c r="HS25" s="593"/>
      <c r="HT25" s="594"/>
      <c r="HU25" s="597"/>
      <c r="HV25" s="940">
        <f t="shared" si="230"/>
        <v>0</v>
      </c>
      <c r="HW25" s="590">
        <f>[1]Субсидия_факт!ES18</f>
        <v>0</v>
      </c>
      <c r="HX25" s="940">
        <f t="shared" si="230"/>
        <v>0</v>
      </c>
      <c r="HY25" s="597"/>
      <c r="HZ25" s="1114">
        <f t="shared" si="231"/>
        <v>0</v>
      </c>
      <c r="IA25" s="1114">
        <f t="shared" si="232"/>
        <v>0</v>
      </c>
      <c r="IB25" s="1114">
        <f t="shared" si="233"/>
        <v>0</v>
      </c>
      <c r="IC25" s="1114">
        <f t="shared" si="234"/>
        <v>0</v>
      </c>
      <c r="ID25" s="623">
        <f t="shared" si="77"/>
        <v>0</v>
      </c>
      <c r="IE25" s="593">
        <f>[1]Субсидия_факт!BM18</f>
        <v>0</v>
      </c>
      <c r="IF25" s="594">
        <f>[1]Субсидия_факт!BN18</f>
        <v>0</v>
      </c>
      <c r="IG25" s="1135">
        <f t="shared" si="78"/>
        <v>0</v>
      </c>
      <c r="IH25" s="593"/>
      <c r="II25" s="594"/>
      <c r="IJ25" s="940">
        <f t="shared" si="79"/>
        <v>0</v>
      </c>
      <c r="IK25" s="590">
        <f>[1]Субсидия_факт!BO18</f>
        <v>0</v>
      </c>
      <c r="IL25" s="591">
        <f>[1]Субсидия_факт!BQ18</f>
        <v>0</v>
      </c>
      <c r="IM25" s="1136">
        <f t="shared" si="80"/>
        <v>0</v>
      </c>
      <c r="IN25" s="593"/>
      <c r="IO25" s="616"/>
      <c r="IP25" s="1114">
        <f t="shared" si="235"/>
        <v>0</v>
      </c>
      <c r="IQ25" s="1114">
        <f t="shared" si="236"/>
        <v>0</v>
      </c>
      <c r="IR25" s="1114">
        <f t="shared" si="237"/>
        <v>0</v>
      </c>
      <c r="IS25" s="609">
        <f t="shared" si="238"/>
        <v>0</v>
      </c>
      <c r="IT25" s="764">
        <f t="shared" si="81"/>
        <v>0</v>
      </c>
      <c r="IU25" s="593">
        <f>[1]Субсидия_факт!AR18</f>
        <v>0</v>
      </c>
      <c r="IV25" s="594">
        <f>[1]Субсидия_факт!AS18</f>
        <v>0</v>
      </c>
      <c r="IW25" s="1135">
        <f t="shared" si="82"/>
        <v>0</v>
      </c>
      <c r="IX25" s="593"/>
      <c r="IY25" s="594"/>
      <c r="IZ25" s="623">
        <f t="shared" si="83"/>
        <v>0</v>
      </c>
      <c r="JA25" s="590">
        <f>[1]Субсидия_факт!BX18</f>
        <v>0</v>
      </c>
      <c r="JB25" s="591">
        <f>[1]Субсидия_факт!BY18</f>
        <v>0</v>
      </c>
      <c r="JC25" s="764">
        <f t="shared" si="84"/>
        <v>0</v>
      </c>
      <c r="JD25" s="593"/>
      <c r="JE25" s="594"/>
      <c r="JF25" s="720">
        <f t="shared" si="85"/>
        <v>0</v>
      </c>
      <c r="JG25" s="590">
        <f>[1]Субсидия_факт!BZ18</f>
        <v>0</v>
      </c>
      <c r="JH25" s="589">
        <f>[1]Субсидия_факт!CC18</f>
        <v>0</v>
      </c>
      <c r="JI25" s="720">
        <f t="shared" si="86"/>
        <v>0</v>
      </c>
      <c r="JJ25" s="590"/>
      <c r="JK25" s="591"/>
      <c r="JL25" s="720">
        <f t="shared" si="87"/>
        <v>0</v>
      </c>
      <c r="JM25" s="590">
        <f>[1]Субсидия_факт!CA18</f>
        <v>0</v>
      </c>
      <c r="JN25" s="591">
        <f>[1]Субсидия_факт!CD18</f>
        <v>0</v>
      </c>
      <c r="JO25" s="720">
        <f t="shared" si="88"/>
        <v>0</v>
      </c>
      <c r="JP25" s="586"/>
      <c r="JQ25" s="595"/>
      <c r="JR25" s="608">
        <f t="shared" si="89"/>
        <v>0</v>
      </c>
      <c r="JS25" s="587">
        <f>'Проверочная  таблица'!JM25-'Проверочная  таблица'!JY25</f>
        <v>0</v>
      </c>
      <c r="JT25" s="591">
        <f>'Проверочная  таблица'!JN25-'Проверочная  таблица'!JZ25</f>
        <v>0</v>
      </c>
      <c r="JU25" s="1105">
        <f t="shared" si="90"/>
        <v>0</v>
      </c>
      <c r="JV25" s="586">
        <f>'Проверочная  таблица'!JP25-'Проверочная  таблица'!KB25</f>
        <v>0</v>
      </c>
      <c r="JW25" s="598">
        <f>'Проверочная  таблица'!JQ25-'Проверочная  таблица'!KC25</f>
        <v>0</v>
      </c>
      <c r="JX25" s="608">
        <f t="shared" si="91"/>
        <v>0</v>
      </c>
      <c r="JY25" s="590">
        <f>[1]Субсидия_факт!CB18</f>
        <v>0</v>
      </c>
      <c r="JZ25" s="589">
        <f>[1]Субсидия_факт!CE18</f>
        <v>0</v>
      </c>
      <c r="KA25" s="608">
        <f t="shared" si="92"/>
        <v>0</v>
      </c>
      <c r="KB25" s="590"/>
      <c r="KC25" s="591"/>
      <c r="KD25" s="1096">
        <f t="shared" si="93"/>
        <v>0</v>
      </c>
      <c r="KE25" s="586">
        <f>[1]Субсидия_факт!AJ18</f>
        <v>0</v>
      </c>
      <c r="KF25" s="591">
        <f>[1]Субсидия_факт!AK18</f>
        <v>0</v>
      </c>
      <c r="KG25" s="586">
        <f>[1]Субсидия_факт!AL18</f>
        <v>0</v>
      </c>
      <c r="KH25" s="1096">
        <f t="shared" si="94"/>
        <v>0</v>
      </c>
      <c r="KI25" s="586"/>
      <c r="KJ25" s="591"/>
      <c r="KK25" s="586"/>
      <c r="KL25" s="1096">
        <f t="shared" si="95"/>
        <v>0</v>
      </c>
      <c r="KM25" s="586">
        <f>[1]Субсидия_факт!GV18</f>
        <v>0</v>
      </c>
      <c r="KN25" s="591">
        <f>[1]Субсидия_факт!GW18</f>
        <v>0</v>
      </c>
      <c r="KO25" s="1096">
        <f t="shared" si="96"/>
        <v>0</v>
      </c>
      <c r="KP25" s="586"/>
      <c r="KQ25" s="591"/>
      <c r="KR25" s="1096">
        <f t="shared" si="97"/>
        <v>0</v>
      </c>
      <c r="KS25" s="615"/>
      <c r="KT25" s="594"/>
      <c r="KU25" s="1096">
        <f t="shared" si="98"/>
        <v>0</v>
      </c>
      <c r="KV25" s="586"/>
      <c r="KW25" s="591"/>
      <c r="KX25" s="608">
        <f t="shared" si="239"/>
        <v>0</v>
      </c>
      <c r="KY25" s="608">
        <f t="shared" si="240"/>
        <v>0</v>
      </c>
      <c r="KZ25" s="608"/>
      <c r="LA25" s="608"/>
      <c r="LB25" s="764">
        <f t="shared" si="99"/>
        <v>0</v>
      </c>
      <c r="LC25" s="586">
        <f>[1]Субсидия_факт!AT18</f>
        <v>0</v>
      </c>
      <c r="LD25" s="591">
        <f>[1]Субсидия_факт!AW18</f>
        <v>0</v>
      </c>
      <c r="LE25" s="764">
        <f t="shared" si="100"/>
        <v>0</v>
      </c>
      <c r="LF25" s="586"/>
      <c r="LG25" s="591"/>
      <c r="LH25" s="764">
        <f t="shared" si="101"/>
        <v>0</v>
      </c>
      <c r="LI25" s="586">
        <f>[1]Субсидия_факт!AU18</f>
        <v>0</v>
      </c>
      <c r="LJ25" s="591">
        <f>[1]Субсидия_факт!AX18</f>
        <v>0</v>
      </c>
      <c r="LK25" s="764">
        <f t="shared" si="102"/>
        <v>0</v>
      </c>
      <c r="LL25" s="586"/>
      <c r="LM25" s="589"/>
      <c r="LN25" s="609">
        <f t="shared" si="103"/>
        <v>0</v>
      </c>
      <c r="LO25" s="593">
        <f>'Проверочная  таблица'!LI25-LU25</f>
        <v>0</v>
      </c>
      <c r="LP25" s="594">
        <f>'Проверочная  таблица'!LJ25-LV25</f>
        <v>0</v>
      </c>
      <c r="LQ25" s="609">
        <f t="shared" si="104"/>
        <v>0</v>
      </c>
      <c r="LR25" s="593">
        <f>'Проверочная  таблица'!LL25-LX25</f>
        <v>0</v>
      </c>
      <c r="LS25" s="594">
        <f>'Проверочная  таблица'!LM25-LY25</f>
        <v>0</v>
      </c>
      <c r="LT25" s="609">
        <f t="shared" si="105"/>
        <v>0</v>
      </c>
      <c r="LU25" s="586">
        <f>[1]Субсидия_факт!AV18</f>
        <v>0</v>
      </c>
      <c r="LV25" s="591">
        <f>[1]Субсидия_факт!AY18</f>
        <v>0</v>
      </c>
      <c r="LW25" s="609">
        <f t="shared" si="106"/>
        <v>0</v>
      </c>
      <c r="LX25" s="586"/>
      <c r="LY25" s="591"/>
      <c r="LZ25" s="1104">
        <f t="shared" si="241"/>
        <v>243883.74</v>
      </c>
      <c r="MA25" s="586">
        <f>[1]Субсидия_факт!AZ18</f>
        <v>0</v>
      </c>
      <c r="MB25" s="589">
        <f>[1]Субсидия_факт!BA18</f>
        <v>0</v>
      </c>
      <c r="MC25" s="590">
        <f>[1]Субсидия_факт!BB18</f>
        <v>0</v>
      </c>
      <c r="MD25" s="591">
        <f>[1]Субсидия_факт!BC18</f>
        <v>0</v>
      </c>
      <c r="ME25" s="587">
        <f>[1]Субсидия_факт!BL18</f>
        <v>0</v>
      </c>
      <c r="MF25" s="590">
        <f>[1]Субсидия_факт!CF18</f>
        <v>65848.609999999986</v>
      </c>
      <c r="MG25" s="589">
        <f>[1]Субсидия_факт!CI18</f>
        <v>178035.13</v>
      </c>
      <c r="MH25" s="720">
        <f t="shared" si="107"/>
        <v>0</v>
      </c>
      <c r="MI25" s="586"/>
      <c r="MJ25" s="591"/>
      <c r="MK25" s="597"/>
      <c r="ML25" s="617"/>
      <c r="MM25" s="586"/>
      <c r="MN25" s="586"/>
      <c r="MO25" s="591"/>
      <c r="MP25" s="720">
        <f t="shared" si="242"/>
        <v>0</v>
      </c>
      <c r="MQ25" s="590">
        <f>[1]Субсидия_факт!CG18</f>
        <v>0</v>
      </c>
      <c r="MR25" s="589">
        <f>[1]Субсидия_факт!CJ18</f>
        <v>0</v>
      </c>
      <c r="MS25" s="720">
        <f t="shared" si="108"/>
        <v>0</v>
      </c>
      <c r="MT25" s="587"/>
      <c r="MU25" s="591"/>
      <c r="MV25" s="608">
        <f t="shared" si="109"/>
        <v>0</v>
      </c>
      <c r="MW25" s="590">
        <f>'Проверочная  таблица'!MQ25-NC25</f>
        <v>0</v>
      </c>
      <c r="MX25" s="591">
        <f>'Проверочная  таблица'!MR25-ND25</f>
        <v>0</v>
      </c>
      <c r="MY25" s="608">
        <f t="shared" si="110"/>
        <v>0</v>
      </c>
      <c r="MZ25" s="586">
        <f>'Проверочная  таблица'!MT25-NF25</f>
        <v>0</v>
      </c>
      <c r="NA25" s="598">
        <f>'Проверочная  таблица'!MU25-NG25</f>
        <v>0</v>
      </c>
      <c r="NB25" s="608">
        <f t="shared" si="243"/>
        <v>0</v>
      </c>
      <c r="NC25" s="590">
        <f>[1]Субсидия_факт!CH18</f>
        <v>0</v>
      </c>
      <c r="ND25" s="589">
        <f>[1]Субсидия_факт!CK18</f>
        <v>0</v>
      </c>
      <c r="NE25" s="608">
        <f t="shared" si="111"/>
        <v>0</v>
      </c>
      <c r="NF25" s="586"/>
      <c r="NG25" s="591"/>
      <c r="NH25" s="1118">
        <f t="shared" si="112"/>
        <v>0</v>
      </c>
      <c r="NI25" s="590">
        <f>[1]Субсидия_факт!CR18</f>
        <v>0</v>
      </c>
      <c r="NJ25" s="589">
        <f>[1]Субсидия_факт!CU18</f>
        <v>0</v>
      </c>
      <c r="NK25" s="597">
        <f>[1]Субсидия_факт!CX18</f>
        <v>0</v>
      </c>
      <c r="NL25" s="1118">
        <f t="shared" si="113"/>
        <v>0</v>
      </c>
      <c r="NM25" s="587"/>
      <c r="NN25" s="591"/>
      <c r="NO25" s="586"/>
      <c r="NP25" s="1096">
        <f t="shared" si="244"/>
        <v>48633138.030000001</v>
      </c>
      <c r="NQ25" s="590">
        <f>[1]Субсидия_факт!CS18</f>
        <v>1512734.0399999991</v>
      </c>
      <c r="NR25" s="589">
        <f>[1]Субсидия_факт!CV18</f>
        <v>23699500</v>
      </c>
      <c r="NS25" s="586">
        <f>[1]Субсидия_факт!CY18</f>
        <v>23420903.989999998</v>
      </c>
      <c r="NT25" s="1096">
        <f t="shared" si="114"/>
        <v>0</v>
      </c>
      <c r="NU25" s="586"/>
      <c r="NV25" s="598"/>
      <c r="NW25" s="586"/>
      <c r="NX25" s="1098">
        <f t="shared" si="115"/>
        <v>23420903.989999998</v>
      </c>
      <c r="NY25" s="615">
        <f>'Проверочная  таблица'!NQ25-OG25</f>
        <v>0</v>
      </c>
      <c r="NZ25" s="594">
        <f>'Проверочная  таблица'!NR25-OH25</f>
        <v>0</v>
      </c>
      <c r="OA25" s="597">
        <f>'Проверочная  таблица'!NS25-OI25</f>
        <v>23420903.989999998</v>
      </c>
      <c r="OB25" s="1098">
        <f t="shared" si="245"/>
        <v>0</v>
      </c>
      <c r="OC25" s="587">
        <f>'Проверочная  таблица'!NU25-OK25</f>
        <v>0</v>
      </c>
      <c r="OD25" s="591">
        <f>'Проверочная  таблица'!NV25-OL25</f>
        <v>0</v>
      </c>
      <c r="OE25" s="586">
        <f>'Проверочная  таблица'!NW25-OM25</f>
        <v>0</v>
      </c>
      <c r="OF25" s="1098">
        <f t="shared" si="116"/>
        <v>25212234.039999999</v>
      </c>
      <c r="OG25" s="590">
        <f>[1]Субсидия_факт!CT18</f>
        <v>1512734.0399999991</v>
      </c>
      <c r="OH25" s="589">
        <f>[1]Субсидия_факт!CW18</f>
        <v>23699500</v>
      </c>
      <c r="OI25" s="590">
        <f>[1]Субсидия_факт!CZ18</f>
        <v>0</v>
      </c>
      <c r="OJ25" s="1098">
        <f t="shared" si="117"/>
        <v>0</v>
      </c>
      <c r="OK25" s="587">
        <f t="shared" si="246"/>
        <v>0</v>
      </c>
      <c r="OL25" s="591">
        <f t="shared" si="247"/>
        <v>0</v>
      </c>
      <c r="OM25" s="586"/>
      <c r="ON25" s="1104">
        <f t="shared" si="248"/>
        <v>0</v>
      </c>
      <c r="OO25" s="590">
        <f>[1]Субсидия_факт!DV18</f>
        <v>0</v>
      </c>
      <c r="OP25" s="591">
        <f>[1]Субсидия_факт!DY18</f>
        <v>0</v>
      </c>
      <c r="OQ25" s="593"/>
      <c r="OR25" s="594"/>
      <c r="OS25" s="1104">
        <f t="shared" si="249"/>
        <v>0</v>
      </c>
      <c r="OT25" s="597"/>
      <c r="OU25" s="617"/>
      <c r="OV25" s="597"/>
      <c r="OW25" s="617"/>
      <c r="OX25" s="1104">
        <f t="shared" si="250"/>
        <v>476989.48</v>
      </c>
      <c r="OY25" s="590">
        <f>[1]Субсидия_факт!DW18</f>
        <v>28619.369999999995</v>
      </c>
      <c r="OZ25" s="591">
        <f>[1]Субсидия_факт!DZ18</f>
        <v>448370.11</v>
      </c>
      <c r="PA25" s="597"/>
      <c r="PB25" s="617"/>
      <c r="PC25" s="1104">
        <f t="shared" si="251"/>
        <v>0</v>
      </c>
      <c r="PD25" s="597"/>
      <c r="PE25" s="617"/>
      <c r="PF25" s="597"/>
      <c r="PG25" s="617"/>
      <c r="PH25" s="609">
        <f t="shared" si="252"/>
        <v>476989.48</v>
      </c>
      <c r="PI25" s="597">
        <f t="shared" si="119"/>
        <v>28619.369999999995</v>
      </c>
      <c r="PJ25" s="594">
        <f t="shared" si="120"/>
        <v>448370.11</v>
      </c>
      <c r="PK25" s="593">
        <f t="shared" si="121"/>
        <v>0</v>
      </c>
      <c r="PL25" s="594">
        <f t="shared" si="122"/>
        <v>0</v>
      </c>
      <c r="PM25" s="609">
        <f t="shared" si="253"/>
        <v>0</v>
      </c>
      <c r="PN25" s="593">
        <f t="shared" si="123"/>
        <v>0</v>
      </c>
      <c r="PO25" s="594">
        <f t="shared" si="124"/>
        <v>0</v>
      </c>
      <c r="PP25" s="593">
        <f t="shared" si="125"/>
        <v>0</v>
      </c>
      <c r="PQ25" s="594">
        <f t="shared" si="126"/>
        <v>0</v>
      </c>
      <c r="PR25" s="609">
        <f t="shared" si="254"/>
        <v>0</v>
      </c>
      <c r="PS25" s="590">
        <f>[1]Субсидия_факт!DX18</f>
        <v>0</v>
      </c>
      <c r="PT25" s="591">
        <f>[1]Субсидия_факт!EA18</f>
        <v>0</v>
      </c>
      <c r="PU25" s="597"/>
      <c r="PV25" s="620"/>
      <c r="PW25" s="609">
        <f t="shared" si="255"/>
        <v>0</v>
      </c>
      <c r="PX25" s="618"/>
      <c r="PY25" s="617"/>
      <c r="PZ25" s="597"/>
      <c r="QA25" s="617"/>
      <c r="QB25" s="623">
        <f t="shared" si="127"/>
        <v>0</v>
      </c>
      <c r="QC25" s="590">
        <f>[1]Субсидия_факт!BD18</f>
        <v>0</v>
      </c>
      <c r="QD25" s="591">
        <f>[1]Субсидия_факт!BE18</f>
        <v>0</v>
      </c>
      <c r="QE25" s="764">
        <f t="shared" si="128"/>
        <v>0</v>
      </c>
      <c r="QF25" s="593"/>
      <c r="QG25" s="594"/>
      <c r="QH25" s="623">
        <f t="shared" si="129"/>
        <v>0</v>
      </c>
      <c r="QI25" s="590">
        <f>[1]Субсидия_факт!BF18</f>
        <v>0</v>
      </c>
      <c r="QJ25" s="591">
        <f>[1]Субсидия_факт!BI18</f>
        <v>0</v>
      </c>
      <c r="QK25" s="764">
        <f t="shared" si="130"/>
        <v>0</v>
      </c>
      <c r="QL25" s="593"/>
      <c r="QM25" s="594"/>
      <c r="QN25" s="623">
        <f t="shared" si="131"/>
        <v>0</v>
      </c>
      <c r="QO25" s="590">
        <f>[1]Субсидия_факт!BG18</f>
        <v>0</v>
      </c>
      <c r="QP25" s="591">
        <f>[1]Субсидия_факт!BJ18</f>
        <v>0</v>
      </c>
      <c r="QQ25" s="764">
        <f t="shared" si="132"/>
        <v>0</v>
      </c>
      <c r="QR25" s="593"/>
      <c r="QS25" s="594"/>
      <c r="QT25" s="1114">
        <f t="shared" si="133"/>
        <v>0</v>
      </c>
      <c r="QU25" s="593">
        <f t="shared" si="134"/>
        <v>0</v>
      </c>
      <c r="QV25" s="594">
        <f t="shared" si="134"/>
        <v>0</v>
      </c>
      <c r="QW25" s="609">
        <f t="shared" si="135"/>
        <v>0</v>
      </c>
      <c r="QX25" s="593">
        <f t="shared" si="136"/>
        <v>0</v>
      </c>
      <c r="QY25" s="594">
        <f t="shared" si="136"/>
        <v>0</v>
      </c>
      <c r="QZ25" s="623">
        <f t="shared" si="137"/>
        <v>0</v>
      </c>
      <c r="RA25" s="590">
        <f>[1]Субсидия_факт!BH18</f>
        <v>0</v>
      </c>
      <c r="RB25" s="591">
        <f>[1]Субсидия_факт!BK18</f>
        <v>0</v>
      </c>
      <c r="RC25" s="609">
        <f t="shared" si="138"/>
        <v>0</v>
      </c>
      <c r="RD25" s="593"/>
      <c r="RE25" s="594"/>
      <c r="RF25" s="1096">
        <f t="shared" si="256"/>
        <v>0</v>
      </c>
      <c r="RG25" s="586">
        <f>[1]Субсидия_факт!GI18</f>
        <v>0</v>
      </c>
      <c r="RH25" s="591">
        <f>[1]Субсидия_факт!GL18</f>
        <v>0</v>
      </c>
      <c r="RI25" s="586">
        <f>[1]Субсидия_факт!GO20</f>
        <v>0</v>
      </c>
      <c r="RJ25" s="591">
        <f>[1]Субсидия_факт!GR20</f>
        <v>0</v>
      </c>
      <c r="RK25" s="1096">
        <f t="shared" si="257"/>
        <v>0</v>
      </c>
      <c r="RL25" s="586"/>
      <c r="RM25" s="591"/>
      <c r="RN25" s="586"/>
      <c r="RO25" s="591"/>
      <c r="RP25" s="1096">
        <f t="shared" si="258"/>
        <v>0</v>
      </c>
      <c r="RQ25" s="615">
        <f>[1]Субсидия_факт!GJ18</f>
        <v>0</v>
      </c>
      <c r="RR25" s="594">
        <f>[1]Субсидия_факт!GM18</f>
        <v>0</v>
      </c>
      <c r="RS25" s="586">
        <f>[1]Субсидия_факт!GP20</f>
        <v>0</v>
      </c>
      <c r="RT25" s="591">
        <f>[1]Субсидия_факт!GS20</f>
        <v>0</v>
      </c>
      <c r="RU25" s="1096">
        <f t="shared" si="259"/>
        <v>0</v>
      </c>
      <c r="RV25" s="586"/>
      <c r="RW25" s="591"/>
      <c r="RX25" s="586"/>
      <c r="RY25" s="591"/>
      <c r="RZ25" s="608">
        <f t="shared" si="260"/>
        <v>0</v>
      </c>
      <c r="SA25" s="608">
        <f t="shared" si="261"/>
        <v>0</v>
      </c>
      <c r="SB25" s="608"/>
      <c r="SC25" s="608"/>
      <c r="SD25" s="764">
        <f t="shared" si="262"/>
        <v>0</v>
      </c>
      <c r="SE25" s="590">
        <f>[1]Субсидия_факт!AE18</f>
        <v>0</v>
      </c>
      <c r="SF25" s="593">
        <f>[1]Субсидия_факт!Y18</f>
        <v>0</v>
      </c>
      <c r="SG25" s="616">
        <f>[1]Субсидия_факт!Z18</f>
        <v>0</v>
      </c>
      <c r="SH25" s="593">
        <f>[1]Субсидия_факт!AA18</f>
        <v>0</v>
      </c>
      <c r="SI25" s="616">
        <f>[1]Субсидия_факт!AB18</f>
        <v>0</v>
      </c>
      <c r="SJ25" s="764">
        <f t="shared" si="139"/>
        <v>0</v>
      </c>
      <c r="SK25" s="618"/>
      <c r="SL25" s="615"/>
      <c r="SM25" s="594"/>
      <c r="SN25" s="615"/>
      <c r="SO25" s="616"/>
      <c r="SP25" s="623">
        <f t="shared" si="140"/>
        <v>0</v>
      </c>
      <c r="SQ25" s="590">
        <f>[1]Субсидия_факт!S18</f>
        <v>0</v>
      </c>
      <c r="SR25" s="591">
        <f>[1]Субсидия_факт!T18</f>
        <v>0</v>
      </c>
      <c r="SS25" s="764">
        <f t="shared" si="141"/>
        <v>0</v>
      </c>
      <c r="ST25" s="615"/>
      <c r="SU25" s="616"/>
      <c r="SV25" s="623">
        <f t="shared" si="263"/>
        <v>436736063.82999998</v>
      </c>
      <c r="SW25" s="590">
        <f>[1]Субсидия_факт!DJ18</f>
        <v>0</v>
      </c>
      <c r="SX25" s="591">
        <f>[1]Субсидия_факт!DM18</f>
        <v>0</v>
      </c>
      <c r="SY25" s="587">
        <f>[1]Субсидия_факт!DP18</f>
        <v>0</v>
      </c>
      <c r="SZ25" s="591">
        <f>[1]Субсидия_факт!DS18</f>
        <v>0</v>
      </c>
      <c r="TA25" s="867">
        <f>[1]Субсидия_факт!EH18-OQ25</f>
        <v>26204163.829999983</v>
      </c>
      <c r="TB25" s="589">
        <f>[1]Субсидия_факт!EK18-OR25</f>
        <v>410531900</v>
      </c>
      <c r="TC25" s="764">
        <f t="shared" si="142"/>
        <v>115877196.91</v>
      </c>
      <c r="TD25" s="1140"/>
      <c r="TE25" s="617"/>
      <c r="TF25" s="1140"/>
      <c r="TG25" s="617"/>
      <c r="TH25" s="826">
        <v>6952631.8200000003</v>
      </c>
      <c r="TI25" s="616">
        <v>108924565.08999999</v>
      </c>
      <c r="TJ25" s="623">
        <f t="shared" si="143"/>
        <v>95563297.870000005</v>
      </c>
      <c r="TK25" s="590">
        <f>[1]Субсидия_факт!DK18</f>
        <v>0</v>
      </c>
      <c r="TL25" s="591">
        <f>[1]Субсидия_факт!DN18</f>
        <v>0</v>
      </c>
      <c r="TM25" s="587">
        <f>[1]Субсидия_факт!DQ18</f>
        <v>0</v>
      </c>
      <c r="TN25" s="591">
        <f>[1]Субсидия_факт!DT18</f>
        <v>0</v>
      </c>
      <c r="TO25" s="587">
        <f>[1]Субсидия_факт!EI18</f>
        <v>5733797.8700000048</v>
      </c>
      <c r="TP25" s="591">
        <f>[1]Субсидия_факт!EL18</f>
        <v>89829500</v>
      </c>
      <c r="TQ25" s="764">
        <f t="shared" si="144"/>
        <v>0</v>
      </c>
      <c r="TR25" s="885"/>
      <c r="TS25" s="886"/>
      <c r="TT25" s="826"/>
      <c r="TU25" s="617"/>
      <c r="TV25" s="597"/>
      <c r="TW25" s="617"/>
      <c r="TX25" s="609">
        <f t="shared" si="145"/>
        <v>0</v>
      </c>
      <c r="TY25" s="593">
        <f t="shared" si="146"/>
        <v>0</v>
      </c>
      <c r="TZ25" s="594">
        <f t="shared" si="146"/>
        <v>0</v>
      </c>
      <c r="UA25" s="593">
        <f t="shared" si="146"/>
        <v>0</v>
      </c>
      <c r="UB25" s="594">
        <f t="shared" si="146"/>
        <v>0</v>
      </c>
      <c r="UC25" s="615">
        <f t="shared" si="146"/>
        <v>0</v>
      </c>
      <c r="UD25" s="594">
        <f t="shared" si="146"/>
        <v>0</v>
      </c>
      <c r="UE25" s="609">
        <f t="shared" si="147"/>
        <v>0</v>
      </c>
      <c r="UF25" s="593">
        <f t="shared" si="148"/>
        <v>0</v>
      </c>
      <c r="UG25" s="594">
        <f t="shared" si="148"/>
        <v>0</v>
      </c>
      <c r="UH25" s="593">
        <f t="shared" si="148"/>
        <v>0</v>
      </c>
      <c r="UI25" s="594">
        <f t="shared" si="148"/>
        <v>0</v>
      </c>
      <c r="UJ25" s="615">
        <f t="shared" si="148"/>
        <v>0</v>
      </c>
      <c r="UK25" s="594">
        <f t="shared" si="148"/>
        <v>0</v>
      </c>
      <c r="UL25" s="1114">
        <f t="shared" si="149"/>
        <v>95563297.870000005</v>
      </c>
      <c r="UM25" s="590">
        <f>[1]Субсидия_факт!DL18</f>
        <v>0</v>
      </c>
      <c r="UN25" s="591">
        <f>[1]Субсидия_факт!DO18</f>
        <v>0</v>
      </c>
      <c r="UO25" s="587">
        <f>[1]Субсидия_факт!DR18</f>
        <v>0</v>
      </c>
      <c r="UP25" s="591">
        <f>[1]Субсидия_факт!DU18</f>
        <v>0</v>
      </c>
      <c r="UQ25" s="587">
        <f>[1]Субсидия_факт!EJ18</f>
        <v>5733797.8700000048</v>
      </c>
      <c r="UR25" s="591">
        <f>[1]Субсидия_факт!EM18</f>
        <v>89829500</v>
      </c>
      <c r="US25" s="609">
        <f t="shared" si="150"/>
        <v>0</v>
      </c>
      <c r="UT25" s="826"/>
      <c r="UU25" s="617"/>
      <c r="UV25" s="826"/>
      <c r="UW25" s="617"/>
      <c r="UX25" s="826"/>
      <c r="UY25" s="617"/>
      <c r="UZ25" s="764">
        <f>'Прочая  субсидия_МР  и  ГО'!B20</f>
        <v>113551341.86000001</v>
      </c>
      <c r="VA25" s="764">
        <f>'Прочая  субсидия_МР  и  ГО'!C20</f>
        <v>9012514.5199999996</v>
      </c>
      <c r="VB25" s="1113">
        <f>'Прочая  субсидия_БП'!B20</f>
        <v>9158732.2799999975</v>
      </c>
      <c r="VC25" s="623">
        <f>'Прочая  субсидия_БП'!C20</f>
        <v>31416.210000000003</v>
      </c>
      <c r="VD25" s="1141">
        <f>'Прочая  субсидия_БП'!D20</f>
        <v>358224.88999999996</v>
      </c>
      <c r="VE25" s="1131">
        <f>'Прочая  субсидия_БП'!E20</f>
        <v>31416.210000000003</v>
      </c>
      <c r="VF25" s="1132">
        <f>'Прочая  субсидия_БП'!F20</f>
        <v>8800507.3899999969</v>
      </c>
      <c r="VG25" s="1141">
        <f>'Прочая  субсидия_БП'!G20</f>
        <v>0</v>
      </c>
      <c r="VH25" s="623">
        <f t="shared" si="151"/>
        <v>648747905.54000008</v>
      </c>
      <c r="VI25" s="597">
        <f>'Проверочная  таблица'!WK25+'Проверочная  таблица'!VN25+'Проверочная  таблица'!VP25+WE25</f>
        <v>630863476.83000004</v>
      </c>
      <c r="VJ25" s="618">
        <f>'Проверочная  таблица'!WL25+'Проверочная  таблица'!VT25+'Проверочная  таблица'!VZ25+'Проверочная  таблица'!VV25+'Проверочная  таблица'!VX25+WB25+WF25+VR25</f>
        <v>17884428.710000001</v>
      </c>
      <c r="VK25" s="764">
        <f t="shared" si="152"/>
        <v>170388904.15000001</v>
      </c>
      <c r="VL25" s="597">
        <f>'Проверочная  таблица'!WN25+'Проверочная  таблица'!VO25+'Проверочная  таблица'!VQ25+WH25</f>
        <v>165246614.49000001</v>
      </c>
      <c r="VM25" s="618">
        <f>'Проверочная  таблица'!WO25+'Проверочная  таблица'!VU25+'Проверочная  таблица'!WA25+'Проверочная  таблица'!VW25+'Проверочная  таблица'!VY25+WC25+WI25+VS25</f>
        <v>5142289.66</v>
      </c>
      <c r="VN25" s="1135">
        <f>'Субвенция  на  полномочия'!B20</f>
        <v>605033861.7700001</v>
      </c>
      <c r="VO25" s="1113">
        <f>'Субвенция  на  полномочия'!C20</f>
        <v>157452426.68000001</v>
      </c>
      <c r="VP25" s="1133">
        <f>[1]Субвенция_факт!M19</f>
        <v>14451203</v>
      </c>
      <c r="VQ25" s="619">
        <v>4204266</v>
      </c>
      <c r="VR25" s="1133">
        <f>[1]Субвенция_факт!AE19</f>
        <v>0</v>
      </c>
      <c r="VS25" s="619"/>
      <c r="VT25" s="1133">
        <f>[1]Субвенция_факт!AF19</f>
        <v>3404000</v>
      </c>
      <c r="VU25" s="619">
        <f>ВУС!E109</f>
        <v>463687.9</v>
      </c>
      <c r="VV25" s="1133">
        <f>[1]Субвенция_факт!AG19</f>
        <v>5000</v>
      </c>
      <c r="VW25" s="619"/>
      <c r="VX25" s="1133">
        <f>[1]Субвенция_факт!E19</f>
        <v>0</v>
      </c>
      <c r="VY25" s="619"/>
      <c r="VZ25" s="1133">
        <f>[1]Субвенция_факт!F19</f>
        <v>0</v>
      </c>
      <c r="WA25" s="619"/>
      <c r="WB25" s="1133">
        <f>[1]Субвенция_факт!G19</f>
        <v>0</v>
      </c>
      <c r="WC25" s="916"/>
      <c r="WD25" s="1113">
        <f t="shared" si="153"/>
        <v>21253840.77</v>
      </c>
      <c r="WE25" s="597">
        <f>[1]Субвенция_факт!P19</f>
        <v>7478412.0599999996</v>
      </c>
      <c r="WF25" s="594">
        <f>[1]Субвенция_факт!Q19</f>
        <v>13775428.710000001</v>
      </c>
      <c r="WG25" s="764">
        <f t="shared" si="154"/>
        <v>7218523.5700000003</v>
      </c>
      <c r="WH25" s="597">
        <v>2539921.81</v>
      </c>
      <c r="WI25" s="620">
        <v>4678601.76</v>
      </c>
      <c r="WJ25" s="623">
        <f t="shared" si="155"/>
        <v>4600000</v>
      </c>
      <c r="WK25" s="612">
        <f>[1]Субвенция_факт!X19</f>
        <v>3900000</v>
      </c>
      <c r="WL25" s="1142">
        <f>[1]Субвенция_факт!W19</f>
        <v>700000</v>
      </c>
      <c r="WM25" s="764">
        <f t="shared" si="156"/>
        <v>1050000</v>
      </c>
      <c r="WN25" s="597">
        <v>1050000</v>
      </c>
      <c r="WO25" s="620">
        <v>0</v>
      </c>
      <c r="WP25" s="764">
        <f t="shared" si="264"/>
        <v>124630253.10999998</v>
      </c>
      <c r="WQ25" s="764">
        <f t="shared" si="265"/>
        <v>11535886.489999998</v>
      </c>
      <c r="WR25" s="1113">
        <f t="shared" si="273"/>
        <v>781200</v>
      </c>
      <c r="WS25" s="621">
        <f>'[1]Иные межбюджетные трансферты'!E18</f>
        <v>0</v>
      </c>
      <c r="WT25" s="622">
        <f>'[1]Иные межбюджетные трансферты'!F18</f>
        <v>781200</v>
      </c>
      <c r="WU25" s="764">
        <f t="shared" si="274"/>
        <v>195300</v>
      </c>
      <c r="WV25" s="621"/>
      <c r="WW25" s="622">
        <v>195300</v>
      </c>
      <c r="WX25" s="1113">
        <f t="shared" si="159"/>
        <v>0</v>
      </c>
      <c r="WY25" s="621">
        <f>'[1]Иные межбюджетные трансферты'!X18</f>
        <v>0</v>
      </c>
      <c r="WZ25" s="622">
        <f>'[1]Иные межбюджетные трансферты'!Y18</f>
        <v>0</v>
      </c>
      <c r="XA25" s="764">
        <f t="shared" si="160"/>
        <v>0</v>
      </c>
      <c r="XB25" s="621"/>
      <c r="XC25" s="622"/>
      <c r="XD25" s="623">
        <f t="shared" si="161"/>
        <v>2704701.31</v>
      </c>
      <c r="XE25" s="621">
        <f>'[1]Иные межбюджетные трансферты'!G18</f>
        <v>162282.07999999999</v>
      </c>
      <c r="XF25" s="622">
        <f>'[1]Иные межбюджетные трансферты'!H18</f>
        <v>2542419.23</v>
      </c>
      <c r="XG25" s="764">
        <f t="shared" si="162"/>
        <v>676175.53</v>
      </c>
      <c r="XH25" s="621">
        <v>40570.53</v>
      </c>
      <c r="XI25" s="622">
        <v>635605</v>
      </c>
      <c r="XJ25" s="623">
        <f t="shared" si="163"/>
        <v>36091440</v>
      </c>
      <c r="XK25" s="621">
        <f>'[1]Иные межбюджетные трансферты'!I18</f>
        <v>0</v>
      </c>
      <c r="XL25" s="622">
        <f>'[1]Иные межбюджетные трансферты'!J18</f>
        <v>36091440</v>
      </c>
      <c r="XM25" s="764">
        <f t="shared" si="268"/>
        <v>9022860</v>
      </c>
      <c r="XN25" s="612"/>
      <c r="XO25" s="622">
        <v>9022860</v>
      </c>
      <c r="XP25" s="764">
        <f t="shared" si="165"/>
        <v>0</v>
      </c>
      <c r="XQ25" s="615"/>
      <c r="XR25" s="764">
        <f t="shared" si="166"/>
        <v>0</v>
      </c>
      <c r="XS25" s="615"/>
      <c r="XT25" s="623">
        <f t="shared" si="167"/>
        <v>59400834.939999998</v>
      </c>
      <c r="XU25" s="597">
        <f>'[1]Иные межбюджетные трансферты'!L18</f>
        <v>59400834.939999998</v>
      </c>
      <c r="XV25" s="764">
        <f t="shared" si="168"/>
        <v>0</v>
      </c>
      <c r="XW25" s="597"/>
      <c r="XX25" s="1137">
        <f t="shared" si="169"/>
        <v>0</v>
      </c>
      <c r="XY25" s="609">
        <f t="shared" si="170"/>
        <v>0</v>
      </c>
      <c r="XZ25" s="1137">
        <f t="shared" si="171"/>
        <v>59400834.939999998</v>
      </c>
      <c r="YA25" s="609">
        <f t="shared" si="172"/>
        <v>0</v>
      </c>
      <c r="YB25" s="623">
        <f t="shared" si="269"/>
        <v>1641550.96</v>
      </c>
      <c r="YC25" s="621">
        <f>'[1]Иные межбюджетные трансферты'!C18</f>
        <v>0</v>
      </c>
      <c r="YD25" s="612">
        <f>'[1]Иные межбюджетные трансферты'!D18</f>
        <v>0</v>
      </c>
      <c r="YE25" s="882">
        <f>'[1]Иные межбюджетные трансферты'!K18</f>
        <v>0</v>
      </c>
      <c r="YF25" s="613">
        <f>'[1]Иные межбюджетные трансферты'!N18</f>
        <v>0</v>
      </c>
      <c r="YG25" s="612">
        <f>'[1]Иные межбюджетные трансферты'!Q18</f>
        <v>0</v>
      </c>
      <c r="YH25" s="613">
        <f>'[1]Иные межбюджетные трансферты'!R18</f>
        <v>0</v>
      </c>
      <c r="YI25" s="612">
        <f>'[1]Иные межбюджетные трансферты'!U18</f>
        <v>0</v>
      </c>
      <c r="YJ25" s="613">
        <f>'[1]Иные межбюджетные трансферты'!Z18</f>
        <v>0</v>
      </c>
      <c r="YK25" s="597">
        <f>'[1]Иные межбюджетные трансферты'!AC18</f>
        <v>0</v>
      </c>
      <c r="YL25" s="613">
        <f>'[1]Иные межбюджетные трансферты'!AD18</f>
        <v>0</v>
      </c>
      <c r="YM25" s="612">
        <f>'[1]Иные межбюджетные трансферты'!AE18</f>
        <v>1641550.96</v>
      </c>
      <c r="YN25" s="764">
        <f t="shared" si="270"/>
        <v>1641550.96</v>
      </c>
      <c r="YO25" s="612"/>
      <c r="YP25" s="612"/>
      <c r="YQ25" s="612"/>
      <c r="YR25" s="587"/>
      <c r="YS25" s="612"/>
      <c r="YT25" s="583"/>
      <c r="YU25" s="583"/>
      <c r="YV25" s="583"/>
      <c r="YW25" s="583"/>
      <c r="YX25" s="583"/>
      <c r="YY25" s="583">
        <v>1641550.96</v>
      </c>
      <c r="YZ25" s="623">
        <f t="shared" si="173"/>
        <v>24010525.899999999</v>
      </c>
      <c r="ZA25" s="621">
        <f>'[1]Иные межбюджетные трансферты'!O18</f>
        <v>0</v>
      </c>
      <c r="ZB25" s="612">
        <f>'[1]Иные межбюджетные трансферты'!S18</f>
        <v>0</v>
      </c>
      <c r="ZC25" s="613">
        <f>'[1]Иные межбюджетные трансферты'!V18</f>
        <v>24010525.899999999</v>
      </c>
      <c r="ZD25" s="612">
        <f>'[1]Иные межбюджетные трансферты'!AA18</f>
        <v>0</v>
      </c>
      <c r="ZE25" s="882">
        <f>'[1]Иные межбюджетные трансферты'!AF18</f>
        <v>0</v>
      </c>
      <c r="ZF25" s="764">
        <f t="shared" si="174"/>
        <v>0</v>
      </c>
      <c r="ZG25" s="596"/>
      <c r="ZH25" s="596"/>
      <c r="ZI25" s="596"/>
      <c r="ZJ25" s="583"/>
      <c r="ZK25" s="583"/>
      <c r="ZL25" s="609">
        <f t="shared" si="175"/>
        <v>24010525.899999999</v>
      </c>
      <c r="ZM25" s="590">
        <f>'Проверочная  таблица'!ZA25-ZY25</f>
        <v>0</v>
      </c>
      <c r="ZN25" s="590">
        <f>'Проверочная  таблица'!ZB25-ZZ25</f>
        <v>0</v>
      </c>
      <c r="ZO25" s="590">
        <f>'Проверочная  таблица'!ZC25-AAA25</f>
        <v>24010525.899999999</v>
      </c>
      <c r="ZP25" s="590">
        <f>'Проверочная  таблица'!ZD25-AAB25</f>
        <v>0</v>
      </c>
      <c r="ZQ25" s="590">
        <f>'Проверочная  таблица'!ZE25-AAC25</f>
        <v>0</v>
      </c>
      <c r="ZR25" s="609">
        <f t="shared" si="176"/>
        <v>0</v>
      </c>
      <c r="ZS25" s="590">
        <f>'Проверочная  таблица'!ZG25-AAE25</f>
        <v>0</v>
      </c>
      <c r="ZT25" s="590">
        <f>'Проверочная  таблица'!ZH25-AAF25</f>
        <v>0</v>
      </c>
      <c r="ZU25" s="590">
        <f>'Проверочная  таблица'!ZI25-AAG25</f>
        <v>0</v>
      </c>
      <c r="ZV25" s="590">
        <f>'Проверочная  таблица'!ZJ25-AAH25</f>
        <v>0</v>
      </c>
      <c r="ZW25" s="590">
        <f>'Проверочная  таблица'!ZK25-AAI25</f>
        <v>0</v>
      </c>
      <c r="ZX25" s="1114">
        <f t="shared" si="177"/>
        <v>0</v>
      </c>
      <c r="ZY25" s="621">
        <f>'[1]Иные межбюджетные трансферты'!P18</f>
        <v>0</v>
      </c>
      <c r="ZZ25" s="612">
        <f>'[1]Иные межбюджетные трансферты'!T18</f>
        <v>0</v>
      </c>
      <c r="AAA25" s="584">
        <f>'[1]Иные межбюджетные трансферты'!W18</f>
        <v>0</v>
      </c>
      <c r="AAB25" s="612">
        <f>'[1]Иные межбюджетные трансферты'!AB18</f>
        <v>0</v>
      </c>
      <c r="AAC25" s="1128">
        <f>'[1]Иные межбюджетные трансферты'!AG18</f>
        <v>0</v>
      </c>
      <c r="AAD25" s="609">
        <f t="shared" si="178"/>
        <v>0</v>
      </c>
      <c r="AAE25" s="596"/>
      <c r="AAF25" s="596"/>
      <c r="AAG25" s="596"/>
      <c r="AAH25" s="583"/>
      <c r="AAI25" s="583"/>
      <c r="AAJ25" s="764">
        <f>AAL25+'Проверочная  таблица'!AAT25+AAP25+'Проверочная  таблица'!AAX25+AAR25+'Проверочная  таблица'!AAZ25</f>
        <v>0</v>
      </c>
      <c r="AAK25" s="764">
        <f>AAM25+'Проверочная  таблица'!AAU25+AAQ25+'Проверочная  таблица'!AAY25+AAS25+'Проверочная  таблица'!ABA25</f>
        <v>0</v>
      </c>
      <c r="AAL25" s="623"/>
      <c r="AAM25" s="623"/>
      <c r="AAN25" s="623"/>
      <c r="AAO25" s="623"/>
      <c r="AAP25" s="1114">
        <f t="shared" si="179"/>
        <v>0</v>
      </c>
      <c r="AAQ25" s="609">
        <f t="shared" si="179"/>
        <v>0</v>
      </c>
      <c r="AAR25" s="624"/>
      <c r="AAS25" s="609"/>
      <c r="AAT25" s="623"/>
      <c r="AAU25" s="623"/>
      <c r="AAV25" s="623"/>
      <c r="AAW25" s="623"/>
      <c r="AAX25" s="1114">
        <f t="shared" si="180"/>
        <v>0</v>
      </c>
      <c r="AAY25" s="609">
        <f t="shared" si="180"/>
        <v>0</v>
      </c>
      <c r="AAZ25" s="609"/>
      <c r="ABA25" s="609"/>
      <c r="ABB25" s="1129">
        <f>'Проверочная  таблица'!AAT25+'Проверочная  таблица'!AAV25</f>
        <v>0</v>
      </c>
      <c r="ABC25" s="1129">
        <f>'Проверочная  таблица'!AAU25+'Проверочная  таблица'!AAW25</f>
        <v>0</v>
      </c>
    </row>
    <row r="26" spans="1:731" ht="20.45" customHeight="1" x14ac:dyDescent="0.25">
      <c r="A26" s="610" t="s">
        <v>994</v>
      </c>
      <c r="B26" s="623">
        <f>D26+AN26+'Проверочная  таблица'!VH26+'Проверочная  таблица'!WP26</f>
        <v>537504990.36000001</v>
      </c>
      <c r="C26" s="764">
        <f>E26+'Проверочная  таблица'!VK26+AO26+'Проверочная  таблица'!WQ26</f>
        <v>140954629.35000002</v>
      </c>
      <c r="D26" s="1113">
        <f t="shared" si="0"/>
        <v>70431711.409999996</v>
      </c>
      <c r="E26" s="623">
        <f t="shared" si="1"/>
        <v>17607919</v>
      </c>
      <c r="F26" s="1096">
        <f>'[1]Дотация  из  ОБ_факт'!H19</f>
        <v>0</v>
      </c>
      <c r="G26" s="1130"/>
      <c r="H26" s="1096">
        <f>'[1]Дотация  из  ОБ_факт'!E19</f>
        <v>19427345.41</v>
      </c>
      <c r="I26" s="1097">
        <v>4856833</v>
      </c>
      <c r="J26" s="1098">
        <f t="shared" si="2"/>
        <v>19427345.41</v>
      </c>
      <c r="K26" s="1099">
        <f t="shared" si="3"/>
        <v>4856833</v>
      </c>
      <c r="L26" s="1098">
        <f>'[1]Дотация  из  ОБ_факт'!G19</f>
        <v>0</v>
      </c>
      <c r="M26" s="582"/>
      <c r="N26" s="1096">
        <f>'[1]Дотация  из  ОБ_факт'!J19</f>
        <v>22860703</v>
      </c>
      <c r="O26" s="1130">
        <v>5715175</v>
      </c>
      <c r="P26" s="1096">
        <f>'[1]Дотация  из  ОБ_факт'!K19</f>
        <v>28143663</v>
      </c>
      <c r="Q26" s="1130">
        <v>7035911</v>
      </c>
      <c r="R26" s="1131">
        <f t="shared" si="4"/>
        <v>28143663</v>
      </c>
      <c r="S26" s="1132">
        <f t="shared" si="5"/>
        <v>7035911</v>
      </c>
      <c r="T26" s="1098">
        <f>'[1]Дотация  из  ОБ_факт'!M19</f>
        <v>0</v>
      </c>
      <c r="U26" s="611"/>
      <c r="V26" s="1133">
        <f t="shared" si="6"/>
        <v>0</v>
      </c>
      <c r="W26" s="1101">
        <f>'[1]Дотация  из  ОБ_факт'!O19</f>
        <v>0</v>
      </c>
      <c r="X26" s="1102">
        <f>'[1]Дотация  из  ОБ_факт'!P19</f>
        <v>0</v>
      </c>
      <c r="Y26" s="1102">
        <f>'[1]Дотация  из  ОБ_факт'!R19</f>
        <v>0</v>
      </c>
      <c r="Z26" s="1134">
        <f t="shared" si="7"/>
        <v>0</v>
      </c>
      <c r="AA26" s="583">
        <f t="shared" si="181"/>
        <v>0</v>
      </c>
      <c r="AB26" s="583"/>
      <c r="AC26" s="612"/>
      <c r="AD26" s="1133">
        <f t="shared" si="8"/>
        <v>0</v>
      </c>
      <c r="AE26" s="1101">
        <f>'[1]Дотация  из  ОБ_факт'!N19</f>
        <v>0</v>
      </c>
      <c r="AF26" s="1102">
        <f>'[1]Дотация  из  ОБ_факт'!Q19</f>
        <v>0</v>
      </c>
      <c r="AG26" s="1133">
        <f t="shared" si="9"/>
        <v>0</v>
      </c>
      <c r="AH26" s="613"/>
      <c r="AI26" s="612"/>
      <c r="AJ26" s="1131">
        <f t="shared" si="10"/>
        <v>0</v>
      </c>
      <c r="AK26" s="1132">
        <f t="shared" si="11"/>
        <v>0</v>
      </c>
      <c r="AL26" s="1098">
        <f t="shared" si="12"/>
        <v>0</v>
      </c>
      <c r="AM26" s="585">
        <f t="shared" si="13"/>
        <v>0</v>
      </c>
      <c r="AN26" s="729">
        <f t="shared" si="214"/>
        <v>58272377.680000007</v>
      </c>
      <c r="AO26" s="730">
        <f>'Проверочная  таблица'!VA26+'Проверочная  таблица'!VC26+'Проверочная  таблица'!MH26+'Проверочная  таблица'!MS26+'Проверочная  таблица'!DA26+'Проверочная  таблица'!FD26+CU26+'Проверочная  таблица'!JI26+'Проверочная  таблица'!JO26+'Проверочная  таблица'!NL26+'Проверочная  таблица'!NT26+JC26+AS26+AX26+EE26+EK26+CA26+TC26+TQ26+PC26+DY26+DM26+LE26+LK26+SS26+HR26+FK26+QK26+RK26+RU26+QQ26+SJ26+BQ26+QE26+GM26+FW26+GS26+GY26+FQ26+CK26+OS26+BK26+IG26+IW26+HX26+GC26+IM26+KH26+KO26+KU26+DG26+DS26</f>
        <v>13376570.68</v>
      </c>
      <c r="AP26" s="764">
        <f t="shared" si="14"/>
        <v>0</v>
      </c>
      <c r="AQ26" s="587">
        <f>[1]Субсидия_факт!DF19</f>
        <v>0</v>
      </c>
      <c r="AR26" s="586">
        <f>[1]Субсидия_факт!FQ19</f>
        <v>0</v>
      </c>
      <c r="AS26" s="764">
        <f t="shared" si="15"/>
        <v>0</v>
      </c>
      <c r="AT26" s="597"/>
      <c r="AU26" s="615"/>
      <c r="AV26" s="720">
        <f t="shared" si="16"/>
        <v>0</v>
      </c>
      <c r="AW26" s="586">
        <f>[1]Субсидия_факт!FS19</f>
        <v>0</v>
      </c>
      <c r="AX26" s="1104">
        <f t="shared" si="17"/>
        <v>0</v>
      </c>
      <c r="AY26" s="597"/>
      <c r="AZ26" s="1105">
        <f t="shared" si="18"/>
        <v>0</v>
      </c>
      <c r="BA26" s="597">
        <f t="shared" si="19"/>
        <v>0</v>
      </c>
      <c r="BB26" s="609">
        <f t="shared" si="20"/>
        <v>0</v>
      </c>
      <c r="BC26" s="615">
        <f t="shared" si="21"/>
        <v>0</v>
      </c>
      <c r="BD26" s="608">
        <f t="shared" si="22"/>
        <v>0</v>
      </c>
      <c r="BE26" s="586">
        <f>[1]Субсидия_факт!FT19</f>
        <v>0</v>
      </c>
      <c r="BF26" s="624">
        <f t="shared" si="23"/>
        <v>0</v>
      </c>
      <c r="BG26" s="597"/>
      <c r="BH26" s="764">
        <f t="shared" si="24"/>
        <v>0</v>
      </c>
      <c r="BI26" s="593">
        <f>[1]Субсидия_факт!DA19</f>
        <v>0</v>
      </c>
      <c r="BJ26" s="597">
        <f>[1]Субсидия_факт!DB19</f>
        <v>0</v>
      </c>
      <c r="BK26" s="1135">
        <f t="shared" si="25"/>
        <v>0</v>
      </c>
      <c r="BL26" s="597"/>
      <c r="BM26" s="593"/>
      <c r="BN26" s="623">
        <f t="shared" si="26"/>
        <v>0</v>
      </c>
      <c r="BO26" s="593">
        <f>[1]Субсидия_факт!DC19</f>
        <v>0</v>
      </c>
      <c r="BP26" s="597">
        <f>[1]Субсидия_факт!DD19</f>
        <v>0</v>
      </c>
      <c r="BQ26" s="764">
        <f t="shared" si="27"/>
        <v>0</v>
      </c>
      <c r="BR26" s="597"/>
      <c r="BS26" s="597"/>
      <c r="BT26" s="720">
        <f t="shared" si="28"/>
        <v>0</v>
      </c>
      <c r="BU26" s="590">
        <f>[1]Субсидия_факт!FD19</f>
        <v>0</v>
      </c>
      <c r="BV26" s="589">
        <f>[1]Субсидия_факт!FE19</f>
        <v>0</v>
      </c>
      <c r="BW26" s="586">
        <f>[1]Субсидия_факт!FF19</f>
        <v>0</v>
      </c>
      <c r="BX26" s="589">
        <f>[1]Субсидия_факт!FI19</f>
        <v>0</v>
      </c>
      <c r="BY26" s="586">
        <f>[1]Субсидия_факт!FL19</f>
        <v>0</v>
      </c>
      <c r="BZ26" s="589">
        <f>[1]Субсидия_факт!FM19</f>
        <v>0</v>
      </c>
      <c r="CA26" s="720">
        <f t="shared" si="29"/>
        <v>0</v>
      </c>
      <c r="CB26" s="587"/>
      <c r="CC26" s="589"/>
      <c r="CD26" s="586"/>
      <c r="CE26" s="589"/>
      <c r="CF26" s="586"/>
      <c r="CG26" s="589"/>
      <c r="CH26" s="730">
        <f t="shared" si="215"/>
        <v>0</v>
      </c>
      <c r="CI26" s="590">
        <f>[1]Субсидия_факт!FG19</f>
        <v>0</v>
      </c>
      <c r="CJ26" s="589">
        <f>[1]Субсидия_факт!FJ19</f>
        <v>0</v>
      </c>
      <c r="CK26" s="720">
        <f t="shared" si="31"/>
        <v>0</v>
      </c>
      <c r="CL26" s="590"/>
      <c r="CM26" s="591"/>
      <c r="CN26" s="1106">
        <f t="shared" si="216"/>
        <v>0</v>
      </c>
      <c r="CO26" s="608">
        <f t="shared" si="217"/>
        <v>0</v>
      </c>
      <c r="CP26" s="1105">
        <f t="shared" si="218"/>
        <v>0</v>
      </c>
      <c r="CQ26" s="585">
        <f t="shared" si="219"/>
        <v>0</v>
      </c>
      <c r="CR26" s="623">
        <f t="shared" si="32"/>
        <v>0</v>
      </c>
      <c r="CS26" s="593">
        <f>[1]Субсидия_факт!M19</f>
        <v>0</v>
      </c>
      <c r="CT26" s="597">
        <f>[1]Субсидия_факт!N19</f>
        <v>0</v>
      </c>
      <c r="CU26" s="764">
        <f t="shared" si="33"/>
        <v>0</v>
      </c>
      <c r="CV26" s="597"/>
      <c r="CW26" s="597"/>
      <c r="CX26" s="623">
        <f t="shared" si="34"/>
        <v>0</v>
      </c>
      <c r="CY26" s="593">
        <f>[1]Субсидия_факт!W19</f>
        <v>0</v>
      </c>
      <c r="CZ26" s="594">
        <f>[1]Субсидия_факт!X19</f>
        <v>0</v>
      </c>
      <c r="DA26" s="1135">
        <f t="shared" si="35"/>
        <v>0</v>
      </c>
      <c r="DB26" s="615"/>
      <c r="DC26" s="616"/>
      <c r="DD26" s="730">
        <f t="shared" si="220"/>
        <v>0</v>
      </c>
      <c r="DE26" s="590">
        <f>[1]Субсидия_факт!O19</f>
        <v>0</v>
      </c>
      <c r="DF26" s="589">
        <f>[1]Субсидия_факт!P19</f>
        <v>0</v>
      </c>
      <c r="DG26" s="720">
        <f t="shared" si="221"/>
        <v>0</v>
      </c>
      <c r="DH26" s="590"/>
      <c r="DI26" s="589"/>
      <c r="DJ26" s="730">
        <f t="shared" si="38"/>
        <v>0</v>
      </c>
      <c r="DK26" s="590">
        <f>[1]Субсидия_факт!CL19</f>
        <v>0</v>
      </c>
      <c r="DL26" s="589">
        <f>[1]Субсидия_факт!CM19</f>
        <v>0</v>
      </c>
      <c r="DM26" s="720">
        <f t="shared" si="39"/>
        <v>0</v>
      </c>
      <c r="DN26" s="590"/>
      <c r="DO26" s="589"/>
      <c r="DP26" s="730">
        <f t="shared" si="275"/>
        <v>0</v>
      </c>
      <c r="DQ26" s="590">
        <f>[1]Субсидия_факт!Q19</f>
        <v>0</v>
      </c>
      <c r="DR26" s="589">
        <f>[1]Субсидия_факт!R19</f>
        <v>0</v>
      </c>
      <c r="DS26" s="720">
        <f t="shared" si="276"/>
        <v>0</v>
      </c>
      <c r="DT26" s="590"/>
      <c r="DU26" s="589"/>
      <c r="DV26" s="730">
        <f t="shared" si="42"/>
        <v>0</v>
      </c>
      <c r="DW26" s="590">
        <f>[1]Субсидия_факт!AH19</f>
        <v>0</v>
      </c>
      <c r="DX26" s="589">
        <f>[1]Субсидия_факт!AI19</f>
        <v>0</v>
      </c>
      <c r="DY26" s="730">
        <f t="shared" si="43"/>
        <v>0</v>
      </c>
      <c r="DZ26" s="590"/>
      <c r="EA26" s="591"/>
      <c r="EB26" s="730">
        <f t="shared" si="44"/>
        <v>0</v>
      </c>
      <c r="EC26" s="593">
        <f>[1]Субсидия_факт!HH19</f>
        <v>0</v>
      </c>
      <c r="ED26" s="594">
        <f>[1]Субсидия_факт!HK19</f>
        <v>0</v>
      </c>
      <c r="EE26" s="720">
        <f t="shared" si="45"/>
        <v>0</v>
      </c>
      <c r="EF26" s="590"/>
      <c r="EG26" s="591"/>
      <c r="EH26" s="730">
        <f t="shared" si="46"/>
        <v>0</v>
      </c>
      <c r="EI26" s="590">
        <f>[1]Субсидия_факт!HI19</f>
        <v>0</v>
      </c>
      <c r="EJ26" s="589">
        <f>[1]Субсидия_факт!HL19</f>
        <v>0</v>
      </c>
      <c r="EK26" s="720">
        <f t="shared" si="47"/>
        <v>0</v>
      </c>
      <c r="EL26" s="590"/>
      <c r="EM26" s="591"/>
      <c r="EN26" s="1109">
        <f t="shared" si="48"/>
        <v>0</v>
      </c>
      <c r="EO26" s="590">
        <f t="shared" si="49"/>
        <v>0</v>
      </c>
      <c r="EP26" s="589">
        <f t="shared" si="49"/>
        <v>0</v>
      </c>
      <c r="EQ26" s="608">
        <f t="shared" si="50"/>
        <v>0</v>
      </c>
      <c r="ER26" s="590">
        <f t="shared" si="51"/>
        <v>0</v>
      </c>
      <c r="ES26" s="589">
        <f t="shared" si="51"/>
        <v>0</v>
      </c>
      <c r="ET26" s="1109">
        <f t="shared" si="52"/>
        <v>0</v>
      </c>
      <c r="EU26" s="590">
        <f>[1]Субсидия_факт!HJ19</f>
        <v>0</v>
      </c>
      <c r="EV26" s="589">
        <f>[1]Субсидия_факт!HM19</f>
        <v>0</v>
      </c>
      <c r="EW26" s="608">
        <f t="shared" si="53"/>
        <v>0</v>
      </c>
      <c r="EX26" s="590"/>
      <c r="EY26" s="591"/>
      <c r="EZ26" s="764">
        <f t="shared" si="222"/>
        <v>0</v>
      </c>
      <c r="FA26" s="597">
        <f>[1]Субсидия_факт!L19</f>
        <v>0</v>
      </c>
      <c r="FB26" s="590">
        <f>[1]Субсидия_факт!J19</f>
        <v>0</v>
      </c>
      <c r="FC26" s="589">
        <f>[1]Субсидия_факт!K19</f>
        <v>0</v>
      </c>
      <c r="FD26" s="764">
        <f t="shared" si="223"/>
        <v>0</v>
      </c>
      <c r="FE26" s="597"/>
      <c r="FF26" s="597"/>
      <c r="FG26" s="594"/>
      <c r="FH26" s="623">
        <f t="shared" si="54"/>
        <v>0</v>
      </c>
      <c r="FI26" s="590">
        <f>[1]Субсидия_факт!AP19</f>
        <v>0</v>
      </c>
      <c r="FJ26" s="591">
        <f>[1]Субсидия_факт!AQ19</f>
        <v>0</v>
      </c>
      <c r="FK26" s="764">
        <f t="shared" si="55"/>
        <v>0</v>
      </c>
      <c r="FL26" s="615"/>
      <c r="FM26" s="616"/>
      <c r="FN26" s="658">
        <f t="shared" si="56"/>
        <v>0</v>
      </c>
      <c r="FO26" s="590">
        <f>[1]Субсидия_факт!BV19</f>
        <v>0</v>
      </c>
      <c r="FP26" s="591">
        <f>[1]Субсидия_факт!BW19</f>
        <v>0</v>
      </c>
      <c r="FQ26" s="764">
        <f t="shared" si="57"/>
        <v>0</v>
      </c>
      <c r="FR26" s="593"/>
      <c r="FS26" s="594"/>
      <c r="FT26" s="658">
        <f t="shared" si="58"/>
        <v>0</v>
      </c>
      <c r="FU26" s="593">
        <f>[1]Субсидия_факт!EB19</f>
        <v>0</v>
      </c>
      <c r="FV26" s="594">
        <f>[1]Субсидия_факт!EC19</f>
        <v>0</v>
      </c>
      <c r="FW26" s="764">
        <f t="shared" si="59"/>
        <v>0</v>
      </c>
      <c r="FX26" s="593"/>
      <c r="FY26" s="594"/>
      <c r="FZ26" s="901">
        <f t="shared" si="60"/>
        <v>0</v>
      </c>
      <c r="GA26" s="590">
        <f>[1]Субсидия_факт!ED19</f>
        <v>0</v>
      </c>
      <c r="GB26" s="591">
        <f>[1]Субсидия_факт!EF19</f>
        <v>0</v>
      </c>
      <c r="GC26" s="940">
        <f t="shared" si="61"/>
        <v>0</v>
      </c>
      <c r="GD26" s="593"/>
      <c r="GE26" s="616"/>
      <c r="GF26" s="1114">
        <f t="shared" si="224"/>
        <v>0</v>
      </c>
      <c r="GG26" s="609">
        <f t="shared" si="225"/>
        <v>0</v>
      </c>
      <c r="GH26" s="1137">
        <f t="shared" si="226"/>
        <v>0</v>
      </c>
      <c r="GI26" s="609">
        <f t="shared" si="227"/>
        <v>0</v>
      </c>
      <c r="GJ26" s="623">
        <f t="shared" si="62"/>
        <v>0</v>
      </c>
      <c r="GK26" s="590">
        <f>[1]Субсидия_факт!EN19</f>
        <v>0</v>
      </c>
      <c r="GL26" s="591">
        <f>[1]Субсидия_факт!EO19</f>
        <v>0</v>
      </c>
      <c r="GM26" s="764">
        <f t="shared" si="63"/>
        <v>0</v>
      </c>
      <c r="GN26" s="593"/>
      <c r="GO26" s="594"/>
      <c r="GP26" s="658">
        <f t="shared" si="64"/>
        <v>0</v>
      </c>
      <c r="GQ26" s="593"/>
      <c r="GR26" s="594"/>
      <c r="GS26" s="764">
        <f t="shared" si="65"/>
        <v>0</v>
      </c>
      <c r="GT26" s="593"/>
      <c r="GU26" s="594"/>
      <c r="GV26" s="658">
        <f t="shared" si="66"/>
        <v>0</v>
      </c>
      <c r="GW26" s="590">
        <f>[1]Субсидия_факт!CN19</f>
        <v>0</v>
      </c>
      <c r="GX26" s="591">
        <f>[1]Субсидия_факт!CP19</f>
        <v>0</v>
      </c>
      <c r="GY26" s="764">
        <f t="shared" si="67"/>
        <v>0</v>
      </c>
      <c r="GZ26" s="593"/>
      <c r="HA26" s="594"/>
      <c r="HB26" s="1109">
        <f t="shared" si="68"/>
        <v>0</v>
      </c>
      <c r="HC26" s="590">
        <f t="shared" si="69"/>
        <v>0</v>
      </c>
      <c r="HD26" s="589">
        <f t="shared" si="69"/>
        <v>0</v>
      </c>
      <c r="HE26" s="608">
        <f t="shared" si="70"/>
        <v>0</v>
      </c>
      <c r="HF26" s="590">
        <f t="shared" si="71"/>
        <v>0</v>
      </c>
      <c r="HG26" s="589">
        <f t="shared" si="71"/>
        <v>0</v>
      </c>
      <c r="HH26" s="1109">
        <f t="shared" si="72"/>
        <v>0</v>
      </c>
      <c r="HI26" s="590">
        <f>[1]Субсидия_факт!CO19</f>
        <v>0</v>
      </c>
      <c r="HJ26" s="589">
        <f>[1]Субсидия_факт!CQ19</f>
        <v>0</v>
      </c>
      <c r="HK26" s="608">
        <f t="shared" si="73"/>
        <v>0</v>
      </c>
      <c r="HL26" s="590">
        <f t="shared" si="228"/>
        <v>0</v>
      </c>
      <c r="HM26" s="591">
        <f t="shared" si="229"/>
        <v>0</v>
      </c>
      <c r="HN26" s="1113">
        <f t="shared" si="75"/>
        <v>0</v>
      </c>
      <c r="HO26" s="590">
        <f>[1]Субсидия_факт!EP19</f>
        <v>0</v>
      </c>
      <c r="HP26" s="591">
        <f>[1]Субсидия_факт!EQ19</f>
        <v>0</v>
      </c>
      <c r="HQ26" s="590">
        <f>[1]Субсидия_факт!ER19</f>
        <v>0</v>
      </c>
      <c r="HR26" s="623">
        <f t="shared" si="76"/>
        <v>0</v>
      </c>
      <c r="HS26" s="593"/>
      <c r="HT26" s="594"/>
      <c r="HU26" s="597"/>
      <c r="HV26" s="940">
        <f t="shared" si="230"/>
        <v>0</v>
      </c>
      <c r="HW26" s="590">
        <f>[1]Субсидия_факт!ES19</f>
        <v>0</v>
      </c>
      <c r="HX26" s="940">
        <f t="shared" si="230"/>
        <v>0</v>
      </c>
      <c r="HY26" s="597"/>
      <c r="HZ26" s="1114">
        <f t="shared" si="231"/>
        <v>0</v>
      </c>
      <c r="IA26" s="1114">
        <f t="shared" si="232"/>
        <v>0</v>
      </c>
      <c r="IB26" s="1114">
        <f t="shared" si="233"/>
        <v>0</v>
      </c>
      <c r="IC26" s="1114">
        <f t="shared" si="234"/>
        <v>0</v>
      </c>
      <c r="ID26" s="658">
        <f t="shared" si="77"/>
        <v>0</v>
      </c>
      <c r="IE26" s="593">
        <f>[1]Субсидия_факт!BM19</f>
        <v>0</v>
      </c>
      <c r="IF26" s="594">
        <f>[1]Субсидия_факт!BN19</f>
        <v>0</v>
      </c>
      <c r="IG26" s="1135">
        <f t="shared" si="78"/>
        <v>0</v>
      </c>
      <c r="IH26" s="593"/>
      <c r="II26" s="594"/>
      <c r="IJ26" s="901">
        <f t="shared" si="79"/>
        <v>0</v>
      </c>
      <c r="IK26" s="590">
        <f>[1]Субсидия_факт!BO19</f>
        <v>0</v>
      </c>
      <c r="IL26" s="591">
        <f>[1]Субсидия_факт!BQ19</f>
        <v>0</v>
      </c>
      <c r="IM26" s="1136">
        <f t="shared" si="80"/>
        <v>0</v>
      </c>
      <c r="IN26" s="593"/>
      <c r="IO26" s="616"/>
      <c r="IP26" s="1114">
        <f t="shared" si="235"/>
        <v>0</v>
      </c>
      <c r="IQ26" s="1114">
        <f t="shared" si="236"/>
        <v>0</v>
      </c>
      <c r="IR26" s="1114">
        <f t="shared" si="237"/>
        <v>0</v>
      </c>
      <c r="IS26" s="609">
        <f t="shared" si="238"/>
        <v>0</v>
      </c>
      <c r="IT26" s="731">
        <f t="shared" si="81"/>
        <v>0</v>
      </c>
      <c r="IU26" s="593">
        <f>[1]Субсидия_факт!AR19</f>
        <v>0</v>
      </c>
      <c r="IV26" s="594">
        <f>[1]Субсидия_факт!AS19</f>
        <v>0</v>
      </c>
      <c r="IW26" s="1135">
        <f t="shared" si="82"/>
        <v>0</v>
      </c>
      <c r="IX26" s="593"/>
      <c r="IY26" s="594"/>
      <c r="IZ26" s="658">
        <f t="shared" si="83"/>
        <v>0</v>
      </c>
      <c r="JA26" s="590">
        <f>[1]Субсидия_факт!BX19</f>
        <v>0</v>
      </c>
      <c r="JB26" s="591">
        <f>[1]Субсидия_факт!BY19</f>
        <v>0</v>
      </c>
      <c r="JC26" s="764">
        <f t="shared" si="84"/>
        <v>0</v>
      </c>
      <c r="JD26" s="593"/>
      <c r="JE26" s="594"/>
      <c r="JF26" s="720">
        <f t="shared" si="85"/>
        <v>0</v>
      </c>
      <c r="JG26" s="590">
        <f>[1]Субсидия_факт!BZ19</f>
        <v>0</v>
      </c>
      <c r="JH26" s="589">
        <f>[1]Субсидия_факт!CC19</f>
        <v>0</v>
      </c>
      <c r="JI26" s="720">
        <f t="shared" si="86"/>
        <v>0</v>
      </c>
      <c r="JJ26" s="590"/>
      <c r="JK26" s="591"/>
      <c r="JL26" s="720">
        <f t="shared" si="87"/>
        <v>0</v>
      </c>
      <c r="JM26" s="590">
        <f>[1]Субсидия_факт!CA19</f>
        <v>0</v>
      </c>
      <c r="JN26" s="591">
        <f>[1]Субсидия_факт!CD19</f>
        <v>0</v>
      </c>
      <c r="JO26" s="720">
        <f t="shared" si="88"/>
        <v>0</v>
      </c>
      <c r="JP26" s="586"/>
      <c r="JQ26" s="595"/>
      <c r="JR26" s="608">
        <f t="shared" si="89"/>
        <v>0</v>
      </c>
      <c r="JS26" s="587">
        <f>'Проверочная  таблица'!JM26-'Проверочная  таблица'!JY26</f>
        <v>0</v>
      </c>
      <c r="JT26" s="591">
        <f>'Проверочная  таблица'!JN26-'Проверочная  таблица'!JZ26</f>
        <v>0</v>
      </c>
      <c r="JU26" s="1105">
        <f t="shared" si="90"/>
        <v>0</v>
      </c>
      <c r="JV26" s="586">
        <f>'Проверочная  таблица'!JP26-'Проверочная  таблица'!KB26</f>
        <v>0</v>
      </c>
      <c r="JW26" s="598">
        <f>'Проверочная  таблица'!JQ26-'Проверочная  таблица'!KC26</f>
        <v>0</v>
      </c>
      <c r="JX26" s="608">
        <f t="shared" si="91"/>
        <v>0</v>
      </c>
      <c r="JY26" s="590">
        <f>[1]Субсидия_факт!CB19</f>
        <v>0</v>
      </c>
      <c r="JZ26" s="589">
        <f>[1]Субсидия_факт!CE19</f>
        <v>0</v>
      </c>
      <c r="KA26" s="608">
        <f t="shared" si="92"/>
        <v>0</v>
      </c>
      <c r="KB26" s="590"/>
      <c r="KC26" s="591"/>
      <c r="KD26" s="1096">
        <f t="shared" si="93"/>
        <v>0</v>
      </c>
      <c r="KE26" s="586">
        <f>[1]Субсидия_факт!AJ19</f>
        <v>0</v>
      </c>
      <c r="KF26" s="591">
        <f>[1]Субсидия_факт!AK19</f>
        <v>0</v>
      </c>
      <c r="KG26" s="586">
        <f>[1]Субсидия_факт!AL19</f>
        <v>0</v>
      </c>
      <c r="KH26" s="1096">
        <f t="shared" si="94"/>
        <v>0</v>
      </c>
      <c r="KI26" s="586"/>
      <c r="KJ26" s="591"/>
      <c r="KK26" s="586"/>
      <c r="KL26" s="1096">
        <f t="shared" si="95"/>
        <v>0</v>
      </c>
      <c r="KM26" s="586">
        <f>[1]Субсидия_факт!GV19</f>
        <v>0</v>
      </c>
      <c r="KN26" s="591">
        <f>[1]Субсидия_факт!GW19</f>
        <v>0</v>
      </c>
      <c r="KO26" s="1096">
        <f t="shared" si="96"/>
        <v>0</v>
      </c>
      <c r="KP26" s="586"/>
      <c r="KQ26" s="591"/>
      <c r="KR26" s="1096">
        <f t="shared" si="97"/>
        <v>0</v>
      </c>
      <c r="KS26" s="615"/>
      <c r="KT26" s="594"/>
      <c r="KU26" s="1096">
        <f t="shared" si="98"/>
        <v>0</v>
      </c>
      <c r="KV26" s="586"/>
      <c r="KW26" s="591"/>
      <c r="KX26" s="608">
        <f t="shared" si="239"/>
        <v>0</v>
      </c>
      <c r="KY26" s="608">
        <f t="shared" si="240"/>
        <v>0</v>
      </c>
      <c r="KZ26" s="608"/>
      <c r="LA26" s="608"/>
      <c r="LB26" s="764">
        <f t="shared" si="99"/>
        <v>0</v>
      </c>
      <c r="LC26" s="586">
        <f>[1]Субсидия_факт!AT19</f>
        <v>0</v>
      </c>
      <c r="LD26" s="591">
        <f>[1]Субсидия_факт!AW19</f>
        <v>0</v>
      </c>
      <c r="LE26" s="764">
        <f t="shared" si="100"/>
        <v>0</v>
      </c>
      <c r="LF26" s="586"/>
      <c r="LG26" s="591"/>
      <c r="LH26" s="764">
        <f t="shared" si="101"/>
        <v>0</v>
      </c>
      <c r="LI26" s="586">
        <f>[1]Субсидия_факт!AU19</f>
        <v>0</v>
      </c>
      <c r="LJ26" s="591">
        <f>[1]Субсидия_факт!AX19</f>
        <v>0</v>
      </c>
      <c r="LK26" s="764">
        <f t="shared" si="102"/>
        <v>0</v>
      </c>
      <c r="LL26" s="586"/>
      <c r="LM26" s="589"/>
      <c r="LN26" s="609">
        <f t="shared" si="103"/>
        <v>0</v>
      </c>
      <c r="LO26" s="593">
        <f>'Проверочная  таблица'!LI26-LU26</f>
        <v>0</v>
      </c>
      <c r="LP26" s="594">
        <f>'Проверочная  таблица'!LJ26-LV26</f>
        <v>0</v>
      </c>
      <c r="LQ26" s="609">
        <f t="shared" si="104"/>
        <v>0</v>
      </c>
      <c r="LR26" s="593">
        <f>'Проверочная  таблица'!LL26-LX26</f>
        <v>0</v>
      </c>
      <c r="LS26" s="594">
        <f>'Проверочная  таблица'!LM26-LY26</f>
        <v>0</v>
      </c>
      <c r="LT26" s="609">
        <f t="shared" si="105"/>
        <v>0</v>
      </c>
      <c r="LU26" s="586">
        <f>[1]Субсидия_факт!AV19</f>
        <v>0</v>
      </c>
      <c r="LV26" s="591">
        <f>[1]Субсидия_факт!AY19</f>
        <v>0</v>
      </c>
      <c r="LW26" s="609">
        <f t="shared" si="106"/>
        <v>0</v>
      </c>
      <c r="LX26" s="586"/>
      <c r="LY26" s="591"/>
      <c r="LZ26" s="1104">
        <f t="shared" si="241"/>
        <v>166385.70000000001</v>
      </c>
      <c r="MA26" s="586">
        <f>[1]Субсидия_факт!AZ19</f>
        <v>0</v>
      </c>
      <c r="MB26" s="589">
        <f>[1]Субсидия_факт!BA19</f>
        <v>0</v>
      </c>
      <c r="MC26" s="590">
        <f>[1]Субсидия_факт!BB19</f>
        <v>0</v>
      </c>
      <c r="MD26" s="591">
        <f>[1]Субсидия_факт!BC19</f>
        <v>0</v>
      </c>
      <c r="ME26" s="587">
        <f>[1]Субсидия_факт!BL19</f>
        <v>0</v>
      </c>
      <c r="MF26" s="590">
        <f>[1]Субсидия_факт!CF19</f>
        <v>44924.140000000014</v>
      </c>
      <c r="MG26" s="589">
        <f>[1]Субсидия_факт!CI19</f>
        <v>121461.56</v>
      </c>
      <c r="MH26" s="720">
        <f t="shared" si="107"/>
        <v>0</v>
      </c>
      <c r="MI26" s="586"/>
      <c r="MJ26" s="591"/>
      <c r="MK26" s="597"/>
      <c r="ML26" s="617"/>
      <c r="MM26" s="586"/>
      <c r="MN26" s="586"/>
      <c r="MO26" s="591"/>
      <c r="MP26" s="720">
        <f t="shared" si="242"/>
        <v>0</v>
      </c>
      <c r="MQ26" s="590">
        <f>[1]Субсидия_факт!CG19</f>
        <v>0</v>
      </c>
      <c r="MR26" s="589">
        <f>[1]Субсидия_факт!CJ19</f>
        <v>0</v>
      </c>
      <c r="MS26" s="720">
        <f t="shared" si="108"/>
        <v>0</v>
      </c>
      <c r="MT26" s="587"/>
      <c r="MU26" s="591"/>
      <c r="MV26" s="608">
        <f t="shared" si="109"/>
        <v>0</v>
      </c>
      <c r="MW26" s="590">
        <f>'Проверочная  таблица'!MQ26-NC26</f>
        <v>0</v>
      </c>
      <c r="MX26" s="591">
        <f>'Проверочная  таблица'!MR26-ND26</f>
        <v>0</v>
      </c>
      <c r="MY26" s="608">
        <f t="shared" si="110"/>
        <v>0</v>
      </c>
      <c r="MZ26" s="586">
        <f>'Проверочная  таблица'!MT26-NF26</f>
        <v>0</v>
      </c>
      <c r="NA26" s="598">
        <f>'Проверочная  таблица'!MU26-NG26</f>
        <v>0</v>
      </c>
      <c r="NB26" s="608">
        <f t="shared" si="243"/>
        <v>0</v>
      </c>
      <c r="NC26" s="590">
        <f>[1]Субсидия_факт!CH19</f>
        <v>0</v>
      </c>
      <c r="ND26" s="589">
        <f>[1]Субсидия_факт!CK19</f>
        <v>0</v>
      </c>
      <c r="NE26" s="608">
        <f t="shared" si="111"/>
        <v>0</v>
      </c>
      <c r="NF26" s="586"/>
      <c r="NG26" s="591"/>
      <c r="NH26" s="1118">
        <f t="shared" si="112"/>
        <v>0</v>
      </c>
      <c r="NI26" s="590">
        <f>[1]Субсидия_факт!CR19</f>
        <v>0</v>
      </c>
      <c r="NJ26" s="589">
        <f>[1]Субсидия_факт!CU19</f>
        <v>0</v>
      </c>
      <c r="NK26" s="597">
        <f>[1]Субсидия_факт!CX19</f>
        <v>0</v>
      </c>
      <c r="NL26" s="1118">
        <f t="shared" si="113"/>
        <v>0</v>
      </c>
      <c r="NM26" s="587"/>
      <c r="NN26" s="591"/>
      <c r="NO26" s="586"/>
      <c r="NP26" s="1096">
        <f t="shared" si="244"/>
        <v>0</v>
      </c>
      <c r="NQ26" s="590">
        <f>[1]Субсидия_факт!CS19</f>
        <v>0</v>
      </c>
      <c r="NR26" s="589">
        <f>[1]Субсидия_факт!CV19</f>
        <v>0</v>
      </c>
      <c r="NS26" s="586">
        <f>[1]Субсидия_факт!CY19</f>
        <v>0</v>
      </c>
      <c r="NT26" s="1096">
        <f t="shared" si="114"/>
        <v>0</v>
      </c>
      <c r="NU26" s="586"/>
      <c r="NV26" s="598"/>
      <c r="NW26" s="586"/>
      <c r="NX26" s="1098">
        <f t="shared" si="115"/>
        <v>0</v>
      </c>
      <c r="NY26" s="615">
        <f>'Проверочная  таблица'!NQ26-OG26</f>
        <v>0</v>
      </c>
      <c r="NZ26" s="594">
        <f>'Проверочная  таблица'!NR26-OH26</f>
        <v>0</v>
      </c>
      <c r="OA26" s="597">
        <f>'Проверочная  таблица'!NS26-OI26</f>
        <v>0</v>
      </c>
      <c r="OB26" s="1098">
        <f t="shared" si="245"/>
        <v>0</v>
      </c>
      <c r="OC26" s="587">
        <f>'Проверочная  таблица'!NU26-OK26</f>
        <v>0</v>
      </c>
      <c r="OD26" s="591">
        <f>'Проверочная  таблица'!NV26-OL26</f>
        <v>0</v>
      </c>
      <c r="OE26" s="586">
        <f>'Проверочная  таблица'!NW26-OM26</f>
        <v>0</v>
      </c>
      <c r="OF26" s="1098">
        <f t="shared" si="116"/>
        <v>0</v>
      </c>
      <c r="OG26" s="590">
        <f>[1]Субсидия_факт!CT19</f>
        <v>0</v>
      </c>
      <c r="OH26" s="589">
        <f>[1]Субсидия_факт!CW19</f>
        <v>0</v>
      </c>
      <c r="OI26" s="590">
        <f>[1]Субсидия_факт!CZ19</f>
        <v>0</v>
      </c>
      <c r="OJ26" s="1098">
        <f t="shared" si="117"/>
        <v>0</v>
      </c>
      <c r="OK26" s="587">
        <f t="shared" si="246"/>
        <v>0</v>
      </c>
      <c r="OL26" s="591">
        <f t="shared" si="247"/>
        <v>0</v>
      </c>
      <c r="OM26" s="586"/>
      <c r="ON26" s="1104">
        <f t="shared" si="248"/>
        <v>0</v>
      </c>
      <c r="OO26" s="590">
        <f>[1]Субсидия_факт!DV19</f>
        <v>0</v>
      </c>
      <c r="OP26" s="591">
        <f>[1]Субсидия_факт!DY19</f>
        <v>0</v>
      </c>
      <c r="OQ26" s="593"/>
      <c r="OR26" s="594"/>
      <c r="OS26" s="1104">
        <f t="shared" si="249"/>
        <v>0</v>
      </c>
      <c r="OT26" s="597"/>
      <c r="OU26" s="617"/>
      <c r="OV26" s="597"/>
      <c r="OW26" s="617"/>
      <c r="OX26" s="1104">
        <f t="shared" si="250"/>
        <v>0</v>
      </c>
      <c r="OY26" s="590">
        <f>[1]Субсидия_факт!DW19</f>
        <v>0</v>
      </c>
      <c r="OZ26" s="591">
        <f>[1]Субсидия_факт!DZ19</f>
        <v>0</v>
      </c>
      <c r="PA26" s="597"/>
      <c r="PB26" s="617"/>
      <c r="PC26" s="1104">
        <f t="shared" si="251"/>
        <v>0</v>
      </c>
      <c r="PD26" s="597"/>
      <c r="PE26" s="617"/>
      <c r="PF26" s="597"/>
      <c r="PG26" s="617"/>
      <c r="PH26" s="609">
        <f t="shared" si="252"/>
        <v>0</v>
      </c>
      <c r="PI26" s="597">
        <f t="shared" si="119"/>
        <v>0</v>
      </c>
      <c r="PJ26" s="594">
        <f t="shared" si="120"/>
        <v>0</v>
      </c>
      <c r="PK26" s="593">
        <f t="shared" si="121"/>
        <v>0</v>
      </c>
      <c r="PL26" s="594">
        <f t="shared" si="122"/>
        <v>0</v>
      </c>
      <c r="PM26" s="609">
        <f t="shared" si="253"/>
        <v>0</v>
      </c>
      <c r="PN26" s="593">
        <f t="shared" si="123"/>
        <v>0</v>
      </c>
      <c r="PO26" s="594">
        <f t="shared" si="124"/>
        <v>0</v>
      </c>
      <c r="PP26" s="593">
        <f t="shared" si="125"/>
        <v>0</v>
      </c>
      <c r="PQ26" s="594">
        <f t="shared" si="126"/>
        <v>0</v>
      </c>
      <c r="PR26" s="609">
        <f t="shared" si="254"/>
        <v>0</v>
      </c>
      <c r="PS26" s="590">
        <f>[1]Субсидия_факт!DX19</f>
        <v>0</v>
      </c>
      <c r="PT26" s="591">
        <f>[1]Субсидия_факт!EA19</f>
        <v>0</v>
      </c>
      <c r="PU26" s="597"/>
      <c r="PV26" s="620"/>
      <c r="PW26" s="609">
        <f t="shared" si="255"/>
        <v>0</v>
      </c>
      <c r="PX26" s="618"/>
      <c r="PY26" s="617"/>
      <c r="PZ26" s="597"/>
      <c r="QA26" s="617"/>
      <c r="QB26" s="658">
        <f t="shared" si="127"/>
        <v>0</v>
      </c>
      <c r="QC26" s="590">
        <f>[1]Субсидия_факт!BD19</f>
        <v>0</v>
      </c>
      <c r="QD26" s="591">
        <f>[1]Субсидия_факт!BE19</f>
        <v>0</v>
      </c>
      <c r="QE26" s="764">
        <f t="shared" si="128"/>
        <v>0</v>
      </c>
      <c r="QF26" s="593"/>
      <c r="QG26" s="594"/>
      <c r="QH26" s="623">
        <f t="shared" si="129"/>
        <v>0</v>
      </c>
      <c r="QI26" s="590">
        <f>[1]Субсидия_факт!BF19</f>
        <v>0</v>
      </c>
      <c r="QJ26" s="591">
        <f>[1]Субсидия_факт!BI19</f>
        <v>0</v>
      </c>
      <c r="QK26" s="764">
        <f t="shared" si="130"/>
        <v>0</v>
      </c>
      <c r="QL26" s="593"/>
      <c r="QM26" s="594"/>
      <c r="QN26" s="658">
        <f t="shared" si="131"/>
        <v>0</v>
      </c>
      <c r="QO26" s="590">
        <f>[1]Субсидия_факт!BG19</f>
        <v>0</v>
      </c>
      <c r="QP26" s="591">
        <f>[1]Субсидия_факт!BJ19</f>
        <v>0</v>
      </c>
      <c r="QQ26" s="764">
        <f t="shared" si="132"/>
        <v>0</v>
      </c>
      <c r="QR26" s="593"/>
      <c r="QS26" s="594"/>
      <c r="QT26" s="1114">
        <f t="shared" si="133"/>
        <v>0</v>
      </c>
      <c r="QU26" s="593">
        <f t="shared" si="134"/>
        <v>0</v>
      </c>
      <c r="QV26" s="594">
        <f t="shared" si="134"/>
        <v>0</v>
      </c>
      <c r="QW26" s="609">
        <f t="shared" si="135"/>
        <v>0</v>
      </c>
      <c r="QX26" s="593">
        <f t="shared" si="136"/>
        <v>0</v>
      </c>
      <c r="QY26" s="594">
        <f t="shared" si="136"/>
        <v>0</v>
      </c>
      <c r="QZ26" s="658">
        <f t="shared" si="137"/>
        <v>0</v>
      </c>
      <c r="RA26" s="590">
        <f>[1]Субсидия_факт!BH19</f>
        <v>0</v>
      </c>
      <c r="RB26" s="591">
        <f>[1]Субсидия_факт!BK19</f>
        <v>0</v>
      </c>
      <c r="RC26" s="609">
        <f t="shared" si="138"/>
        <v>0</v>
      </c>
      <c r="RD26" s="593"/>
      <c r="RE26" s="594"/>
      <c r="RF26" s="1096">
        <f t="shared" si="256"/>
        <v>0</v>
      </c>
      <c r="RG26" s="586">
        <f>[1]Субсидия_факт!GI19</f>
        <v>0</v>
      </c>
      <c r="RH26" s="591">
        <f>[1]Субсидия_факт!GL19</f>
        <v>0</v>
      </c>
      <c r="RI26" s="586">
        <f>[1]Субсидия_факт!GO21</f>
        <v>0</v>
      </c>
      <c r="RJ26" s="591">
        <f>[1]Субсидия_факт!GR21</f>
        <v>0</v>
      </c>
      <c r="RK26" s="1096">
        <f t="shared" si="257"/>
        <v>0</v>
      </c>
      <c r="RL26" s="586"/>
      <c r="RM26" s="591"/>
      <c r="RN26" s="586"/>
      <c r="RO26" s="591"/>
      <c r="RP26" s="1096">
        <f t="shared" si="258"/>
        <v>0</v>
      </c>
      <c r="RQ26" s="615">
        <f>[1]Субсидия_факт!GJ19</f>
        <v>0</v>
      </c>
      <c r="RR26" s="594">
        <f>[1]Субсидия_факт!GM19</f>
        <v>0</v>
      </c>
      <c r="RS26" s="586">
        <f>[1]Субсидия_факт!GP21</f>
        <v>0</v>
      </c>
      <c r="RT26" s="591">
        <f>[1]Субсидия_факт!GS21</f>
        <v>0</v>
      </c>
      <c r="RU26" s="1096">
        <f t="shared" si="259"/>
        <v>0</v>
      </c>
      <c r="RV26" s="586"/>
      <c r="RW26" s="591"/>
      <c r="RX26" s="586"/>
      <c r="RY26" s="591"/>
      <c r="RZ26" s="608">
        <f t="shared" si="260"/>
        <v>0</v>
      </c>
      <c r="SA26" s="608">
        <f t="shared" si="261"/>
        <v>0</v>
      </c>
      <c r="SB26" s="608"/>
      <c r="SC26" s="608"/>
      <c r="SD26" s="764">
        <f t="shared" si="262"/>
        <v>0</v>
      </c>
      <c r="SE26" s="590">
        <f>[1]Субсидия_факт!AE19</f>
        <v>0</v>
      </c>
      <c r="SF26" s="593">
        <f>[1]Субсидия_факт!Y19</f>
        <v>0</v>
      </c>
      <c r="SG26" s="616">
        <f>[1]Субсидия_факт!Z19</f>
        <v>0</v>
      </c>
      <c r="SH26" s="593">
        <f>[1]Субсидия_факт!AA19</f>
        <v>0</v>
      </c>
      <c r="SI26" s="616">
        <f>[1]Субсидия_факт!AB19</f>
        <v>0</v>
      </c>
      <c r="SJ26" s="764">
        <f t="shared" si="139"/>
        <v>0</v>
      </c>
      <c r="SK26" s="618"/>
      <c r="SL26" s="615"/>
      <c r="SM26" s="594"/>
      <c r="SN26" s="615"/>
      <c r="SO26" s="616"/>
      <c r="SP26" s="658">
        <f t="shared" si="140"/>
        <v>0</v>
      </c>
      <c r="SQ26" s="590">
        <f>[1]Субсидия_факт!S19</f>
        <v>0</v>
      </c>
      <c r="SR26" s="591">
        <f>[1]Субсидия_факт!T19</f>
        <v>0</v>
      </c>
      <c r="SS26" s="764">
        <f t="shared" si="141"/>
        <v>0</v>
      </c>
      <c r="ST26" s="615"/>
      <c r="SU26" s="616"/>
      <c r="SV26" s="623">
        <f t="shared" si="263"/>
        <v>0</v>
      </c>
      <c r="SW26" s="590">
        <f>[1]Субсидия_факт!DJ19</f>
        <v>0</v>
      </c>
      <c r="SX26" s="591">
        <f>[1]Субсидия_факт!DM19</f>
        <v>0</v>
      </c>
      <c r="SY26" s="587">
        <f>[1]Субсидия_факт!DP19</f>
        <v>0</v>
      </c>
      <c r="SZ26" s="591">
        <f>[1]Субсидия_факт!DS19</f>
        <v>0</v>
      </c>
      <c r="TA26" s="867">
        <f>[1]Субсидия_факт!EH19-OQ26</f>
        <v>0</v>
      </c>
      <c r="TB26" s="589">
        <f>[1]Субсидия_факт!EK19-OR26</f>
        <v>0</v>
      </c>
      <c r="TC26" s="764">
        <f t="shared" si="142"/>
        <v>0</v>
      </c>
      <c r="TD26" s="1140"/>
      <c r="TE26" s="617"/>
      <c r="TF26" s="1140"/>
      <c r="TG26" s="617"/>
      <c r="TH26" s="826"/>
      <c r="TI26" s="616"/>
      <c r="TJ26" s="658">
        <f t="shared" si="143"/>
        <v>0</v>
      </c>
      <c r="TK26" s="590">
        <f>[1]Субсидия_факт!DK19</f>
        <v>0</v>
      </c>
      <c r="TL26" s="591">
        <f>[1]Субсидия_факт!DN19</f>
        <v>0</v>
      </c>
      <c r="TM26" s="587">
        <f>[1]Субсидия_факт!DQ19</f>
        <v>0</v>
      </c>
      <c r="TN26" s="591">
        <f>[1]Субсидия_факт!DT19</f>
        <v>0</v>
      </c>
      <c r="TO26" s="587">
        <f>[1]Субсидия_факт!EI19</f>
        <v>0</v>
      </c>
      <c r="TP26" s="591">
        <f>[1]Субсидия_факт!EL19</f>
        <v>0</v>
      </c>
      <c r="TQ26" s="764">
        <f t="shared" si="144"/>
        <v>0</v>
      </c>
      <c r="TR26" s="597"/>
      <c r="TS26" s="617"/>
      <c r="TT26" s="826"/>
      <c r="TU26" s="617"/>
      <c r="TV26" s="597"/>
      <c r="TW26" s="617"/>
      <c r="TX26" s="733">
        <f t="shared" si="145"/>
        <v>0</v>
      </c>
      <c r="TY26" s="593">
        <f t="shared" si="146"/>
        <v>0</v>
      </c>
      <c r="TZ26" s="594">
        <f t="shared" si="146"/>
        <v>0</v>
      </c>
      <c r="UA26" s="593">
        <f t="shared" si="146"/>
        <v>0</v>
      </c>
      <c r="UB26" s="594">
        <f t="shared" si="146"/>
        <v>0</v>
      </c>
      <c r="UC26" s="615">
        <f t="shared" si="146"/>
        <v>0</v>
      </c>
      <c r="UD26" s="594">
        <f t="shared" si="146"/>
        <v>0</v>
      </c>
      <c r="UE26" s="609">
        <f t="shared" si="147"/>
        <v>0</v>
      </c>
      <c r="UF26" s="593">
        <f t="shared" si="148"/>
        <v>0</v>
      </c>
      <c r="UG26" s="594">
        <f t="shared" si="148"/>
        <v>0</v>
      </c>
      <c r="UH26" s="593">
        <f t="shared" si="148"/>
        <v>0</v>
      </c>
      <c r="UI26" s="594">
        <f t="shared" si="148"/>
        <v>0</v>
      </c>
      <c r="UJ26" s="615">
        <f t="shared" si="148"/>
        <v>0</v>
      </c>
      <c r="UK26" s="594">
        <f t="shared" si="148"/>
        <v>0</v>
      </c>
      <c r="UL26" s="743">
        <f t="shared" si="149"/>
        <v>0</v>
      </c>
      <c r="UM26" s="590">
        <f>[1]Субсидия_факт!DL19</f>
        <v>0</v>
      </c>
      <c r="UN26" s="591">
        <f>[1]Субсидия_факт!DO19</f>
        <v>0</v>
      </c>
      <c r="UO26" s="587">
        <f>[1]Субсидия_факт!DR19</f>
        <v>0</v>
      </c>
      <c r="UP26" s="591">
        <f>[1]Субсидия_факт!DU19</f>
        <v>0</v>
      </c>
      <c r="UQ26" s="587">
        <f>[1]Субсидия_факт!EJ19</f>
        <v>0</v>
      </c>
      <c r="UR26" s="591">
        <f>[1]Субсидия_факт!EM19</f>
        <v>0</v>
      </c>
      <c r="US26" s="609">
        <f t="shared" si="150"/>
        <v>0</v>
      </c>
      <c r="UT26" s="826"/>
      <c r="UU26" s="617"/>
      <c r="UV26" s="826"/>
      <c r="UW26" s="617"/>
      <c r="UX26" s="826"/>
      <c r="UY26" s="617"/>
      <c r="UZ26" s="764">
        <f>'Прочая  субсидия_МР  и  ГО'!B21</f>
        <v>57682547.710000001</v>
      </c>
      <c r="VA26" s="764">
        <f>'Прочая  субсидия_МР  и  ГО'!C21</f>
        <v>13234799.810000001</v>
      </c>
      <c r="VB26" s="1113">
        <f>'Прочая  субсидия_БП'!B21</f>
        <v>423444.26999999996</v>
      </c>
      <c r="VC26" s="623">
        <f>'Прочая  субсидия_БП'!C21</f>
        <v>141770.87</v>
      </c>
      <c r="VD26" s="1141">
        <f>'Прочая  субсидия_БП'!D21</f>
        <v>423444.26999999996</v>
      </c>
      <c r="VE26" s="1131">
        <f>'Прочая  субсидия_БП'!E21</f>
        <v>141770.87</v>
      </c>
      <c r="VF26" s="1132">
        <f>'Прочая  субсидия_БП'!F21</f>
        <v>0</v>
      </c>
      <c r="VG26" s="1141">
        <f>'Прочая  субсидия_БП'!G21</f>
        <v>0</v>
      </c>
      <c r="VH26" s="623">
        <f t="shared" si="151"/>
        <v>384881477.47000003</v>
      </c>
      <c r="VI26" s="597">
        <f>'Проверочная  таблица'!WK26+'Проверочная  таблица'!VN26+'Проверочная  таблица'!VP26+WE26</f>
        <v>376964869.62</v>
      </c>
      <c r="VJ26" s="618">
        <f>'Проверочная  таблица'!WL26+'Проверочная  таблица'!VT26+'Проверочная  таблица'!VZ26+'Проверочная  таблица'!VV26+'Проверочная  таблица'!VX26+WB26+WF26+VR26</f>
        <v>7916607.8499999996</v>
      </c>
      <c r="VK26" s="764">
        <f t="shared" si="152"/>
        <v>103454700.78000002</v>
      </c>
      <c r="VL26" s="597">
        <f>'Проверочная  таблица'!WN26+'Проверочная  таблица'!VO26+'Проверочная  таблица'!VQ26+WH26</f>
        <v>100741366.33000001</v>
      </c>
      <c r="VM26" s="618">
        <f>'Проверочная  таблица'!WO26+'Проверочная  таблица'!VU26+'Проверочная  таблица'!WA26+'Проверочная  таблица'!VW26+'Проверочная  таблица'!VY26+WC26+WI26+VS26</f>
        <v>2713334.45</v>
      </c>
      <c r="VN26" s="1135">
        <f>'Субвенция  на  полномочия'!B21</f>
        <v>361967245.73000002</v>
      </c>
      <c r="VO26" s="1113">
        <f>'Субвенция  на  полномочия'!C21</f>
        <v>96456287.680000007</v>
      </c>
      <c r="VP26" s="1133">
        <f>[1]Субвенция_факт!M20</f>
        <v>10397659</v>
      </c>
      <c r="VQ26" s="619">
        <v>2466472</v>
      </c>
      <c r="VR26" s="1133">
        <f>[1]Субвенция_факт!AE20</f>
        <v>0</v>
      </c>
      <c r="VS26" s="619"/>
      <c r="VT26" s="1133">
        <f>[1]Субвенция_факт!AF20</f>
        <v>1939000</v>
      </c>
      <c r="VU26" s="619">
        <f>ВУС!E124</f>
        <v>288161.18</v>
      </c>
      <c r="VV26" s="1133">
        <f>[1]Субвенция_факт!AG20</f>
        <v>0</v>
      </c>
      <c r="VW26" s="619"/>
      <c r="VX26" s="1133">
        <f>[1]Субвенция_факт!E20</f>
        <v>0</v>
      </c>
      <c r="VY26" s="619"/>
      <c r="VZ26" s="1133">
        <f>[1]Субвенция_факт!F20</f>
        <v>0</v>
      </c>
      <c r="WA26" s="619"/>
      <c r="WB26" s="1133">
        <f>[1]Субвенция_факт!G20</f>
        <v>0</v>
      </c>
      <c r="WC26" s="916"/>
      <c r="WD26" s="1113">
        <f t="shared" si="153"/>
        <v>7957572.7400000002</v>
      </c>
      <c r="WE26" s="597">
        <f>[1]Субвенция_факт!P20</f>
        <v>2799964.89</v>
      </c>
      <c r="WF26" s="594">
        <f>[1]Субвенция_факт!Q20</f>
        <v>5157607.8499999996</v>
      </c>
      <c r="WG26" s="764">
        <f t="shared" si="154"/>
        <v>3463311.65</v>
      </c>
      <c r="WH26" s="597">
        <v>1218606.6499999999</v>
      </c>
      <c r="WI26" s="620">
        <v>2244705</v>
      </c>
      <c r="WJ26" s="623">
        <f t="shared" si="155"/>
        <v>2620000</v>
      </c>
      <c r="WK26" s="612">
        <f>[1]Субвенция_факт!X20</f>
        <v>1800000</v>
      </c>
      <c r="WL26" s="1142">
        <f>[1]Субвенция_факт!W20</f>
        <v>820000</v>
      </c>
      <c r="WM26" s="764">
        <f t="shared" si="156"/>
        <v>780468.27</v>
      </c>
      <c r="WN26" s="597">
        <v>600000</v>
      </c>
      <c r="WO26" s="620">
        <v>180468.27</v>
      </c>
      <c r="WP26" s="764">
        <f t="shared" si="264"/>
        <v>23919423.799999997</v>
      </c>
      <c r="WQ26" s="764">
        <f t="shared" si="265"/>
        <v>6515438.8900000006</v>
      </c>
      <c r="WR26" s="1113">
        <f t="shared" si="273"/>
        <v>390600</v>
      </c>
      <c r="WS26" s="621">
        <f>'[1]Иные межбюджетные трансферты'!E19</f>
        <v>0</v>
      </c>
      <c r="WT26" s="622">
        <f>'[1]Иные межбюджетные трансферты'!F19</f>
        <v>390600</v>
      </c>
      <c r="WU26" s="764">
        <f t="shared" si="274"/>
        <v>162750</v>
      </c>
      <c r="WV26" s="621"/>
      <c r="WW26" s="622">
        <v>162750</v>
      </c>
      <c r="WX26" s="1113">
        <f t="shared" si="159"/>
        <v>0</v>
      </c>
      <c r="WY26" s="621">
        <f>'[1]Иные межбюджетные трансферты'!X19</f>
        <v>0</v>
      </c>
      <c r="WZ26" s="622">
        <f>'[1]Иные межбюджетные трансферты'!Y19</f>
        <v>0</v>
      </c>
      <c r="XA26" s="764">
        <f t="shared" si="160"/>
        <v>0</v>
      </c>
      <c r="XB26" s="621"/>
      <c r="XC26" s="622"/>
      <c r="XD26" s="623">
        <f t="shared" si="161"/>
        <v>1352350.6500000001</v>
      </c>
      <c r="XE26" s="621">
        <f>'[1]Иные межбюджетные трансферты'!G19</f>
        <v>81141.039999999994</v>
      </c>
      <c r="XF26" s="622">
        <f>'[1]Иные межбюджетные трансферты'!H19</f>
        <v>1271209.6100000001</v>
      </c>
      <c r="XG26" s="764">
        <f t="shared" si="162"/>
        <v>112695.74</v>
      </c>
      <c r="XH26" s="621">
        <v>6761.74</v>
      </c>
      <c r="XI26" s="622">
        <v>105934</v>
      </c>
      <c r="XJ26" s="623">
        <f t="shared" si="163"/>
        <v>21248640</v>
      </c>
      <c r="XK26" s="621">
        <f>'[1]Иные межбюджетные трансферты'!I19</f>
        <v>0</v>
      </c>
      <c r="XL26" s="622">
        <f>'[1]Иные межбюджетные трансферты'!J19</f>
        <v>21248640</v>
      </c>
      <c r="XM26" s="764">
        <f t="shared" si="268"/>
        <v>5312160</v>
      </c>
      <c r="XN26" s="612"/>
      <c r="XO26" s="622">
        <v>5312160</v>
      </c>
      <c r="XP26" s="764">
        <f t="shared" si="165"/>
        <v>0</v>
      </c>
      <c r="XQ26" s="615"/>
      <c r="XR26" s="764">
        <f t="shared" si="166"/>
        <v>0</v>
      </c>
      <c r="XS26" s="615"/>
      <c r="XT26" s="623">
        <f t="shared" si="167"/>
        <v>0</v>
      </c>
      <c r="XU26" s="597">
        <f>'[1]Иные межбюджетные трансферты'!L19</f>
        <v>0</v>
      </c>
      <c r="XV26" s="764">
        <f t="shared" si="168"/>
        <v>0</v>
      </c>
      <c r="XW26" s="597"/>
      <c r="XX26" s="1137">
        <f t="shared" si="169"/>
        <v>0</v>
      </c>
      <c r="XY26" s="609">
        <f t="shared" si="170"/>
        <v>0</v>
      </c>
      <c r="XZ26" s="1137">
        <f t="shared" si="171"/>
        <v>0</v>
      </c>
      <c r="YA26" s="609">
        <f t="shared" si="172"/>
        <v>0</v>
      </c>
      <c r="YB26" s="623">
        <f t="shared" si="269"/>
        <v>927833.15</v>
      </c>
      <c r="YC26" s="621">
        <f>'[1]Иные межбюджетные трансферты'!C19</f>
        <v>0</v>
      </c>
      <c r="YD26" s="612">
        <f>'[1]Иные межбюджетные трансферты'!D19</f>
        <v>0</v>
      </c>
      <c r="YE26" s="882">
        <f>'[1]Иные межбюджетные трансферты'!K19</f>
        <v>0</v>
      </c>
      <c r="YF26" s="613">
        <f>'[1]Иные межбюджетные трансферты'!N19</f>
        <v>0</v>
      </c>
      <c r="YG26" s="612">
        <f>'[1]Иные межбюджетные трансферты'!Q19</f>
        <v>0</v>
      </c>
      <c r="YH26" s="613">
        <f>'[1]Иные межбюджетные трансферты'!R19</f>
        <v>0</v>
      </c>
      <c r="YI26" s="612">
        <f>'[1]Иные межбюджетные трансферты'!U19</f>
        <v>0</v>
      </c>
      <c r="YJ26" s="613">
        <f>'[1]Иные межбюджетные трансферты'!Z19</f>
        <v>0</v>
      </c>
      <c r="YK26" s="597">
        <f>'[1]Иные межбюджетные трансферты'!AC19</f>
        <v>0</v>
      </c>
      <c r="YL26" s="613">
        <f>'[1]Иные межбюджетные трансферты'!AD19</f>
        <v>0</v>
      </c>
      <c r="YM26" s="612">
        <f>'[1]Иные межбюджетные трансферты'!AE19</f>
        <v>927833.15</v>
      </c>
      <c r="YN26" s="764">
        <f t="shared" si="270"/>
        <v>927833.15</v>
      </c>
      <c r="YO26" s="612"/>
      <c r="YP26" s="612"/>
      <c r="YQ26" s="612"/>
      <c r="YR26" s="587"/>
      <c r="YS26" s="612"/>
      <c r="YT26" s="583"/>
      <c r="YU26" s="583"/>
      <c r="YV26" s="583"/>
      <c r="YW26" s="583"/>
      <c r="YX26" s="583"/>
      <c r="YY26" s="583">
        <v>927833.15</v>
      </c>
      <c r="YZ26" s="623">
        <f t="shared" si="173"/>
        <v>0</v>
      </c>
      <c r="ZA26" s="621">
        <f>'[1]Иные межбюджетные трансферты'!O19</f>
        <v>0</v>
      </c>
      <c r="ZB26" s="612">
        <f>'[1]Иные межбюджетные трансферты'!S19</f>
        <v>0</v>
      </c>
      <c r="ZC26" s="613">
        <f>'[1]Иные межбюджетные трансферты'!V19</f>
        <v>0</v>
      </c>
      <c r="ZD26" s="612">
        <f>'[1]Иные межбюджетные трансферты'!AA19</f>
        <v>0</v>
      </c>
      <c r="ZE26" s="882">
        <f>'[1]Иные межбюджетные трансферты'!AF19</f>
        <v>0</v>
      </c>
      <c r="ZF26" s="764">
        <f t="shared" si="174"/>
        <v>0</v>
      </c>
      <c r="ZG26" s="596"/>
      <c r="ZH26" s="596"/>
      <c r="ZI26" s="596"/>
      <c r="ZJ26" s="583"/>
      <c r="ZK26" s="583"/>
      <c r="ZL26" s="609">
        <f t="shared" si="175"/>
        <v>0</v>
      </c>
      <c r="ZM26" s="590">
        <f>'Проверочная  таблица'!ZA26-ZY26</f>
        <v>0</v>
      </c>
      <c r="ZN26" s="590">
        <f>'Проверочная  таблица'!ZB26-ZZ26</f>
        <v>0</v>
      </c>
      <c r="ZO26" s="590">
        <f>'Проверочная  таблица'!ZC26-AAA26</f>
        <v>0</v>
      </c>
      <c r="ZP26" s="590">
        <f>'Проверочная  таблица'!ZD26-AAB26</f>
        <v>0</v>
      </c>
      <c r="ZQ26" s="590">
        <f>'Проверочная  таблица'!ZE26-AAC26</f>
        <v>0</v>
      </c>
      <c r="ZR26" s="609">
        <f t="shared" si="176"/>
        <v>0</v>
      </c>
      <c r="ZS26" s="590">
        <f>'Проверочная  таблица'!ZG26-AAE26</f>
        <v>0</v>
      </c>
      <c r="ZT26" s="590">
        <f>'Проверочная  таблица'!ZH26-AAF26</f>
        <v>0</v>
      </c>
      <c r="ZU26" s="590">
        <f>'Проверочная  таблица'!ZI26-AAG26</f>
        <v>0</v>
      </c>
      <c r="ZV26" s="590">
        <f>'Проверочная  таблица'!ZJ26-AAH26</f>
        <v>0</v>
      </c>
      <c r="ZW26" s="590">
        <f>'Проверочная  таблица'!ZK26-AAI26</f>
        <v>0</v>
      </c>
      <c r="ZX26" s="1114">
        <f t="shared" si="177"/>
        <v>0</v>
      </c>
      <c r="ZY26" s="621">
        <f>'[1]Иные межбюджетные трансферты'!P19</f>
        <v>0</v>
      </c>
      <c r="ZZ26" s="612">
        <f>'[1]Иные межбюджетные трансферты'!T19</f>
        <v>0</v>
      </c>
      <c r="AAA26" s="584">
        <f>'[1]Иные межбюджетные трансферты'!W19</f>
        <v>0</v>
      </c>
      <c r="AAB26" s="612">
        <f>'[1]Иные межбюджетные трансферты'!AB19</f>
        <v>0</v>
      </c>
      <c r="AAC26" s="1128">
        <f>'[1]Иные межбюджетные трансферты'!AG19</f>
        <v>0</v>
      </c>
      <c r="AAD26" s="609">
        <f t="shared" si="178"/>
        <v>0</v>
      </c>
      <c r="AAE26" s="596"/>
      <c r="AAF26" s="596"/>
      <c r="AAG26" s="596"/>
      <c r="AAH26" s="583"/>
      <c r="AAI26" s="583"/>
      <c r="AAJ26" s="764">
        <f>AAL26+'Проверочная  таблица'!AAT26+AAP26+'Проверочная  таблица'!AAX26+AAR26+'Проверочная  таблица'!AAZ26</f>
        <v>0</v>
      </c>
      <c r="AAK26" s="764">
        <f>AAM26+'Проверочная  таблица'!AAU26+AAQ26+'Проверочная  таблица'!AAY26+AAS26+'Проверочная  таблица'!ABA26</f>
        <v>0</v>
      </c>
      <c r="AAL26" s="623"/>
      <c r="AAM26" s="623"/>
      <c r="AAN26" s="623"/>
      <c r="AAO26" s="623"/>
      <c r="AAP26" s="1114">
        <f t="shared" si="179"/>
        <v>0</v>
      </c>
      <c r="AAQ26" s="609">
        <f t="shared" si="179"/>
        <v>0</v>
      </c>
      <c r="AAR26" s="624"/>
      <c r="AAS26" s="609"/>
      <c r="AAT26" s="623"/>
      <c r="AAU26" s="623"/>
      <c r="AAV26" s="623"/>
      <c r="AAW26" s="623"/>
      <c r="AAX26" s="1114">
        <f t="shared" si="180"/>
        <v>0</v>
      </c>
      <c r="AAY26" s="609">
        <f t="shared" si="180"/>
        <v>0</v>
      </c>
      <c r="AAZ26" s="609"/>
      <c r="ABA26" s="609"/>
      <c r="ABB26" s="1129">
        <f>'Проверочная  таблица'!AAT26+'Проверочная  таблица'!AAV26</f>
        <v>0</v>
      </c>
      <c r="ABC26" s="1129">
        <f>'Проверочная  таблица'!AAU26+'Проверочная  таблица'!AAW26</f>
        <v>0</v>
      </c>
    </row>
    <row r="27" spans="1:731" ht="20.45" customHeight="1" x14ac:dyDescent="0.25">
      <c r="A27" s="625" t="s">
        <v>995</v>
      </c>
      <c r="B27" s="623">
        <f>D27+AN27+'Проверочная  таблица'!VH27+'Проверочная  таблица'!WP27</f>
        <v>776231276.17000008</v>
      </c>
      <c r="C27" s="764">
        <f>E27+'Проверочная  таблица'!VK27+AO27+'Проверочная  таблица'!WQ27</f>
        <v>158238478.88</v>
      </c>
      <c r="D27" s="1113">
        <f t="shared" si="0"/>
        <v>81568966.540000007</v>
      </c>
      <c r="E27" s="623">
        <f t="shared" si="1"/>
        <v>20793444.630000003</v>
      </c>
      <c r="F27" s="1096">
        <f>'[1]Дотация  из  ОБ_факт'!H22</f>
        <v>0</v>
      </c>
      <c r="G27" s="1130"/>
      <c r="H27" s="1096">
        <f>'[1]Дотация  из  ОБ_факт'!E22</f>
        <v>23815556.91</v>
      </c>
      <c r="I27" s="1097">
        <v>7004286</v>
      </c>
      <c r="J27" s="1098">
        <f t="shared" si="2"/>
        <v>23815556.91</v>
      </c>
      <c r="K27" s="1099">
        <f t="shared" si="3"/>
        <v>7004286</v>
      </c>
      <c r="L27" s="1098">
        <f>'[1]Дотация  из  ОБ_факт'!G22</f>
        <v>0</v>
      </c>
      <c r="M27" s="582"/>
      <c r="N27" s="1096">
        <f>'[1]Дотация  из  ОБ_факт'!J22</f>
        <v>26915894</v>
      </c>
      <c r="O27" s="1130">
        <v>5840907</v>
      </c>
      <c r="P27" s="1096">
        <f>'[1]Дотация  из  ОБ_факт'!K22</f>
        <v>30701152</v>
      </c>
      <c r="Q27" s="1130">
        <v>7811888</v>
      </c>
      <c r="R27" s="1131">
        <f t="shared" si="4"/>
        <v>30701152</v>
      </c>
      <c r="S27" s="1132">
        <f t="shared" si="5"/>
        <v>7811888</v>
      </c>
      <c r="T27" s="1098">
        <f>'[1]Дотация  из  ОБ_факт'!M22</f>
        <v>0</v>
      </c>
      <c r="U27" s="611"/>
      <c r="V27" s="1133">
        <f t="shared" si="6"/>
        <v>136363.63</v>
      </c>
      <c r="W27" s="1101">
        <f>'[1]Дотация  из  ОБ_факт'!O22</f>
        <v>136363.63</v>
      </c>
      <c r="X27" s="1102">
        <f>'[1]Дотация  из  ОБ_факт'!P22</f>
        <v>0</v>
      </c>
      <c r="Y27" s="1102">
        <f>'[1]Дотация  из  ОБ_факт'!R22</f>
        <v>0</v>
      </c>
      <c r="Z27" s="1134">
        <f t="shared" si="7"/>
        <v>136363.63</v>
      </c>
      <c r="AA27" s="583">
        <f t="shared" si="181"/>
        <v>136363.63</v>
      </c>
      <c r="AB27" s="583"/>
      <c r="AC27" s="612"/>
      <c r="AD27" s="1133">
        <f t="shared" si="8"/>
        <v>0</v>
      </c>
      <c r="AE27" s="1101">
        <f>'[1]Дотация  из  ОБ_факт'!N22</f>
        <v>0</v>
      </c>
      <c r="AF27" s="1102">
        <f>'[1]Дотация  из  ОБ_факт'!Q22</f>
        <v>0</v>
      </c>
      <c r="AG27" s="1133">
        <f t="shared" si="9"/>
        <v>0</v>
      </c>
      <c r="AH27" s="613"/>
      <c r="AI27" s="612"/>
      <c r="AJ27" s="1131">
        <f t="shared" si="10"/>
        <v>0</v>
      </c>
      <c r="AK27" s="1132">
        <f t="shared" si="11"/>
        <v>0</v>
      </c>
      <c r="AL27" s="1098">
        <f t="shared" si="12"/>
        <v>0</v>
      </c>
      <c r="AM27" s="585">
        <f t="shared" si="13"/>
        <v>0</v>
      </c>
      <c r="AN27" s="729">
        <f t="shared" si="214"/>
        <v>214541949.90000004</v>
      </c>
      <c r="AO27" s="730">
        <f>'Проверочная  таблица'!VA27+'Проверочная  таблица'!VC27+'Проверочная  таблица'!MH27+'Проверочная  таблица'!MS27+'Проверочная  таблица'!DA27+'Проверочная  таблица'!FD27+CU27+'Проверочная  таблица'!JI27+'Проверочная  таблица'!JO27+'Проверочная  таблица'!NL27+'Проверочная  таблица'!NT27+JC27+AS27+AX27+EE27+EK27+CA27+TC27+TQ27+PC27+DY27+DM27+LE27+LK27+SS27+HR27+FK27+QK27+RK27+RU27+QQ27+SJ27+BQ27+QE27+GM27+FW27+GS27+GY27+FQ27+CK27+OS27+BK27+IG27+IW27+HX27+GC27+IM27+KH27+KO27+KU27+DG27+DS27</f>
        <v>6967813.6799999997</v>
      </c>
      <c r="AP27" s="764">
        <f t="shared" si="14"/>
        <v>47956204</v>
      </c>
      <c r="AQ27" s="587">
        <f>[1]Субсидия_факт!DF22</f>
        <v>47956204</v>
      </c>
      <c r="AR27" s="586">
        <f>[1]Субсидия_факт!FQ22</f>
        <v>0</v>
      </c>
      <c r="AS27" s="764">
        <f t="shared" si="15"/>
        <v>1840000</v>
      </c>
      <c r="AT27" s="597">
        <v>1840000</v>
      </c>
      <c r="AU27" s="615"/>
      <c r="AV27" s="720">
        <f t="shared" si="16"/>
        <v>0</v>
      </c>
      <c r="AW27" s="586">
        <f>[1]Субсидия_факт!FS22</f>
        <v>0</v>
      </c>
      <c r="AX27" s="1104">
        <f t="shared" si="17"/>
        <v>0</v>
      </c>
      <c r="AY27" s="597"/>
      <c r="AZ27" s="1105">
        <f t="shared" si="18"/>
        <v>0</v>
      </c>
      <c r="BA27" s="597">
        <f t="shared" si="19"/>
        <v>0</v>
      </c>
      <c r="BB27" s="609">
        <f t="shared" si="20"/>
        <v>0</v>
      </c>
      <c r="BC27" s="615">
        <f t="shared" si="21"/>
        <v>0</v>
      </c>
      <c r="BD27" s="608">
        <f t="shared" si="22"/>
        <v>0</v>
      </c>
      <c r="BE27" s="586">
        <f>[1]Субсидия_факт!FT22</f>
        <v>0</v>
      </c>
      <c r="BF27" s="624">
        <f t="shared" si="23"/>
        <v>0</v>
      </c>
      <c r="BG27" s="597"/>
      <c r="BH27" s="764">
        <f t="shared" si="24"/>
        <v>0</v>
      </c>
      <c r="BI27" s="593">
        <f>[1]Субсидия_факт!DA22</f>
        <v>0</v>
      </c>
      <c r="BJ27" s="597">
        <f>[1]Субсидия_факт!DB22</f>
        <v>0</v>
      </c>
      <c r="BK27" s="1135">
        <f t="shared" si="25"/>
        <v>0</v>
      </c>
      <c r="BL27" s="597"/>
      <c r="BM27" s="593"/>
      <c r="BN27" s="623">
        <f t="shared" si="26"/>
        <v>0</v>
      </c>
      <c r="BO27" s="593">
        <f>[1]Субсидия_факт!DC22</f>
        <v>0</v>
      </c>
      <c r="BP27" s="597">
        <f>[1]Субсидия_факт!DD22</f>
        <v>0</v>
      </c>
      <c r="BQ27" s="764">
        <f t="shared" si="27"/>
        <v>0</v>
      </c>
      <c r="BR27" s="597"/>
      <c r="BS27" s="597"/>
      <c r="BT27" s="720">
        <f t="shared" si="28"/>
        <v>0</v>
      </c>
      <c r="BU27" s="590">
        <f>[1]Субсидия_факт!FD22</f>
        <v>0</v>
      </c>
      <c r="BV27" s="589">
        <f>[1]Субсидия_факт!FE22</f>
        <v>0</v>
      </c>
      <c r="BW27" s="586">
        <f>[1]Субсидия_факт!FF22</f>
        <v>0</v>
      </c>
      <c r="BX27" s="589">
        <f>[1]Субсидия_факт!FI22</f>
        <v>0</v>
      </c>
      <c r="BY27" s="586">
        <f>[1]Субсидия_факт!FL22</f>
        <v>0</v>
      </c>
      <c r="BZ27" s="589">
        <f>[1]Субсидия_факт!FM22</f>
        <v>0</v>
      </c>
      <c r="CA27" s="720">
        <f t="shared" si="29"/>
        <v>0</v>
      </c>
      <c r="CB27" s="587"/>
      <c r="CC27" s="589"/>
      <c r="CD27" s="586"/>
      <c r="CE27" s="589"/>
      <c r="CF27" s="586"/>
      <c r="CG27" s="589"/>
      <c r="CH27" s="730">
        <f t="shared" si="215"/>
        <v>0</v>
      </c>
      <c r="CI27" s="590">
        <f>[1]Субсидия_факт!FG22</f>
        <v>0</v>
      </c>
      <c r="CJ27" s="589">
        <f>[1]Субсидия_факт!FJ22</f>
        <v>0</v>
      </c>
      <c r="CK27" s="720">
        <f t="shared" si="31"/>
        <v>0</v>
      </c>
      <c r="CL27" s="590"/>
      <c r="CM27" s="591"/>
      <c r="CN27" s="1106">
        <f t="shared" si="216"/>
        <v>0</v>
      </c>
      <c r="CO27" s="608">
        <f t="shared" si="217"/>
        <v>0</v>
      </c>
      <c r="CP27" s="1105">
        <f t="shared" si="218"/>
        <v>0</v>
      </c>
      <c r="CQ27" s="585">
        <f t="shared" si="219"/>
        <v>0</v>
      </c>
      <c r="CR27" s="623">
        <f t="shared" si="32"/>
        <v>3680000</v>
      </c>
      <c r="CS27" s="593">
        <f>[1]Субсидия_факт!M22</f>
        <v>3680000</v>
      </c>
      <c r="CT27" s="597">
        <f>[1]Субсидия_факт!N22</f>
        <v>0</v>
      </c>
      <c r="CU27" s="764">
        <f t="shared" si="33"/>
        <v>0</v>
      </c>
      <c r="CV27" s="597"/>
      <c r="CW27" s="597"/>
      <c r="CX27" s="623">
        <f t="shared" si="34"/>
        <v>0</v>
      </c>
      <c r="CY27" s="593">
        <f>[1]Субсидия_факт!W22</f>
        <v>0</v>
      </c>
      <c r="CZ27" s="594">
        <f>[1]Субсидия_факт!X22</f>
        <v>0</v>
      </c>
      <c r="DA27" s="1135">
        <f t="shared" ref="DA27:DA30" si="277">SUM(DB27:DC27)</f>
        <v>0</v>
      </c>
      <c r="DB27" s="615"/>
      <c r="DC27" s="616"/>
      <c r="DD27" s="730">
        <f t="shared" si="220"/>
        <v>0</v>
      </c>
      <c r="DE27" s="590">
        <f>[1]Субсидия_факт!O22</f>
        <v>0</v>
      </c>
      <c r="DF27" s="589">
        <f>[1]Субсидия_факт!P22</f>
        <v>0</v>
      </c>
      <c r="DG27" s="720">
        <f t="shared" si="221"/>
        <v>0</v>
      </c>
      <c r="DH27" s="590"/>
      <c r="DI27" s="589"/>
      <c r="DJ27" s="730">
        <f t="shared" si="38"/>
        <v>0</v>
      </c>
      <c r="DK27" s="590">
        <f>[1]Субсидия_факт!CL22</f>
        <v>0</v>
      </c>
      <c r="DL27" s="589">
        <f>[1]Субсидия_факт!CM22</f>
        <v>0</v>
      </c>
      <c r="DM27" s="720">
        <f t="shared" si="39"/>
        <v>0</v>
      </c>
      <c r="DN27" s="590"/>
      <c r="DO27" s="589"/>
      <c r="DP27" s="730">
        <f t="shared" ref="DP27:DP30" si="278">SUM(DQ27:DR27)</f>
        <v>0</v>
      </c>
      <c r="DQ27" s="590">
        <f>[1]Субсидия_факт!Q22</f>
        <v>0</v>
      </c>
      <c r="DR27" s="589">
        <f>[1]Субсидия_факт!R22</f>
        <v>0</v>
      </c>
      <c r="DS27" s="720">
        <f t="shared" ref="DS27:DS30" si="279">SUM(DT27:DU27)</f>
        <v>0</v>
      </c>
      <c r="DT27" s="590"/>
      <c r="DU27" s="589"/>
      <c r="DV27" s="730">
        <f t="shared" si="42"/>
        <v>0</v>
      </c>
      <c r="DW27" s="590">
        <f>[1]Субсидия_факт!AH22</f>
        <v>0</v>
      </c>
      <c r="DX27" s="589">
        <f>[1]Субсидия_факт!AI22</f>
        <v>0</v>
      </c>
      <c r="DY27" s="730">
        <f t="shared" si="43"/>
        <v>0</v>
      </c>
      <c r="DZ27" s="590"/>
      <c r="EA27" s="591"/>
      <c r="EB27" s="730">
        <f t="shared" si="44"/>
        <v>0</v>
      </c>
      <c r="EC27" s="593">
        <f>[1]Субсидия_факт!HH22</f>
        <v>0</v>
      </c>
      <c r="ED27" s="594">
        <f>[1]Субсидия_факт!HK22</f>
        <v>0</v>
      </c>
      <c r="EE27" s="720">
        <f t="shared" si="45"/>
        <v>0</v>
      </c>
      <c r="EF27" s="590"/>
      <c r="EG27" s="591"/>
      <c r="EH27" s="730">
        <f t="shared" si="46"/>
        <v>0</v>
      </c>
      <c r="EI27" s="590">
        <f>[1]Субсидия_факт!HI22</f>
        <v>0</v>
      </c>
      <c r="EJ27" s="589">
        <f>[1]Субсидия_факт!HL22</f>
        <v>0</v>
      </c>
      <c r="EK27" s="720">
        <f t="shared" si="47"/>
        <v>0</v>
      </c>
      <c r="EL27" s="590"/>
      <c r="EM27" s="591"/>
      <c r="EN27" s="1109">
        <f t="shared" si="48"/>
        <v>0</v>
      </c>
      <c r="EO27" s="590">
        <f t="shared" si="49"/>
        <v>0</v>
      </c>
      <c r="EP27" s="589">
        <f t="shared" si="49"/>
        <v>0</v>
      </c>
      <c r="EQ27" s="608">
        <f t="shared" si="50"/>
        <v>0</v>
      </c>
      <c r="ER27" s="590">
        <f t="shared" si="51"/>
        <v>0</v>
      </c>
      <c r="ES27" s="589">
        <f t="shared" si="51"/>
        <v>0</v>
      </c>
      <c r="ET27" s="1109">
        <f t="shared" si="52"/>
        <v>0</v>
      </c>
      <c r="EU27" s="590">
        <f>[1]Субсидия_факт!HJ22</f>
        <v>0</v>
      </c>
      <c r="EV27" s="589">
        <f>[1]Субсидия_факт!HM22</f>
        <v>0</v>
      </c>
      <c r="EW27" s="608">
        <f t="shared" si="53"/>
        <v>0</v>
      </c>
      <c r="EX27" s="590"/>
      <c r="EY27" s="591"/>
      <c r="EZ27" s="764">
        <f t="shared" si="222"/>
        <v>0</v>
      </c>
      <c r="FA27" s="597">
        <f>[1]Субсидия_факт!L22</f>
        <v>0</v>
      </c>
      <c r="FB27" s="590">
        <f>[1]Субсидия_факт!J22</f>
        <v>0</v>
      </c>
      <c r="FC27" s="589">
        <f>[1]Субсидия_факт!K22</f>
        <v>0</v>
      </c>
      <c r="FD27" s="764">
        <f t="shared" si="223"/>
        <v>0</v>
      </c>
      <c r="FE27" s="597"/>
      <c r="FF27" s="597"/>
      <c r="FG27" s="594"/>
      <c r="FH27" s="623">
        <f t="shared" si="54"/>
        <v>0</v>
      </c>
      <c r="FI27" s="590">
        <f>[1]Субсидия_факт!AP22</f>
        <v>0</v>
      </c>
      <c r="FJ27" s="591">
        <f>[1]Субсидия_факт!AQ22</f>
        <v>0</v>
      </c>
      <c r="FK27" s="764">
        <f t="shared" si="55"/>
        <v>0</v>
      </c>
      <c r="FL27" s="615"/>
      <c r="FM27" s="616"/>
      <c r="FN27" s="623">
        <f t="shared" si="56"/>
        <v>0</v>
      </c>
      <c r="FO27" s="590">
        <f>[1]Субсидия_факт!BV22</f>
        <v>0</v>
      </c>
      <c r="FP27" s="591">
        <f>[1]Субсидия_факт!BW22</f>
        <v>0</v>
      </c>
      <c r="FQ27" s="764">
        <f t="shared" si="57"/>
        <v>0</v>
      </c>
      <c r="FR27" s="593"/>
      <c r="FS27" s="594"/>
      <c r="FT27" s="623">
        <f t="shared" si="58"/>
        <v>0</v>
      </c>
      <c r="FU27" s="593">
        <f>[1]Субсидия_факт!EB22</f>
        <v>0</v>
      </c>
      <c r="FV27" s="594">
        <f>[1]Субсидия_факт!EC22</f>
        <v>0</v>
      </c>
      <c r="FW27" s="764">
        <f t="shared" si="59"/>
        <v>0</v>
      </c>
      <c r="FX27" s="593"/>
      <c r="FY27" s="594"/>
      <c r="FZ27" s="940">
        <f t="shared" si="60"/>
        <v>0</v>
      </c>
      <c r="GA27" s="590">
        <f>[1]Субсидия_факт!ED22</f>
        <v>0</v>
      </c>
      <c r="GB27" s="591">
        <f>[1]Субсидия_факт!EF22</f>
        <v>0</v>
      </c>
      <c r="GC27" s="940">
        <f t="shared" si="61"/>
        <v>0</v>
      </c>
      <c r="GD27" s="593"/>
      <c r="GE27" s="616"/>
      <c r="GF27" s="1114">
        <f t="shared" si="224"/>
        <v>0</v>
      </c>
      <c r="GG27" s="609">
        <f t="shared" si="225"/>
        <v>0</v>
      </c>
      <c r="GH27" s="1137">
        <f t="shared" si="226"/>
        <v>0</v>
      </c>
      <c r="GI27" s="609">
        <f t="shared" si="227"/>
        <v>0</v>
      </c>
      <c r="GJ27" s="623">
        <f t="shared" si="62"/>
        <v>0</v>
      </c>
      <c r="GK27" s="590">
        <f>[1]Субсидия_факт!EN22</f>
        <v>0</v>
      </c>
      <c r="GL27" s="591">
        <f>[1]Субсидия_факт!EO22</f>
        <v>0</v>
      </c>
      <c r="GM27" s="764">
        <f t="shared" si="63"/>
        <v>0</v>
      </c>
      <c r="GN27" s="593"/>
      <c r="GO27" s="594"/>
      <c r="GP27" s="623">
        <f t="shared" si="64"/>
        <v>0</v>
      </c>
      <c r="GQ27" s="593"/>
      <c r="GR27" s="594"/>
      <c r="GS27" s="764">
        <f t="shared" si="65"/>
        <v>0</v>
      </c>
      <c r="GT27" s="593"/>
      <c r="GU27" s="594"/>
      <c r="GV27" s="623">
        <f t="shared" si="66"/>
        <v>0</v>
      </c>
      <c r="GW27" s="590">
        <f>[1]Субсидия_факт!CN22</f>
        <v>0</v>
      </c>
      <c r="GX27" s="591">
        <f>[1]Субсидия_факт!CP22</f>
        <v>0</v>
      </c>
      <c r="GY27" s="764">
        <f t="shared" si="67"/>
        <v>0</v>
      </c>
      <c r="GZ27" s="593"/>
      <c r="HA27" s="594"/>
      <c r="HB27" s="1109">
        <f t="shared" si="68"/>
        <v>0</v>
      </c>
      <c r="HC27" s="590">
        <f t="shared" si="69"/>
        <v>0</v>
      </c>
      <c r="HD27" s="589">
        <f t="shared" si="69"/>
        <v>0</v>
      </c>
      <c r="HE27" s="608">
        <f t="shared" si="70"/>
        <v>0</v>
      </c>
      <c r="HF27" s="590">
        <f t="shared" si="71"/>
        <v>0</v>
      </c>
      <c r="HG27" s="589">
        <f t="shared" si="71"/>
        <v>0</v>
      </c>
      <c r="HH27" s="1109">
        <f t="shared" si="72"/>
        <v>0</v>
      </c>
      <c r="HI27" s="590">
        <f>[1]Субсидия_факт!CO22</f>
        <v>0</v>
      </c>
      <c r="HJ27" s="589">
        <f>[1]Субсидия_факт!CQ22</f>
        <v>0</v>
      </c>
      <c r="HK27" s="608">
        <f t="shared" si="73"/>
        <v>0</v>
      </c>
      <c r="HL27" s="590">
        <f t="shared" si="228"/>
        <v>0</v>
      </c>
      <c r="HM27" s="591">
        <f t="shared" si="229"/>
        <v>0</v>
      </c>
      <c r="HN27" s="1113">
        <f t="shared" si="75"/>
        <v>0</v>
      </c>
      <c r="HO27" s="590">
        <f>[1]Субсидия_факт!EP22</f>
        <v>0</v>
      </c>
      <c r="HP27" s="591">
        <f>[1]Субсидия_факт!EQ22</f>
        <v>0</v>
      </c>
      <c r="HQ27" s="590">
        <f>[1]Субсидия_факт!ER22</f>
        <v>0</v>
      </c>
      <c r="HR27" s="623">
        <f t="shared" si="76"/>
        <v>0</v>
      </c>
      <c r="HS27" s="593"/>
      <c r="HT27" s="594"/>
      <c r="HU27" s="597"/>
      <c r="HV27" s="940">
        <f t="shared" si="230"/>
        <v>0</v>
      </c>
      <c r="HW27" s="590">
        <f>[1]Субсидия_факт!ES22</f>
        <v>0</v>
      </c>
      <c r="HX27" s="940">
        <f t="shared" si="230"/>
        <v>0</v>
      </c>
      <c r="HY27" s="597"/>
      <c r="HZ27" s="1114">
        <f t="shared" si="231"/>
        <v>0</v>
      </c>
      <c r="IA27" s="1114">
        <f t="shared" si="232"/>
        <v>0</v>
      </c>
      <c r="IB27" s="1114">
        <f t="shared" si="233"/>
        <v>0</v>
      </c>
      <c r="IC27" s="1114">
        <f t="shared" si="234"/>
        <v>0</v>
      </c>
      <c r="ID27" s="623">
        <f t="shared" si="77"/>
        <v>0</v>
      </c>
      <c r="IE27" s="593">
        <f>[1]Субсидия_факт!BM22</f>
        <v>0</v>
      </c>
      <c r="IF27" s="594">
        <f>[1]Субсидия_факт!BN22</f>
        <v>0</v>
      </c>
      <c r="IG27" s="1135">
        <f t="shared" si="78"/>
        <v>0</v>
      </c>
      <c r="IH27" s="593"/>
      <c r="II27" s="594"/>
      <c r="IJ27" s="940">
        <f t="shared" si="79"/>
        <v>0</v>
      </c>
      <c r="IK27" s="590">
        <f>[1]Субсидия_факт!BO22</f>
        <v>0</v>
      </c>
      <c r="IL27" s="591">
        <f>[1]Субсидия_факт!BQ22</f>
        <v>0</v>
      </c>
      <c r="IM27" s="1136">
        <f t="shared" si="80"/>
        <v>0</v>
      </c>
      <c r="IN27" s="593"/>
      <c r="IO27" s="616"/>
      <c r="IP27" s="1114">
        <f t="shared" si="235"/>
        <v>0</v>
      </c>
      <c r="IQ27" s="1114">
        <f t="shared" si="236"/>
        <v>0</v>
      </c>
      <c r="IR27" s="1114">
        <f t="shared" si="237"/>
        <v>0</v>
      </c>
      <c r="IS27" s="609">
        <f t="shared" si="238"/>
        <v>0</v>
      </c>
      <c r="IT27" s="764">
        <f t="shared" si="81"/>
        <v>0</v>
      </c>
      <c r="IU27" s="593">
        <f>[1]Субсидия_факт!AR22</f>
        <v>0</v>
      </c>
      <c r="IV27" s="594">
        <f>[1]Субсидия_факт!AS22</f>
        <v>0</v>
      </c>
      <c r="IW27" s="1135">
        <f t="shared" si="82"/>
        <v>0</v>
      </c>
      <c r="IX27" s="593"/>
      <c r="IY27" s="594"/>
      <c r="IZ27" s="623">
        <f t="shared" si="83"/>
        <v>0</v>
      </c>
      <c r="JA27" s="590">
        <f>[1]Субсидия_факт!BX22</f>
        <v>0</v>
      </c>
      <c r="JB27" s="591">
        <f>[1]Субсидия_факт!BY22</f>
        <v>0</v>
      </c>
      <c r="JC27" s="764">
        <f t="shared" si="84"/>
        <v>0</v>
      </c>
      <c r="JD27" s="593"/>
      <c r="JE27" s="594"/>
      <c r="JF27" s="720">
        <f t="shared" si="85"/>
        <v>0</v>
      </c>
      <c r="JG27" s="590">
        <f>[1]Субсидия_факт!BZ22</f>
        <v>0</v>
      </c>
      <c r="JH27" s="589">
        <f>[1]Субсидия_факт!CC22</f>
        <v>0</v>
      </c>
      <c r="JI27" s="720">
        <f t="shared" si="86"/>
        <v>0</v>
      </c>
      <c r="JJ27" s="590"/>
      <c r="JK27" s="591"/>
      <c r="JL27" s="720">
        <f t="shared" si="87"/>
        <v>0</v>
      </c>
      <c r="JM27" s="590">
        <f>[1]Субсидия_факт!CA22</f>
        <v>0</v>
      </c>
      <c r="JN27" s="591">
        <f>[1]Субсидия_факт!CD22</f>
        <v>0</v>
      </c>
      <c r="JO27" s="720">
        <f t="shared" si="88"/>
        <v>0</v>
      </c>
      <c r="JP27" s="586"/>
      <c r="JQ27" s="595"/>
      <c r="JR27" s="608">
        <f t="shared" si="89"/>
        <v>0</v>
      </c>
      <c r="JS27" s="587">
        <f>'Проверочная  таблица'!JM27-'Проверочная  таблица'!JY27</f>
        <v>0</v>
      </c>
      <c r="JT27" s="591">
        <f>'Проверочная  таблица'!JN27-'Проверочная  таблица'!JZ27</f>
        <v>0</v>
      </c>
      <c r="JU27" s="1105">
        <f t="shared" si="90"/>
        <v>0</v>
      </c>
      <c r="JV27" s="586">
        <f>'Проверочная  таблица'!JP27-'Проверочная  таблица'!KB27</f>
        <v>0</v>
      </c>
      <c r="JW27" s="598">
        <f>'Проверочная  таблица'!JQ27-'Проверочная  таблица'!KC27</f>
        <v>0</v>
      </c>
      <c r="JX27" s="608">
        <f t="shared" si="91"/>
        <v>0</v>
      </c>
      <c r="JY27" s="590">
        <f>[1]Субсидия_факт!CB22</f>
        <v>0</v>
      </c>
      <c r="JZ27" s="589">
        <f>[1]Субсидия_факт!CE22</f>
        <v>0</v>
      </c>
      <c r="KA27" s="608">
        <f t="shared" ref="KA27:KA30" si="280">SUM(KB27:KC27)</f>
        <v>0</v>
      </c>
      <c r="KB27" s="590"/>
      <c r="KC27" s="591"/>
      <c r="KD27" s="1096">
        <f t="shared" si="93"/>
        <v>0</v>
      </c>
      <c r="KE27" s="586">
        <f>[1]Субсидия_факт!AJ22</f>
        <v>0</v>
      </c>
      <c r="KF27" s="591">
        <f>[1]Субсидия_факт!AK22</f>
        <v>0</v>
      </c>
      <c r="KG27" s="586">
        <f>[1]Субсидия_факт!AL22</f>
        <v>0</v>
      </c>
      <c r="KH27" s="1096">
        <f t="shared" si="94"/>
        <v>0</v>
      </c>
      <c r="KI27" s="586"/>
      <c r="KJ27" s="591"/>
      <c r="KK27" s="586"/>
      <c r="KL27" s="1096">
        <f t="shared" si="95"/>
        <v>0</v>
      </c>
      <c r="KM27" s="586">
        <f>[1]Субсидия_факт!GV22</f>
        <v>0</v>
      </c>
      <c r="KN27" s="591">
        <f>[1]Субсидия_факт!GW22</f>
        <v>0</v>
      </c>
      <c r="KO27" s="1096">
        <f t="shared" si="96"/>
        <v>0</v>
      </c>
      <c r="KP27" s="586"/>
      <c r="KQ27" s="591"/>
      <c r="KR27" s="1096">
        <f t="shared" si="97"/>
        <v>0</v>
      </c>
      <c r="KS27" s="615"/>
      <c r="KT27" s="594"/>
      <c r="KU27" s="1096">
        <f t="shared" si="98"/>
        <v>0</v>
      </c>
      <c r="KV27" s="586"/>
      <c r="KW27" s="591"/>
      <c r="KX27" s="608">
        <f t="shared" si="239"/>
        <v>0</v>
      </c>
      <c r="KY27" s="608">
        <f t="shared" si="240"/>
        <v>0</v>
      </c>
      <c r="KZ27" s="608"/>
      <c r="LA27" s="608"/>
      <c r="LB27" s="764">
        <f t="shared" si="99"/>
        <v>0</v>
      </c>
      <c r="LC27" s="586">
        <f>[1]Субсидия_факт!AT22</f>
        <v>0</v>
      </c>
      <c r="LD27" s="591">
        <f>[1]Субсидия_факт!AW22</f>
        <v>0</v>
      </c>
      <c r="LE27" s="764">
        <f t="shared" si="100"/>
        <v>0</v>
      </c>
      <c r="LF27" s="586"/>
      <c r="LG27" s="591"/>
      <c r="LH27" s="764">
        <f t="shared" si="101"/>
        <v>0</v>
      </c>
      <c r="LI27" s="586">
        <f>[1]Субсидия_факт!AU22</f>
        <v>0</v>
      </c>
      <c r="LJ27" s="591">
        <f>[1]Субсидия_факт!AX22</f>
        <v>0</v>
      </c>
      <c r="LK27" s="764">
        <f t="shared" si="102"/>
        <v>0</v>
      </c>
      <c r="LL27" s="586"/>
      <c r="LM27" s="589"/>
      <c r="LN27" s="609">
        <f t="shared" si="103"/>
        <v>0</v>
      </c>
      <c r="LO27" s="593">
        <f>'Проверочная  таблица'!LI27-LU27</f>
        <v>0</v>
      </c>
      <c r="LP27" s="594">
        <f>'Проверочная  таблица'!LJ27-LV27</f>
        <v>0</v>
      </c>
      <c r="LQ27" s="609">
        <f t="shared" si="104"/>
        <v>0</v>
      </c>
      <c r="LR27" s="593">
        <f>'Проверочная  таблица'!LL27-LX27</f>
        <v>0</v>
      </c>
      <c r="LS27" s="594">
        <f>'Проверочная  таблица'!LM27-LY27</f>
        <v>0</v>
      </c>
      <c r="LT27" s="609">
        <f t="shared" si="105"/>
        <v>0</v>
      </c>
      <c r="LU27" s="586">
        <f>[1]Субсидия_факт!AV22</f>
        <v>0</v>
      </c>
      <c r="LV27" s="591">
        <f>[1]Субсидия_факт!AY22</f>
        <v>0</v>
      </c>
      <c r="LW27" s="609">
        <f t="shared" si="106"/>
        <v>0</v>
      </c>
      <c r="LX27" s="586"/>
      <c r="LY27" s="591"/>
      <c r="LZ27" s="1104">
        <f t="shared" si="241"/>
        <v>194609.89</v>
      </c>
      <c r="MA27" s="586">
        <f>[1]Субсидия_факт!AZ22</f>
        <v>0</v>
      </c>
      <c r="MB27" s="589">
        <f>[1]Субсидия_факт!BA22</f>
        <v>0</v>
      </c>
      <c r="MC27" s="590">
        <f>[1]Субсидия_факт!BB22</f>
        <v>0</v>
      </c>
      <c r="MD27" s="591">
        <f>[1]Субсидия_факт!BC22</f>
        <v>0</v>
      </c>
      <c r="ME27" s="587">
        <f>[1]Субсидия_факт!BL22</f>
        <v>0</v>
      </c>
      <c r="MF27" s="590">
        <f>[1]Субсидия_факт!CF22</f>
        <v>52544.670000000013</v>
      </c>
      <c r="MG27" s="589">
        <f>[1]Субсидия_факт!CI22</f>
        <v>142065.22</v>
      </c>
      <c r="MH27" s="720">
        <f t="shared" si="107"/>
        <v>194609.89</v>
      </c>
      <c r="MI27" s="586"/>
      <c r="MJ27" s="591"/>
      <c r="MK27" s="597"/>
      <c r="ML27" s="617"/>
      <c r="MM27" s="586"/>
      <c r="MN27" s="586">
        <v>52544.67</v>
      </c>
      <c r="MO27" s="591">
        <v>142065.22</v>
      </c>
      <c r="MP27" s="720">
        <f t="shared" si="242"/>
        <v>0</v>
      </c>
      <c r="MQ27" s="590">
        <f>[1]Субсидия_факт!CG22</f>
        <v>0</v>
      </c>
      <c r="MR27" s="589">
        <f>[1]Субсидия_факт!CJ22</f>
        <v>0</v>
      </c>
      <c r="MS27" s="720">
        <f t="shared" si="108"/>
        <v>0</v>
      </c>
      <c r="MT27" s="587"/>
      <c r="MU27" s="591"/>
      <c r="MV27" s="608">
        <f t="shared" si="109"/>
        <v>0</v>
      </c>
      <c r="MW27" s="590">
        <f>'Проверочная  таблица'!MQ27-NC27</f>
        <v>0</v>
      </c>
      <c r="MX27" s="591">
        <f>'Проверочная  таблица'!MR27-ND27</f>
        <v>0</v>
      </c>
      <c r="MY27" s="608">
        <f t="shared" si="110"/>
        <v>0</v>
      </c>
      <c r="MZ27" s="586">
        <f>'Проверочная  таблица'!MT27-NF27</f>
        <v>0</v>
      </c>
      <c r="NA27" s="598">
        <f>'Проверочная  таблица'!MU27-NG27</f>
        <v>0</v>
      </c>
      <c r="NB27" s="608">
        <f t="shared" si="243"/>
        <v>0</v>
      </c>
      <c r="NC27" s="590">
        <f>[1]Субсидия_факт!CH22</f>
        <v>0</v>
      </c>
      <c r="ND27" s="589">
        <f>[1]Субсидия_факт!CK22</f>
        <v>0</v>
      </c>
      <c r="NE27" s="608">
        <f t="shared" ref="NE27:NE30" si="281">SUM(NF27:NG27)</f>
        <v>0</v>
      </c>
      <c r="NF27" s="586"/>
      <c r="NG27" s="591"/>
      <c r="NH27" s="1118">
        <f t="shared" si="112"/>
        <v>0</v>
      </c>
      <c r="NI27" s="590">
        <f>[1]Субсидия_факт!CR22</f>
        <v>0</v>
      </c>
      <c r="NJ27" s="589">
        <f>[1]Субсидия_факт!CU22</f>
        <v>0</v>
      </c>
      <c r="NK27" s="597">
        <f>[1]Субсидия_факт!CX22</f>
        <v>0</v>
      </c>
      <c r="NL27" s="1118">
        <f t="shared" si="113"/>
        <v>0</v>
      </c>
      <c r="NM27" s="587"/>
      <c r="NN27" s="591"/>
      <c r="NO27" s="586"/>
      <c r="NP27" s="1096">
        <f t="shared" si="244"/>
        <v>0</v>
      </c>
      <c r="NQ27" s="590">
        <f>[1]Субсидия_факт!CS22</f>
        <v>0</v>
      </c>
      <c r="NR27" s="589">
        <f>[1]Субсидия_факт!CV22</f>
        <v>0</v>
      </c>
      <c r="NS27" s="586">
        <f>[1]Субсидия_факт!CY22</f>
        <v>0</v>
      </c>
      <c r="NT27" s="1096">
        <f t="shared" si="114"/>
        <v>0</v>
      </c>
      <c r="NU27" s="586"/>
      <c r="NV27" s="598"/>
      <c r="NW27" s="586"/>
      <c r="NX27" s="1098">
        <f t="shared" si="115"/>
        <v>0</v>
      </c>
      <c r="NY27" s="615">
        <f>'Проверочная  таблица'!NQ27-OG27</f>
        <v>0</v>
      </c>
      <c r="NZ27" s="594">
        <f>'Проверочная  таблица'!NR27-OH27</f>
        <v>0</v>
      </c>
      <c r="OA27" s="597">
        <f>'Проверочная  таблица'!NS27-OI27</f>
        <v>0</v>
      </c>
      <c r="OB27" s="1098">
        <f t="shared" si="245"/>
        <v>0</v>
      </c>
      <c r="OC27" s="587">
        <f>'Проверочная  таблица'!NU27-OK27</f>
        <v>0</v>
      </c>
      <c r="OD27" s="591">
        <f>'Проверочная  таблица'!NV27-OL27</f>
        <v>0</v>
      </c>
      <c r="OE27" s="586">
        <f>'Проверочная  таблица'!NW27-OM27</f>
        <v>0</v>
      </c>
      <c r="OF27" s="1098">
        <f t="shared" si="116"/>
        <v>0</v>
      </c>
      <c r="OG27" s="590">
        <f>[1]Субсидия_факт!CT22</f>
        <v>0</v>
      </c>
      <c r="OH27" s="589">
        <f>[1]Субсидия_факт!CW22</f>
        <v>0</v>
      </c>
      <c r="OI27" s="590">
        <f>[1]Субсидия_факт!CZ22</f>
        <v>0</v>
      </c>
      <c r="OJ27" s="1098">
        <f t="shared" si="117"/>
        <v>0</v>
      </c>
      <c r="OK27" s="587">
        <f t="shared" si="246"/>
        <v>0</v>
      </c>
      <c r="OL27" s="591">
        <f t="shared" si="247"/>
        <v>0</v>
      </c>
      <c r="OM27" s="586"/>
      <c r="ON27" s="1104">
        <f t="shared" si="248"/>
        <v>0</v>
      </c>
      <c r="OO27" s="590">
        <f>[1]Субсидия_факт!DV22</f>
        <v>0</v>
      </c>
      <c r="OP27" s="591">
        <f>[1]Субсидия_факт!DY22</f>
        <v>0</v>
      </c>
      <c r="OQ27" s="593"/>
      <c r="OR27" s="594"/>
      <c r="OS27" s="1104">
        <f t="shared" si="249"/>
        <v>0</v>
      </c>
      <c r="OT27" s="597"/>
      <c r="OU27" s="617"/>
      <c r="OV27" s="597"/>
      <c r="OW27" s="617"/>
      <c r="OX27" s="1104">
        <f t="shared" si="250"/>
        <v>0</v>
      </c>
      <c r="OY27" s="590">
        <f>[1]Субсидия_факт!DW22</f>
        <v>0</v>
      </c>
      <c r="OZ27" s="591">
        <f>[1]Субсидия_факт!DZ22</f>
        <v>0</v>
      </c>
      <c r="PA27" s="597"/>
      <c r="PB27" s="617"/>
      <c r="PC27" s="1104">
        <f t="shared" si="251"/>
        <v>0</v>
      </c>
      <c r="PD27" s="597"/>
      <c r="PE27" s="617"/>
      <c r="PF27" s="597"/>
      <c r="PG27" s="617"/>
      <c r="PH27" s="609">
        <f t="shared" si="252"/>
        <v>0</v>
      </c>
      <c r="PI27" s="597">
        <f t="shared" si="119"/>
        <v>0</v>
      </c>
      <c r="PJ27" s="594">
        <f t="shared" si="120"/>
        <v>0</v>
      </c>
      <c r="PK27" s="593">
        <f t="shared" si="121"/>
        <v>0</v>
      </c>
      <c r="PL27" s="594">
        <f t="shared" si="122"/>
        <v>0</v>
      </c>
      <c r="PM27" s="609">
        <f t="shared" si="253"/>
        <v>0</v>
      </c>
      <c r="PN27" s="593">
        <f t="shared" si="123"/>
        <v>0</v>
      </c>
      <c r="PO27" s="594">
        <f t="shared" si="124"/>
        <v>0</v>
      </c>
      <c r="PP27" s="593">
        <f t="shared" si="125"/>
        <v>0</v>
      </c>
      <c r="PQ27" s="594">
        <f t="shared" si="126"/>
        <v>0</v>
      </c>
      <c r="PR27" s="609">
        <f t="shared" si="254"/>
        <v>0</v>
      </c>
      <c r="PS27" s="590">
        <f>[1]Субсидия_факт!DX22</f>
        <v>0</v>
      </c>
      <c r="PT27" s="591">
        <f>[1]Субсидия_факт!EA22</f>
        <v>0</v>
      </c>
      <c r="PU27" s="597"/>
      <c r="PV27" s="620"/>
      <c r="PW27" s="609">
        <f t="shared" si="255"/>
        <v>0</v>
      </c>
      <c r="PX27" s="618"/>
      <c r="PY27" s="617"/>
      <c r="PZ27" s="597"/>
      <c r="QA27" s="617"/>
      <c r="QB27" s="623">
        <f t="shared" si="127"/>
        <v>0</v>
      </c>
      <c r="QC27" s="590">
        <f>[1]Субсидия_факт!BD22</f>
        <v>0</v>
      </c>
      <c r="QD27" s="591">
        <f>[1]Субсидия_факт!BE22</f>
        <v>0</v>
      </c>
      <c r="QE27" s="764">
        <f t="shared" si="128"/>
        <v>0</v>
      </c>
      <c r="QF27" s="593"/>
      <c r="QG27" s="594"/>
      <c r="QH27" s="623">
        <f t="shared" si="129"/>
        <v>0</v>
      </c>
      <c r="QI27" s="590">
        <f>[1]Субсидия_факт!BF22</f>
        <v>0</v>
      </c>
      <c r="QJ27" s="591">
        <f>[1]Субсидия_факт!BI22</f>
        <v>0</v>
      </c>
      <c r="QK27" s="764">
        <f t="shared" si="130"/>
        <v>0</v>
      </c>
      <c r="QL27" s="593"/>
      <c r="QM27" s="594"/>
      <c r="QN27" s="623">
        <f t="shared" si="131"/>
        <v>0</v>
      </c>
      <c r="QO27" s="590">
        <f>[1]Субсидия_факт!BG22</f>
        <v>0</v>
      </c>
      <c r="QP27" s="591">
        <f>[1]Субсидия_факт!BJ22</f>
        <v>0</v>
      </c>
      <c r="QQ27" s="764">
        <f t="shared" si="132"/>
        <v>0</v>
      </c>
      <c r="QR27" s="593"/>
      <c r="QS27" s="594"/>
      <c r="QT27" s="1114">
        <f t="shared" si="133"/>
        <v>0</v>
      </c>
      <c r="QU27" s="593">
        <f t="shared" si="134"/>
        <v>0</v>
      </c>
      <c r="QV27" s="594">
        <f t="shared" si="134"/>
        <v>0</v>
      </c>
      <c r="QW27" s="609">
        <f t="shared" si="135"/>
        <v>0</v>
      </c>
      <c r="QX27" s="593">
        <f t="shared" si="136"/>
        <v>0</v>
      </c>
      <c r="QY27" s="594">
        <f t="shared" si="136"/>
        <v>0</v>
      </c>
      <c r="QZ27" s="1114">
        <f t="shared" si="137"/>
        <v>0</v>
      </c>
      <c r="RA27" s="590">
        <f>[1]Субсидия_факт!BH22</f>
        <v>0</v>
      </c>
      <c r="RB27" s="591">
        <f>[1]Субсидия_факт!BK22</f>
        <v>0</v>
      </c>
      <c r="RC27" s="609">
        <f t="shared" si="138"/>
        <v>0</v>
      </c>
      <c r="RD27" s="593"/>
      <c r="RE27" s="594"/>
      <c r="RF27" s="1096">
        <f t="shared" si="256"/>
        <v>0</v>
      </c>
      <c r="RG27" s="586">
        <f>[1]Субсидия_факт!GI22</f>
        <v>0</v>
      </c>
      <c r="RH27" s="591">
        <f>[1]Субсидия_факт!GL22</f>
        <v>0</v>
      </c>
      <c r="RI27" s="586">
        <f>[1]Субсидия_факт!GO22</f>
        <v>0</v>
      </c>
      <c r="RJ27" s="591">
        <f>[1]Субсидия_факт!GR22</f>
        <v>0</v>
      </c>
      <c r="RK27" s="1096">
        <f t="shared" si="257"/>
        <v>0</v>
      </c>
      <c r="RL27" s="586"/>
      <c r="RM27" s="591"/>
      <c r="RN27" s="586"/>
      <c r="RO27" s="591"/>
      <c r="RP27" s="1096">
        <f t="shared" si="258"/>
        <v>0</v>
      </c>
      <c r="RQ27" s="615">
        <f>[1]Субсидия_факт!GJ22</f>
        <v>0</v>
      </c>
      <c r="RR27" s="594">
        <f>[1]Субсидия_факт!GM22</f>
        <v>0</v>
      </c>
      <c r="RS27" s="586">
        <f>[1]Субсидия_факт!GP22</f>
        <v>0</v>
      </c>
      <c r="RT27" s="591">
        <f>[1]Субсидия_факт!GS22</f>
        <v>0</v>
      </c>
      <c r="RU27" s="1096">
        <f t="shared" si="259"/>
        <v>0</v>
      </c>
      <c r="RV27" s="586"/>
      <c r="RW27" s="591"/>
      <c r="RX27" s="586"/>
      <c r="RY27" s="591"/>
      <c r="RZ27" s="608">
        <f t="shared" si="260"/>
        <v>0</v>
      </c>
      <c r="SA27" s="608">
        <f t="shared" si="261"/>
        <v>0</v>
      </c>
      <c r="SB27" s="608"/>
      <c r="SC27" s="608"/>
      <c r="SD27" s="764">
        <f t="shared" si="262"/>
        <v>0</v>
      </c>
      <c r="SE27" s="590">
        <f>[1]Субсидия_факт!AE22</f>
        <v>0</v>
      </c>
      <c r="SF27" s="593">
        <f>[1]Субсидия_факт!Y22</f>
        <v>0</v>
      </c>
      <c r="SG27" s="616">
        <f>[1]Субсидия_факт!Z22</f>
        <v>0</v>
      </c>
      <c r="SH27" s="593">
        <f>[1]Субсидия_факт!AA22</f>
        <v>0</v>
      </c>
      <c r="SI27" s="616">
        <f>[1]Субсидия_факт!AB22</f>
        <v>0</v>
      </c>
      <c r="SJ27" s="764">
        <f t="shared" si="139"/>
        <v>0</v>
      </c>
      <c r="SK27" s="618"/>
      <c r="SL27" s="615"/>
      <c r="SM27" s="594"/>
      <c r="SN27" s="615"/>
      <c r="SO27" s="616"/>
      <c r="SP27" s="623">
        <f t="shared" si="140"/>
        <v>0</v>
      </c>
      <c r="SQ27" s="590">
        <f>[1]Субсидия_факт!S22</f>
        <v>0</v>
      </c>
      <c r="SR27" s="591">
        <f>[1]Субсидия_факт!T22</f>
        <v>0</v>
      </c>
      <c r="SS27" s="764">
        <f t="shared" si="141"/>
        <v>0</v>
      </c>
      <c r="ST27" s="615"/>
      <c r="SU27" s="616"/>
      <c r="SV27" s="623">
        <f t="shared" si="263"/>
        <v>0</v>
      </c>
      <c r="SW27" s="590">
        <f>[1]Субсидия_факт!DJ22</f>
        <v>0</v>
      </c>
      <c r="SX27" s="591">
        <f>[1]Субсидия_факт!DM22</f>
        <v>0</v>
      </c>
      <c r="SY27" s="587">
        <f>[1]Субсидия_факт!DP22</f>
        <v>0</v>
      </c>
      <c r="SZ27" s="591">
        <f>[1]Субсидия_факт!DS22</f>
        <v>0</v>
      </c>
      <c r="TA27" s="867">
        <f>[1]Субсидия_факт!EH22-OQ27</f>
        <v>0</v>
      </c>
      <c r="TB27" s="589">
        <f>[1]Субсидия_факт!EK22-OR27</f>
        <v>0</v>
      </c>
      <c r="TC27" s="764">
        <f t="shared" si="142"/>
        <v>0</v>
      </c>
      <c r="TD27" s="1140"/>
      <c r="TE27" s="617"/>
      <c r="TF27" s="1140"/>
      <c r="TG27" s="617"/>
      <c r="TH27" s="826"/>
      <c r="TI27" s="616"/>
      <c r="TJ27" s="623">
        <f t="shared" si="143"/>
        <v>47085531.920000002</v>
      </c>
      <c r="TK27" s="590">
        <f>[1]Субсидия_факт!DK22</f>
        <v>0</v>
      </c>
      <c r="TL27" s="591">
        <f>[1]Субсидия_факт!DN22</f>
        <v>0</v>
      </c>
      <c r="TM27" s="587">
        <f>[1]Субсидия_факт!DQ22</f>
        <v>2825131.9200000018</v>
      </c>
      <c r="TN27" s="591">
        <f>[1]Субсидия_факт!DT22</f>
        <v>44260400</v>
      </c>
      <c r="TO27" s="587">
        <f>[1]Субсидия_факт!EI22</f>
        <v>0</v>
      </c>
      <c r="TP27" s="591">
        <f>[1]Субсидия_факт!EL22</f>
        <v>0</v>
      </c>
      <c r="TQ27" s="764">
        <f t="shared" si="144"/>
        <v>0</v>
      </c>
      <c r="TR27" s="597"/>
      <c r="TS27" s="617"/>
      <c r="TT27" s="826"/>
      <c r="TU27" s="617"/>
      <c r="TV27" s="597"/>
      <c r="TW27" s="617"/>
      <c r="TX27" s="609">
        <f t="shared" si="145"/>
        <v>47085531.920000002</v>
      </c>
      <c r="TY27" s="593">
        <f t="shared" si="146"/>
        <v>0</v>
      </c>
      <c r="TZ27" s="594">
        <f t="shared" si="146"/>
        <v>0</v>
      </c>
      <c r="UA27" s="593">
        <f t="shared" si="146"/>
        <v>2825131.9200000018</v>
      </c>
      <c r="UB27" s="594">
        <f t="shared" si="146"/>
        <v>44260400</v>
      </c>
      <c r="UC27" s="615">
        <f t="shared" si="146"/>
        <v>0</v>
      </c>
      <c r="UD27" s="594">
        <f t="shared" si="146"/>
        <v>0</v>
      </c>
      <c r="UE27" s="609">
        <f t="shared" si="147"/>
        <v>0</v>
      </c>
      <c r="UF27" s="593">
        <f t="shared" si="148"/>
        <v>0</v>
      </c>
      <c r="UG27" s="594">
        <f t="shared" si="148"/>
        <v>0</v>
      </c>
      <c r="UH27" s="593">
        <f t="shared" si="148"/>
        <v>0</v>
      </c>
      <c r="UI27" s="594">
        <f t="shared" si="148"/>
        <v>0</v>
      </c>
      <c r="UJ27" s="615">
        <f t="shared" si="148"/>
        <v>0</v>
      </c>
      <c r="UK27" s="594">
        <f t="shared" si="148"/>
        <v>0</v>
      </c>
      <c r="UL27" s="1114">
        <f t="shared" si="149"/>
        <v>0</v>
      </c>
      <c r="UM27" s="590">
        <f>[1]Субсидия_факт!DL22</f>
        <v>0</v>
      </c>
      <c r="UN27" s="591">
        <f>[1]Субсидия_факт!DO22</f>
        <v>0</v>
      </c>
      <c r="UO27" s="587">
        <f>[1]Субсидия_факт!DR22</f>
        <v>0</v>
      </c>
      <c r="UP27" s="591">
        <f>[1]Субсидия_факт!DU22</f>
        <v>0</v>
      </c>
      <c r="UQ27" s="587">
        <f>[1]Субсидия_факт!EJ22</f>
        <v>0</v>
      </c>
      <c r="UR27" s="591">
        <f>[1]Субсидия_факт!EM22</f>
        <v>0</v>
      </c>
      <c r="US27" s="609">
        <f t="shared" si="150"/>
        <v>0</v>
      </c>
      <c r="UT27" s="826"/>
      <c r="UU27" s="617"/>
      <c r="UV27" s="826"/>
      <c r="UW27" s="617"/>
      <c r="UX27" s="826"/>
      <c r="UY27" s="617"/>
      <c r="UZ27" s="764">
        <f>'Прочая  субсидия_МР  и  ГО'!B22</f>
        <v>115278437.55</v>
      </c>
      <c r="VA27" s="764">
        <f>'Прочая  субсидия_МР  и  ГО'!C22</f>
        <v>4895571.95</v>
      </c>
      <c r="VB27" s="1113">
        <f>'Прочая  субсидия_БП'!B22</f>
        <v>347166.54000000004</v>
      </c>
      <c r="VC27" s="623">
        <f>'Прочая  субсидия_БП'!C22</f>
        <v>37631.839999999997</v>
      </c>
      <c r="VD27" s="1151">
        <f>'Прочая  субсидия_БП'!D22</f>
        <v>347166.54000000004</v>
      </c>
      <c r="VE27" s="765">
        <f>'Прочая  субсидия_БП'!E22</f>
        <v>37631.839999999997</v>
      </c>
      <c r="VF27" s="1152">
        <f>'Прочая  субсидия_БП'!F22</f>
        <v>0</v>
      </c>
      <c r="VG27" s="1151">
        <f>'Прочая  субсидия_БП'!G22</f>
        <v>0</v>
      </c>
      <c r="VH27" s="623">
        <f t="shared" si="151"/>
        <v>448816959.74000007</v>
      </c>
      <c r="VI27" s="597">
        <f>'Проверочная  таблица'!WK27+'Проверочная  таблица'!VN27+'Проверочная  таблица'!VP27+WE27</f>
        <v>438203128.57000005</v>
      </c>
      <c r="VJ27" s="618">
        <f>'Проверочная  таблица'!WL27+'Проверочная  таблица'!VT27+'Проверочная  таблица'!VZ27+'Проверочная  таблица'!VV27+'Проверочная  таблица'!VX27+WB27+WF27+VR27</f>
        <v>10613831.17</v>
      </c>
      <c r="VK27" s="764">
        <f t="shared" si="152"/>
        <v>121829918.53</v>
      </c>
      <c r="VL27" s="597">
        <f>'Проверочная  таблица'!WN27+'Проверочная  таблица'!VO27+'Проверочная  таблица'!VQ27+WH27</f>
        <v>119305102.57000001</v>
      </c>
      <c r="VM27" s="618">
        <f>'Проверочная  таблица'!WO27+'Проверочная  таблица'!VU27+'Проверочная  таблица'!WA27+'Проверочная  таблица'!VW27+'Проверочная  таблица'!VY27+WC27+WI27+VS27</f>
        <v>2524815.96</v>
      </c>
      <c r="VN27" s="1135">
        <f>'Субвенция  на  полномочия'!B22</f>
        <v>426561827.94000006</v>
      </c>
      <c r="VO27" s="1113">
        <f>'Субвенция  на  полномочия'!C22</f>
        <v>116403585.68000001</v>
      </c>
      <c r="VP27" s="1133">
        <f>[1]Субвенция_факт!M23</f>
        <v>6175160</v>
      </c>
      <c r="VQ27" s="619">
        <v>1254000</v>
      </c>
      <c r="VR27" s="1133">
        <f>[1]Субвенция_факт!AE23</f>
        <v>0</v>
      </c>
      <c r="VS27" s="619"/>
      <c r="VT27" s="1133">
        <f>[1]Субвенция_факт!AF23</f>
        <v>2589300</v>
      </c>
      <c r="VU27" s="619">
        <f>ВУС!E134</f>
        <v>548072.18999999994</v>
      </c>
      <c r="VV27" s="1133">
        <f>[1]Субвенция_факт!AG23</f>
        <v>3000</v>
      </c>
      <c r="VW27" s="619"/>
      <c r="VX27" s="1133">
        <f>[1]Субвенция_факт!E23</f>
        <v>0</v>
      </c>
      <c r="VY27" s="619"/>
      <c r="VZ27" s="1133">
        <f>[1]Субвенция_факт!F23</f>
        <v>0</v>
      </c>
      <c r="WA27" s="619"/>
      <c r="WB27" s="1133">
        <f>[1]Субвенция_факт!G23</f>
        <v>0</v>
      </c>
      <c r="WC27" s="916"/>
      <c r="WD27" s="1113">
        <f t="shared" si="153"/>
        <v>10987671.800000001</v>
      </c>
      <c r="WE27" s="597">
        <f>[1]Субвенция_факт!P23</f>
        <v>3866140.63</v>
      </c>
      <c r="WF27" s="594">
        <f>[1]Субвенция_факт!Q23</f>
        <v>7121531.1699999999</v>
      </c>
      <c r="WG27" s="764">
        <f t="shared" si="154"/>
        <v>2692867.54</v>
      </c>
      <c r="WH27" s="597">
        <v>947516.89</v>
      </c>
      <c r="WI27" s="620">
        <v>1745350.65</v>
      </c>
      <c r="WJ27" s="623">
        <f t="shared" si="155"/>
        <v>2500000</v>
      </c>
      <c r="WK27" s="612">
        <f>[1]Субвенция_факт!X23</f>
        <v>1600000</v>
      </c>
      <c r="WL27" s="1142">
        <f>[1]Субвенция_факт!W23</f>
        <v>900000</v>
      </c>
      <c r="WM27" s="764">
        <f t="shared" si="156"/>
        <v>931393.12</v>
      </c>
      <c r="WN27" s="597">
        <v>700000</v>
      </c>
      <c r="WO27" s="620">
        <v>231393.12</v>
      </c>
      <c r="WP27" s="764">
        <f t="shared" si="264"/>
        <v>31303399.990000002</v>
      </c>
      <c r="WQ27" s="764">
        <f t="shared" si="265"/>
        <v>8647302.0399999991</v>
      </c>
      <c r="WR27" s="1113">
        <f t="shared" si="273"/>
        <v>546840</v>
      </c>
      <c r="WS27" s="621">
        <f>'[1]Иные межбюджетные трансферты'!E22</f>
        <v>0</v>
      </c>
      <c r="WT27" s="622">
        <f>'[1]Иные межбюджетные трансферты'!F22</f>
        <v>546840</v>
      </c>
      <c r="WU27" s="764">
        <f t="shared" si="274"/>
        <v>136710</v>
      </c>
      <c r="WV27" s="621"/>
      <c r="WW27" s="622">
        <v>136710</v>
      </c>
      <c r="WX27" s="1113">
        <f t="shared" si="159"/>
        <v>0</v>
      </c>
      <c r="WY27" s="621">
        <f>'[1]Иные межбюджетные трансферты'!X22</f>
        <v>0</v>
      </c>
      <c r="WZ27" s="622">
        <f>'[1]Иные межбюджетные трансферты'!Y22</f>
        <v>0</v>
      </c>
      <c r="XA27" s="764">
        <f t="shared" si="160"/>
        <v>0</v>
      </c>
      <c r="XB27" s="621"/>
      <c r="XC27" s="622"/>
      <c r="XD27" s="623">
        <f t="shared" si="161"/>
        <v>1893290.92</v>
      </c>
      <c r="XE27" s="621">
        <f>'[1]Иные межбюджетные трансферты'!G22</f>
        <v>113597.46</v>
      </c>
      <c r="XF27" s="622">
        <f>'[1]Иные межбюджетные трансферты'!H22</f>
        <v>1779693.46</v>
      </c>
      <c r="XG27" s="764">
        <f t="shared" si="162"/>
        <v>473323.41</v>
      </c>
      <c r="XH27" s="621">
        <v>28399.41</v>
      </c>
      <c r="XI27" s="622">
        <v>444924</v>
      </c>
      <c r="XJ27" s="623">
        <f t="shared" si="163"/>
        <v>24998400</v>
      </c>
      <c r="XK27" s="621">
        <f>'[1]Иные межбюджетные трансферты'!I22</f>
        <v>0</v>
      </c>
      <c r="XL27" s="622">
        <f>'[1]Иные межбюджетные трансферты'!J22</f>
        <v>24998400</v>
      </c>
      <c r="XM27" s="764">
        <f t="shared" si="268"/>
        <v>6288660</v>
      </c>
      <c r="XN27" s="612"/>
      <c r="XO27" s="622">
        <v>6288660</v>
      </c>
      <c r="XP27" s="764">
        <f t="shared" si="165"/>
        <v>0</v>
      </c>
      <c r="XQ27" s="615"/>
      <c r="XR27" s="764">
        <f t="shared" si="166"/>
        <v>0</v>
      </c>
      <c r="XS27" s="615"/>
      <c r="XT27" s="623">
        <f t="shared" si="167"/>
        <v>0</v>
      </c>
      <c r="XU27" s="597">
        <f>'[1]Иные межбюджетные трансферты'!L22</f>
        <v>0</v>
      </c>
      <c r="XV27" s="764">
        <f t="shared" si="168"/>
        <v>0</v>
      </c>
      <c r="XW27" s="597"/>
      <c r="XX27" s="1137">
        <f t="shared" si="169"/>
        <v>0</v>
      </c>
      <c r="XY27" s="609">
        <f t="shared" si="170"/>
        <v>0</v>
      </c>
      <c r="XZ27" s="1137">
        <f t="shared" si="171"/>
        <v>0</v>
      </c>
      <c r="YA27" s="609">
        <f t="shared" si="172"/>
        <v>0</v>
      </c>
      <c r="YB27" s="623">
        <f t="shared" si="269"/>
        <v>1748608.63</v>
      </c>
      <c r="YC27" s="621">
        <f>'[1]Иные межбюджетные трансферты'!C22</f>
        <v>0</v>
      </c>
      <c r="YD27" s="612">
        <f>'[1]Иные межбюджетные трансферты'!D22</f>
        <v>0</v>
      </c>
      <c r="YE27" s="882">
        <f>'[1]Иные межбюджетные трансферты'!K22</f>
        <v>0</v>
      </c>
      <c r="YF27" s="613">
        <f>'[1]Иные межбюджетные трансферты'!N22</f>
        <v>0</v>
      </c>
      <c r="YG27" s="612">
        <f>'[1]Иные межбюджетные трансферты'!Q22</f>
        <v>0</v>
      </c>
      <c r="YH27" s="613">
        <f>'[1]Иные межбюджетные трансферты'!R22</f>
        <v>0</v>
      </c>
      <c r="YI27" s="612">
        <f>'[1]Иные межбюджетные трансферты'!U22</f>
        <v>0</v>
      </c>
      <c r="YJ27" s="613">
        <f>'[1]Иные межбюджетные трансферты'!Z22</f>
        <v>0</v>
      </c>
      <c r="YK27" s="597">
        <f>'[1]Иные межбюджетные трансферты'!AC22</f>
        <v>0</v>
      </c>
      <c r="YL27" s="613">
        <f>'[1]Иные межбюджетные трансферты'!AD22</f>
        <v>0</v>
      </c>
      <c r="YM27" s="612">
        <f>'[1]Иные межбюджетные трансферты'!AE22</f>
        <v>1748608.63</v>
      </c>
      <c r="YN27" s="764">
        <f t="shared" si="270"/>
        <v>1748608.63</v>
      </c>
      <c r="YO27" s="612"/>
      <c r="YP27" s="612"/>
      <c r="YQ27" s="612"/>
      <c r="YR27" s="587"/>
      <c r="YS27" s="612"/>
      <c r="YT27" s="583"/>
      <c r="YU27" s="583"/>
      <c r="YV27" s="583"/>
      <c r="YW27" s="583"/>
      <c r="YX27" s="583"/>
      <c r="YY27" s="583">
        <v>1748608.63</v>
      </c>
      <c r="YZ27" s="623">
        <f t="shared" si="173"/>
        <v>2116260.44</v>
      </c>
      <c r="ZA27" s="621">
        <f>'[1]Иные межбюджетные трансферты'!O22</f>
        <v>2116260.44</v>
      </c>
      <c r="ZB27" s="612">
        <f>'[1]Иные межбюджетные трансферты'!S22</f>
        <v>0</v>
      </c>
      <c r="ZC27" s="613">
        <f>'[1]Иные межбюджетные трансферты'!V22</f>
        <v>0</v>
      </c>
      <c r="ZD27" s="612">
        <f>'[1]Иные межбюджетные трансферты'!AA22</f>
        <v>0</v>
      </c>
      <c r="ZE27" s="882">
        <f>'[1]Иные межбюджетные трансферты'!AF22</f>
        <v>0</v>
      </c>
      <c r="ZF27" s="764">
        <f t="shared" si="174"/>
        <v>0</v>
      </c>
      <c r="ZG27" s="596"/>
      <c r="ZH27" s="596"/>
      <c r="ZI27" s="596"/>
      <c r="ZJ27" s="583"/>
      <c r="ZK27" s="583"/>
      <c r="ZL27" s="609">
        <f t="shared" si="175"/>
        <v>2116260.44</v>
      </c>
      <c r="ZM27" s="590">
        <f>'Проверочная  таблица'!ZA27-ZY27</f>
        <v>2116260.44</v>
      </c>
      <c r="ZN27" s="590">
        <f>'Проверочная  таблица'!ZB27-ZZ27</f>
        <v>0</v>
      </c>
      <c r="ZO27" s="590">
        <f>'Проверочная  таблица'!ZC27-AAA27</f>
        <v>0</v>
      </c>
      <c r="ZP27" s="590">
        <f>'Проверочная  таблица'!ZD27-AAB27</f>
        <v>0</v>
      </c>
      <c r="ZQ27" s="590">
        <f>'Проверочная  таблица'!ZE27-AAC27</f>
        <v>0</v>
      </c>
      <c r="ZR27" s="609">
        <f t="shared" si="176"/>
        <v>0</v>
      </c>
      <c r="ZS27" s="590">
        <f>'Проверочная  таблица'!ZG27-AAE27</f>
        <v>0</v>
      </c>
      <c r="ZT27" s="590">
        <f>'Проверочная  таблица'!ZH27-AAF27</f>
        <v>0</v>
      </c>
      <c r="ZU27" s="590">
        <f>'Проверочная  таблица'!ZI27-AAG27</f>
        <v>0</v>
      </c>
      <c r="ZV27" s="590">
        <f>'Проверочная  таблица'!ZJ27-AAH27</f>
        <v>0</v>
      </c>
      <c r="ZW27" s="590">
        <f>'Проверочная  таблица'!ZK27-AAI27</f>
        <v>0</v>
      </c>
      <c r="ZX27" s="1114">
        <f t="shared" si="177"/>
        <v>0</v>
      </c>
      <c r="ZY27" s="621">
        <f>'[1]Иные межбюджетные трансферты'!P22</f>
        <v>0</v>
      </c>
      <c r="ZZ27" s="612">
        <f>'[1]Иные межбюджетные трансферты'!T22</f>
        <v>0</v>
      </c>
      <c r="AAA27" s="584">
        <f>'[1]Иные межбюджетные трансферты'!W22</f>
        <v>0</v>
      </c>
      <c r="AAB27" s="612">
        <f>'[1]Иные межбюджетные трансферты'!AB22</f>
        <v>0</v>
      </c>
      <c r="AAC27" s="1128">
        <f>'[1]Иные межбюджетные трансферты'!AG22</f>
        <v>0</v>
      </c>
      <c r="AAD27" s="609">
        <f t="shared" si="178"/>
        <v>0</v>
      </c>
      <c r="AAE27" s="596"/>
      <c r="AAF27" s="596"/>
      <c r="AAG27" s="596"/>
      <c r="AAH27" s="583"/>
      <c r="AAI27" s="583"/>
      <c r="AAJ27" s="764">
        <f>AAL27+'Проверочная  таблица'!AAT27+AAP27+'Проверочная  таблица'!AAX27+AAR27+'Проверочная  таблица'!AAZ27</f>
        <v>-250000</v>
      </c>
      <c r="AAK27" s="764">
        <f>AAM27+'Проверочная  таблица'!AAU27+AAQ27+'Проверочная  таблица'!AAY27+AAS27+'Проверочная  таблица'!ABA27</f>
        <v>0</v>
      </c>
      <c r="AAL27" s="623"/>
      <c r="AAM27" s="623"/>
      <c r="AAN27" s="623"/>
      <c r="AAO27" s="623"/>
      <c r="AAP27" s="1114">
        <f t="shared" si="179"/>
        <v>0</v>
      </c>
      <c r="AAQ27" s="609">
        <f t="shared" si="179"/>
        <v>0</v>
      </c>
      <c r="AAR27" s="624"/>
      <c r="AAS27" s="609"/>
      <c r="AAT27" s="623"/>
      <c r="AAU27" s="623"/>
      <c r="AAV27" s="623">
        <v>-250000</v>
      </c>
      <c r="AAW27" s="623"/>
      <c r="AAX27" s="1153">
        <f t="shared" si="180"/>
        <v>-250000</v>
      </c>
      <c r="AAY27" s="627">
        <f t="shared" si="180"/>
        <v>0</v>
      </c>
      <c r="AAZ27" s="627"/>
      <c r="ABA27" s="627"/>
      <c r="ABB27" s="1129">
        <f>'Проверочная  таблица'!AAT27+'Проверочная  таблица'!AAV27</f>
        <v>-250000</v>
      </c>
      <c r="ABC27" s="1129">
        <f>'Проверочная  таблица'!AAU27+'Проверочная  таблица'!AAW27</f>
        <v>0</v>
      </c>
    </row>
    <row r="28" spans="1:731" ht="20.45" customHeight="1" x14ac:dyDescent="0.25">
      <c r="A28" s="610" t="s">
        <v>996</v>
      </c>
      <c r="B28" s="623">
        <f>D28+AN28+'Проверочная  таблица'!VH28+'Проверочная  таблица'!WP28</f>
        <v>1371383857.3699999</v>
      </c>
      <c r="C28" s="764">
        <f>E28+'Проверочная  таблица'!VK28+AO28+'Проверочная  таблица'!WQ28</f>
        <v>291754574.88999999</v>
      </c>
      <c r="D28" s="1113">
        <f t="shared" si="0"/>
        <v>258438786.91999999</v>
      </c>
      <c r="E28" s="623">
        <f t="shared" si="1"/>
        <v>63552827.670000002</v>
      </c>
      <c r="F28" s="1096">
        <f>'[1]Дотация  из  ОБ_факт'!H23</f>
        <v>0</v>
      </c>
      <c r="G28" s="1130"/>
      <c r="H28" s="1096">
        <f>'[1]Дотация  из  ОБ_факт'!E23</f>
        <v>137720945.28999999</v>
      </c>
      <c r="I28" s="1097">
        <v>35609391.890000001</v>
      </c>
      <c r="J28" s="1098">
        <f t="shared" si="2"/>
        <v>78172623.839999989</v>
      </c>
      <c r="K28" s="1099">
        <f t="shared" si="3"/>
        <v>20722311.890000001</v>
      </c>
      <c r="L28" s="1098">
        <f>'[1]Дотация  из  ОБ_факт'!G23</f>
        <v>59548321.450000003</v>
      </c>
      <c r="M28" s="582">
        <v>14887080</v>
      </c>
      <c r="N28" s="1096">
        <f>'[1]Дотация  из  ОБ_факт'!J23</f>
        <v>42179461</v>
      </c>
      <c r="O28" s="1130">
        <v>10544865</v>
      </c>
      <c r="P28" s="1096">
        <f>'[1]Дотация  из  ОБ_факт'!K23</f>
        <v>78402017</v>
      </c>
      <c r="Q28" s="1130">
        <v>17262207.149999999</v>
      </c>
      <c r="R28" s="1131">
        <f t="shared" si="4"/>
        <v>72897424</v>
      </c>
      <c r="S28" s="1132">
        <f t="shared" si="5"/>
        <v>15886107.149999999</v>
      </c>
      <c r="T28" s="1098">
        <f>'[1]Дотация  из  ОБ_факт'!M23</f>
        <v>5504593</v>
      </c>
      <c r="U28" s="611">
        <v>1376100</v>
      </c>
      <c r="V28" s="1133">
        <f t="shared" si="6"/>
        <v>136363.63</v>
      </c>
      <c r="W28" s="1101">
        <f>'[1]Дотация  из  ОБ_факт'!O23</f>
        <v>136363.63</v>
      </c>
      <c r="X28" s="1102">
        <f>'[1]Дотация  из  ОБ_факт'!P23</f>
        <v>0</v>
      </c>
      <c r="Y28" s="1102">
        <f>'[1]Дотация  из  ОБ_факт'!R23</f>
        <v>0</v>
      </c>
      <c r="Z28" s="1134">
        <f t="shared" si="7"/>
        <v>136363.63</v>
      </c>
      <c r="AA28" s="583">
        <f t="shared" si="181"/>
        <v>136363.63</v>
      </c>
      <c r="AB28" s="583"/>
      <c r="AC28" s="612"/>
      <c r="AD28" s="1133">
        <f t="shared" si="8"/>
        <v>0</v>
      </c>
      <c r="AE28" s="1101">
        <f>'[1]Дотация  из  ОБ_факт'!N23</f>
        <v>0</v>
      </c>
      <c r="AF28" s="1102">
        <f>'[1]Дотация  из  ОБ_факт'!Q23</f>
        <v>0</v>
      </c>
      <c r="AG28" s="1133">
        <f t="shared" si="9"/>
        <v>0</v>
      </c>
      <c r="AH28" s="613"/>
      <c r="AI28" s="612"/>
      <c r="AJ28" s="1131">
        <f t="shared" si="10"/>
        <v>0</v>
      </c>
      <c r="AK28" s="1132">
        <f t="shared" si="11"/>
        <v>0</v>
      </c>
      <c r="AL28" s="1098">
        <f t="shared" si="12"/>
        <v>0</v>
      </c>
      <c r="AM28" s="585">
        <f t="shared" si="13"/>
        <v>0</v>
      </c>
      <c r="AN28" s="729">
        <f t="shared" si="214"/>
        <v>288208909.24000001</v>
      </c>
      <c r="AO28" s="730">
        <f>'Проверочная  таблица'!VA28+'Проверочная  таблица'!VC28+'Проверочная  таблица'!MH28+'Проверочная  таблица'!MS28+'Проверочная  таблица'!DA28+'Проверочная  таблица'!FD28+CU28+'Проверочная  таблица'!JI28+'Проверочная  таблица'!JO28+'Проверочная  таблица'!NL28+'Проверочная  таблица'!NT28+JC28+AS28+AX28+EE28+EK28+CA28+TC28+TQ28+PC28+DY28+DM28+LE28+LK28+SS28+HR28+FK28+QK28+RK28+RU28+QQ28+SJ28+BQ28+QE28+GM28+FW28+GS28+GY28+FQ28+CK28+OS28+BK28+IG28+IW28+HX28+GC28+IM28+KH28+KO28+KU28+DG28+DS28</f>
        <v>6555612.7500000009</v>
      </c>
      <c r="AP28" s="731">
        <f t="shared" si="14"/>
        <v>54241409</v>
      </c>
      <c r="AQ28" s="587">
        <f>[1]Субсидия_факт!DF23</f>
        <v>54241409</v>
      </c>
      <c r="AR28" s="586">
        <f>[1]Субсидия_факт!FQ23</f>
        <v>0</v>
      </c>
      <c r="AS28" s="731">
        <f t="shared" si="15"/>
        <v>0</v>
      </c>
      <c r="AT28" s="597">
        <v>0</v>
      </c>
      <c r="AU28" s="615"/>
      <c r="AV28" s="720">
        <f t="shared" si="16"/>
        <v>0</v>
      </c>
      <c r="AW28" s="586">
        <f>[1]Субсидия_факт!FS23</f>
        <v>0</v>
      </c>
      <c r="AX28" s="1104">
        <f t="shared" si="17"/>
        <v>0</v>
      </c>
      <c r="AY28" s="597"/>
      <c r="AZ28" s="1105">
        <f t="shared" si="18"/>
        <v>0</v>
      </c>
      <c r="BA28" s="597">
        <f t="shared" si="19"/>
        <v>0</v>
      </c>
      <c r="BB28" s="609">
        <f t="shared" si="20"/>
        <v>0</v>
      </c>
      <c r="BC28" s="615">
        <f t="shared" si="21"/>
        <v>0</v>
      </c>
      <c r="BD28" s="608">
        <f t="shared" si="22"/>
        <v>0</v>
      </c>
      <c r="BE28" s="586">
        <f>[1]Субсидия_факт!FT23</f>
        <v>0</v>
      </c>
      <c r="BF28" s="963">
        <f t="shared" si="23"/>
        <v>0</v>
      </c>
      <c r="BG28" s="626"/>
      <c r="BH28" s="731">
        <f t="shared" si="24"/>
        <v>0</v>
      </c>
      <c r="BI28" s="593">
        <f>[1]Субсидия_факт!DA23</f>
        <v>0</v>
      </c>
      <c r="BJ28" s="597">
        <f>[1]Субсидия_факт!DB23</f>
        <v>0</v>
      </c>
      <c r="BK28" s="914">
        <f t="shared" si="25"/>
        <v>0</v>
      </c>
      <c r="BL28" s="597"/>
      <c r="BM28" s="593"/>
      <c r="BN28" s="658">
        <f t="shared" si="26"/>
        <v>0</v>
      </c>
      <c r="BO28" s="593">
        <f>[1]Субсидия_факт!DC23</f>
        <v>0</v>
      </c>
      <c r="BP28" s="597">
        <f>[1]Субсидия_факт!DD23</f>
        <v>0</v>
      </c>
      <c r="BQ28" s="731">
        <f t="shared" si="27"/>
        <v>0</v>
      </c>
      <c r="BR28" s="597"/>
      <c r="BS28" s="597"/>
      <c r="BT28" s="720">
        <f t="shared" si="28"/>
        <v>0</v>
      </c>
      <c r="BU28" s="590">
        <f>[1]Субсидия_факт!FD23</f>
        <v>0</v>
      </c>
      <c r="BV28" s="589">
        <f>[1]Субсидия_факт!FE23</f>
        <v>0</v>
      </c>
      <c r="BW28" s="586">
        <f>[1]Субсидия_факт!FF23</f>
        <v>0</v>
      </c>
      <c r="BX28" s="589">
        <f>[1]Субсидия_факт!FI23</f>
        <v>0</v>
      </c>
      <c r="BY28" s="586">
        <f>[1]Субсидия_факт!FL23</f>
        <v>0</v>
      </c>
      <c r="BZ28" s="589">
        <f>[1]Субсидия_факт!FM23</f>
        <v>0</v>
      </c>
      <c r="CA28" s="720">
        <f t="shared" si="29"/>
        <v>0</v>
      </c>
      <c r="CB28" s="587"/>
      <c r="CC28" s="589"/>
      <c r="CD28" s="586"/>
      <c r="CE28" s="589"/>
      <c r="CF28" s="586"/>
      <c r="CG28" s="589"/>
      <c r="CH28" s="730">
        <f t="shared" si="215"/>
        <v>0</v>
      </c>
      <c r="CI28" s="590">
        <f>[1]Субсидия_факт!FG23</f>
        <v>0</v>
      </c>
      <c r="CJ28" s="589">
        <f>[1]Субсидия_факт!FJ23</f>
        <v>0</v>
      </c>
      <c r="CK28" s="720">
        <f t="shared" si="31"/>
        <v>0</v>
      </c>
      <c r="CL28" s="590"/>
      <c r="CM28" s="591"/>
      <c r="CN28" s="1106">
        <f t="shared" si="216"/>
        <v>0</v>
      </c>
      <c r="CO28" s="608">
        <f t="shared" si="217"/>
        <v>0</v>
      </c>
      <c r="CP28" s="1105">
        <f t="shared" si="218"/>
        <v>0</v>
      </c>
      <c r="CQ28" s="585">
        <f t="shared" si="219"/>
        <v>0</v>
      </c>
      <c r="CR28" s="623">
        <f t="shared" si="32"/>
        <v>0</v>
      </c>
      <c r="CS28" s="593">
        <f>[1]Субсидия_факт!M23</f>
        <v>0</v>
      </c>
      <c r="CT28" s="597">
        <f>[1]Субсидия_факт!N23</f>
        <v>0</v>
      </c>
      <c r="CU28" s="764">
        <f t="shared" si="33"/>
        <v>0</v>
      </c>
      <c r="CV28" s="626"/>
      <c r="CW28" s="626"/>
      <c r="CX28" s="658">
        <f t="shared" si="34"/>
        <v>0</v>
      </c>
      <c r="CY28" s="593">
        <f>[1]Субсидия_факт!W23</f>
        <v>0</v>
      </c>
      <c r="CZ28" s="594">
        <f>[1]Субсидия_факт!X23</f>
        <v>0</v>
      </c>
      <c r="DA28" s="914">
        <f t="shared" si="277"/>
        <v>0</v>
      </c>
      <c r="DB28" s="628"/>
      <c r="DC28" s="629"/>
      <c r="DD28" s="730">
        <f t="shared" si="220"/>
        <v>0</v>
      </c>
      <c r="DE28" s="590">
        <f>[1]Субсидия_факт!O23</f>
        <v>0</v>
      </c>
      <c r="DF28" s="589">
        <f>[1]Субсидия_факт!P23</f>
        <v>0</v>
      </c>
      <c r="DG28" s="720">
        <f t="shared" si="221"/>
        <v>0</v>
      </c>
      <c r="DH28" s="590"/>
      <c r="DI28" s="589"/>
      <c r="DJ28" s="730">
        <f t="shared" si="38"/>
        <v>0</v>
      </c>
      <c r="DK28" s="590">
        <f>[1]Субсидия_факт!CL23</f>
        <v>0</v>
      </c>
      <c r="DL28" s="589">
        <f>[1]Субсидия_факт!CM23</f>
        <v>0</v>
      </c>
      <c r="DM28" s="720">
        <f t="shared" si="39"/>
        <v>0</v>
      </c>
      <c r="DN28" s="590"/>
      <c r="DO28" s="589"/>
      <c r="DP28" s="730">
        <f t="shared" si="278"/>
        <v>0</v>
      </c>
      <c r="DQ28" s="590">
        <f>[1]Субсидия_факт!Q23</f>
        <v>0</v>
      </c>
      <c r="DR28" s="589">
        <f>[1]Субсидия_факт!R23</f>
        <v>0</v>
      </c>
      <c r="DS28" s="720">
        <f t="shared" si="279"/>
        <v>0</v>
      </c>
      <c r="DT28" s="590"/>
      <c r="DU28" s="589"/>
      <c r="DV28" s="730">
        <f t="shared" si="42"/>
        <v>0</v>
      </c>
      <c r="DW28" s="590">
        <f>[1]Субсидия_факт!AH23</f>
        <v>0</v>
      </c>
      <c r="DX28" s="589">
        <f>[1]Субсидия_факт!AI23</f>
        <v>0</v>
      </c>
      <c r="DY28" s="730">
        <f t="shared" si="43"/>
        <v>0</v>
      </c>
      <c r="DZ28" s="590"/>
      <c r="EA28" s="591"/>
      <c r="EB28" s="730">
        <f t="shared" si="44"/>
        <v>0</v>
      </c>
      <c r="EC28" s="593">
        <f>[1]Субсидия_факт!HH23</f>
        <v>0</v>
      </c>
      <c r="ED28" s="594">
        <f>[1]Субсидия_факт!HK23</f>
        <v>0</v>
      </c>
      <c r="EE28" s="720">
        <f t="shared" si="45"/>
        <v>0</v>
      </c>
      <c r="EF28" s="590"/>
      <c r="EG28" s="591"/>
      <c r="EH28" s="730">
        <f t="shared" si="46"/>
        <v>0</v>
      </c>
      <c r="EI28" s="590">
        <f>[1]Субсидия_факт!HI23</f>
        <v>0</v>
      </c>
      <c r="EJ28" s="589">
        <f>[1]Субсидия_факт!HL23</f>
        <v>0</v>
      </c>
      <c r="EK28" s="720">
        <f t="shared" si="47"/>
        <v>0</v>
      </c>
      <c r="EL28" s="590"/>
      <c r="EM28" s="591"/>
      <c r="EN28" s="1109">
        <f t="shared" si="48"/>
        <v>0</v>
      </c>
      <c r="EO28" s="590">
        <f t="shared" si="49"/>
        <v>0</v>
      </c>
      <c r="EP28" s="589">
        <f t="shared" si="49"/>
        <v>0</v>
      </c>
      <c r="EQ28" s="608">
        <f t="shared" si="50"/>
        <v>0</v>
      </c>
      <c r="ER28" s="590">
        <f t="shared" si="51"/>
        <v>0</v>
      </c>
      <c r="ES28" s="589">
        <f t="shared" si="51"/>
        <v>0</v>
      </c>
      <c r="ET28" s="1109">
        <f t="shared" si="52"/>
        <v>0</v>
      </c>
      <c r="EU28" s="590">
        <f>[1]Субсидия_факт!HJ23</f>
        <v>0</v>
      </c>
      <c r="EV28" s="589">
        <f>[1]Субсидия_факт!HM23</f>
        <v>0</v>
      </c>
      <c r="EW28" s="608">
        <f t="shared" si="53"/>
        <v>0</v>
      </c>
      <c r="EX28" s="590"/>
      <c r="EY28" s="591"/>
      <c r="EZ28" s="764">
        <f t="shared" si="222"/>
        <v>0</v>
      </c>
      <c r="FA28" s="597">
        <f>[1]Субсидия_факт!L23</f>
        <v>0</v>
      </c>
      <c r="FB28" s="590">
        <f>[1]Субсидия_факт!J23</f>
        <v>0</v>
      </c>
      <c r="FC28" s="589">
        <f>[1]Субсидия_факт!K23</f>
        <v>0</v>
      </c>
      <c r="FD28" s="764">
        <f t="shared" si="223"/>
        <v>0</v>
      </c>
      <c r="FE28" s="626"/>
      <c r="FF28" s="626"/>
      <c r="FG28" s="631"/>
      <c r="FH28" s="658">
        <f t="shared" si="54"/>
        <v>0</v>
      </c>
      <c r="FI28" s="590">
        <f>[1]Субсидия_факт!AP23</f>
        <v>0</v>
      </c>
      <c r="FJ28" s="591">
        <f>[1]Субсидия_факт!AQ23</f>
        <v>0</v>
      </c>
      <c r="FK28" s="731">
        <f t="shared" si="55"/>
        <v>0</v>
      </c>
      <c r="FL28" s="628"/>
      <c r="FM28" s="629"/>
      <c r="FN28" s="623">
        <f t="shared" si="56"/>
        <v>0</v>
      </c>
      <c r="FO28" s="590">
        <f>[1]Субсидия_факт!BV23</f>
        <v>0</v>
      </c>
      <c r="FP28" s="591">
        <f>[1]Субсидия_факт!BW23</f>
        <v>0</v>
      </c>
      <c r="FQ28" s="764">
        <f t="shared" si="57"/>
        <v>0</v>
      </c>
      <c r="FR28" s="630"/>
      <c r="FS28" s="631"/>
      <c r="FT28" s="623">
        <f t="shared" si="58"/>
        <v>0</v>
      </c>
      <c r="FU28" s="593">
        <f>[1]Субсидия_факт!EB23</f>
        <v>0</v>
      </c>
      <c r="FV28" s="594">
        <f>[1]Субсидия_факт!EC23</f>
        <v>0</v>
      </c>
      <c r="FW28" s="764">
        <f t="shared" si="59"/>
        <v>0</v>
      </c>
      <c r="FX28" s="630"/>
      <c r="FY28" s="631"/>
      <c r="FZ28" s="940">
        <f t="shared" si="60"/>
        <v>0</v>
      </c>
      <c r="GA28" s="590">
        <f>[1]Субсидия_факт!ED23</f>
        <v>0</v>
      </c>
      <c r="GB28" s="591">
        <f>[1]Субсидия_факт!EF23</f>
        <v>0</v>
      </c>
      <c r="GC28" s="940">
        <f t="shared" si="61"/>
        <v>0</v>
      </c>
      <c r="GD28" s="630"/>
      <c r="GE28" s="629"/>
      <c r="GF28" s="1114">
        <f t="shared" si="224"/>
        <v>0</v>
      </c>
      <c r="GG28" s="609">
        <f t="shared" si="225"/>
        <v>0</v>
      </c>
      <c r="GH28" s="1137">
        <f t="shared" si="226"/>
        <v>0</v>
      </c>
      <c r="GI28" s="609">
        <f t="shared" si="227"/>
        <v>0</v>
      </c>
      <c r="GJ28" s="623">
        <f t="shared" si="62"/>
        <v>0</v>
      </c>
      <c r="GK28" s="590">
        <f>[1]Субсидия_факт!EN23</f>
        <v>0</v>
      </c>
      <c r="GL28" s="591">
        <f>[1]Субсидия_факт!EO23</f>
        <v>0</v>
      </c>
      <c r="GM28" s="764">
        <f t="shared" si="63"/>
        <v>0</v>
      </c>
      <c r="GN28" s="593"/>
      <c r="GO28" s="594"/>
      <c r="GP28" s="623">
        <f t="shared" si="64"/>
        <v>0</v>
      </c>
      <c r="GQ28" s="593"/>
      <c r="GR28" s="594"/>
      <c r="GS28" s="764">
        <f t="shared" si="65"/>
        <v>0</v>
      </c>
      <c r="GT28" s="593"/>
      <c r="GU28" s="594"/>
      <c r="GV28" s="623">
        <f t="shared" si="66"/>
        <v>0</v>
      </c>
      <c r="GW28" s="590">
        <f>[1]Субсидия_факт!CN23</f>
        <v>0</v>
      </c>
      <c r="GX28" s="591">
        <f>[1]Субсидия_факт!CP23</f>
        <v>0</v>
      </c>
      <c r="GY28" s="764">
        <f t="shared" si="67"/>
        <v>0</v>
      </c>
      <c r="GZ28" s="593"/>
      <c r="HA28" s="594"/>
      <c r="HB28" s="1109">
        <f t="shared" si="68"/>
        <v>0</v>
      </c>
      <c r="HC28" s="590">
        <f t="shared" si="69"/>
        <v>0</v>
      </c>
      <c r="HD28" s="589">
        <f t="shared" si="69"/>
        <v>0</v>
      </c>
      <c r="HE28" s="608">
        <f t="shared" si="70"/>
        <v>0</v>
      </c>
      <c r="HF28" s="590">
        <f t="shared" si="71"/>
        <v>0</v>
      </c>
      <c r="HG28" s="589">
        <f t="shared" si="71"/>
        <v>0</v>
      </c>
      <c r="HH28" s="1109">
        <f t="shared" si="72"/>
        <v>0</v>
      </c>
      <c r="HI28" s="590">
        <f>[1]Субсидия_факт!CO23</f>
        <v>0</v>
      </c>
      <c r="HJ28" s="589">
        <f>[1]Субсидия_факт!CQ23</f>
        <v>0</v>
      </c>
      <c r="HK28" s="608">
        <f t="shared" si="73"/>
        <v>0</v>
      </c>
      <c r="HL28" s="590">
        <f t="shared" si="228"/>
        <v>0</v>
      </c>
      <c r="HM28" s="591">
        <f t="shared" si="229"/>
        <v>0</v>
      </c>
      <c r="HN28" s="1113">
        <f t="shared" si="75"/>
        <v>0</v>
      </c>
      <c r="HO28" s="590">
        <f>[1]Субсидия_факт!EP23</f>
        <v>0</v>
      </c>
      <c r="HP28" s="591">
        <f>[1]Субсидия_факт!EQ23</f>
        <v>0</v>
      </c>
      <c r="HQ28" s="590">
        <f>[1]Субсидия_факт!ER23</f>
        <v>0</v>
      </c>
      <c r="HR28" s="623">
        <f t="shared" si="76"/>
        <v>0</v>
      </c>
      <c r="HS28" s="593"/>
      <c r="HT28" s="594"/>
      <c r="HU28" s="626"/>
      <c r="HV28" s="940">
        <f t="shared" si="230"/>
        <v>0</v>
      </c>
      <c r="HW28" s="590">
        <f>[1]Субсидия_факт!ES23</f>
        <v>0</v>
      </c>
      <c r="HX28" s="940">
        <f t="shared" si="230"/>
        <v>0</v>
      </c>
      <c r="HY28" s="626"/>
      <c r="HZ28" s="1114">
        <f t="shared" si="231"/>
        <v>0</v>
      </c>
      <c r="IA28" s="1114">
        <f t="shared" si="232"/>
        <v>0</v>
      </c>
      <c r="IB28" s="1114">
        <f t="shared" si="233"/>
        <v>0</v>
      </c>
      <c r="IC28" s="1114">
        <f t="shared" si="234"/>
        <v>0</v>
      </c>
      <c r="ID28" s="623">
        <f t="shared" si="77"/>
        <v>0</v>
      </c>
      <c r="IE28" s="593">
        <f>[1]Субсидия_факт!BM23</f>
        <v>0</v>
      </c>
      <c r="IF28" s="594">
        <f>[1]Субсидия_факт!BN23</f>
        <v>0</v>
      </c>
      <c r="IG28" s="1135">
        <f t="shared" si="78"/>
        <v>0</v>
      </c>
      <c r="IH28" s="593"/>
      <c r="II28" s="594"/>
      <c r="IJ28" s="940">
        <f t="shared" si="79"/>
        <v>0</v>
      </c>
      <c r="IK28" s="590">
        <f>[1]Субсидия_факт!BO23</f>
        <v>0</v>
      </c>
      <c r="IL28" s="591">
        <f>[1]Субсидия_факт!BQ23</f>
        <v>0</v>
      </c>
      <c r="IM28" s="1136">
        <f t="shared" si="80"/>
        <v>0</v>
      </c>
      <c r="IN28" s="593"/>
      <c r="IO28" s="616"/>
      <c r="IP28" s="1114">
        <f t="shared" si="235"/>
        <v>0</v>
      </c>
      <c r="IQ28" s="1114">
        <f t="shared" si="236"/>
        <v>0</v>
      </c>
      <c r="IR28" s="1114">
        <f t="shared" si="237"/>
        <v>0</v>
      </c>
      <c r="IS28" s="609">
        <f t="shared" si="238"/>
        <v>0</v>
      </c>
      <c r="IT28" s="764">
        <f t="shared" si="81"/>
        <v>0</v>
      </c>
      <c r="IU28" s="593">
        <f>[1]Субсидия_факт!AR23</f>
        <v>0</v>
      </c>
      <c r="IV28" s="594">
        <f>[1]Субсидия_факт!AS23</f>
        <v>0</v>
      </c>
      <c r="IW28" s="1135">
        <f t="shared" si="82"/>
        <v>0</v>
      </c>
      <c r="IX28" s="593"/>
      <c r="IY28" s="594"/>
      <c r="IZ28" s="623">
        <f t="shared" si="83"/>
        <v>0</v>
      </c>
      <c r="JA28" s="590">
        <f>[1]Субсидия_факт!BX23</f>
        <v>0</v>
      </c>
      <c r="JB28" s="591">
        <f>[1]Субсидия_факт!BY23</f>
        <v>0</v>
      </c>
      <c r="JC28" s="764">
        <f t="shared" si="84"/>
        <v>0</v>
      </c>
      <c r="JD28" s="593"/>
      <c r="JE28" s="594"/>
      <c r="JF28" s="720">
        <f t="shared" si="85"/>
        <v>0</v>
      </c>
      <c r="JG28" s="590">
        <f>[1]Субсидия_факт!BZ23</f>
        <v>0</v>
      </c>
      <c r="JH28" s="589">
        <f>[1]Субсидия_факт!CC23</f>
        <v>0</v>
      </c>
      <c r="JI28" s="720">
        <f t="shared" si="86"/>
        <v>0</v>
      </c>
      <c r="JJ28" s="590"/>
      <c r="JK28" s="591"/>
      <c r="JL28" s="720">
        <f t="shared" si="87"/>
        <v>0</v>
      </c>
      <c r="JM28" s="590">
        <f>[1]Субсидия_факт!CA23</f>
        <v>0</v>
      </c>
      <c r="JN28" s="591">
        <f>[1]Субсидия_факт!CD23</f>
        <v>0</v>
      </c>
      <c r="JO28" s="720">
        <f t="shared" si="88"/>
        <v>0</v>
      </c>
      <c r="JP28" s="586"/>
      <c r="JQ28" s="595"/>
      <c r="JR28" s="608">
        <f t="shared" si="89"/>
        <v>0</v>
      </c>
      <c r="JS28" s="587">
        <f>'Проверочная  таблица'!JM28-'Проверочная  таблица'!JY28</f>
        <v>0</v>
      </c>
      <c r="JT28" s="591">
        <f>'Проверочная  таблица'!JN28-'Проверочная  таблица'!JZ28</f>
        <v>0</v>
      </c>
      <c r="JU28" s="1105">
        <f t="shared" si="90"/>
        <v>0</v>
      </c>
      <c r="JV28" s="586">
        <f>'Проверочная  таблица'!JP28-'Проверочная  таблица'!KB28</f>
        <v>0</v>
      </c>
      <c r="JW28" s="598">
        <f>'Проверочная  таблица'!JQ28-'Проверочная  таблица'!KC28</f>
        <v>0</v>
      </c>
      <c r="JX28" s="608">
        <f t="shared" si="91"/>
        <v>0</v>
      </c>
      <c r="JY28" s="590">
        <f>[1]Субсидия_факт!CB23</f>
        <v>0</v>
      </c>
      <c r="JZ28" s="589">
        <f>[1]Субсидия_факт!CE23</f>
        <v>0</v>
      </c>
      <c r="KA28" s="608">
        <f t="shared" si="280"/>
        <v>0</v>
      </c>
      <c r="KB28" s="590"/>
      <c r="KC28" s="591"/>
      <c r="KD28" s="1096">
        <f t="shared" si="93"/>
        <v>0</v>
      </c>
      <c r="KE28" s="586">
        <f>[1]Субсидия_факт!AJ23</f>
        <v>0</v>
      </c>
      <c r="KF28" s="591">
        <f>[1]Субсидия_факт!AK23</f>
        <v>0</v>
      </c>
      <c r="KG28" s="586">
        <f>[1]Субсидия_факт!AL23</f>
        <v>0</v>
      </c>
      <c r="KH28" s="1096">
        <f t="shared" si="94"/>
        <v>0</v>
      </c>
      <c r="KI28" s="586"/>
      <c r="KJ28" s="591"/>
      <c r="KK28" s="586"/>
      <c r="KL28" s="1096">
        <f t="shared" si="95"/>
        <v>0</v>
      </c>
      <c r="KM28" s="586">
        <f>[1]Субсидия_факт!GV23</f>
        <v>0</v>
      </c>
      <c r="KN28" s="591">
        <f>[1]Субсидия_факт!GW23</f>
        <v>0</v>
      </c>
      <c r="KO28" s="1096">
        <f t="shared" si="96"/>
        <v>0</v>
      </c>
      <c r="KP28" s="586"/>
      <c r="KQ28" s="591"/>
      <c r="KR28" s="1096">
        <f t="shared" si="97"/>
        <v>0</v>
      </c>
      <c r="KS28" s="615"/>
      <c r="KT28" s="594"/>
      <c r="KU28" s="1096">
        <f t="shared" si="98"/>
        <v>0</v>
      </c>
      <c r="KV28" s="586"/>
      <c r="KW28" s="591"/>
      <c r="KX28" s="608">
        <f t="shared" si="239"/>
        <v>0</v>
      </c>
      <c r="KY28" s="608">
        <f t="shared" si="240"/>
        <v>0</v>
      </c>
      <c r="KZ28" s="608"/>
      <c r="LA28" s="608"/>
      <c r="LB28" s="764">
        <f t="shared" si="99"/>
        <v>0</v>
      </c>
      <c r="LC28" s="586">
        <f>[1]Субсидия_факт!AT23</f>
        <v>0</v>
      </c>
      <c r="LD28" s="591">
        <f>[1]Субсидия_факт!AW23</f>
        <v>0</v>
      </c>
      <c r="LE28" s="764">
        <f t="shared" si="100"/>
        <v>0</v>
      </c>
      <c r="LF28" s="586"/>
      <c r="LG28" s="591"/>
      <c r="LH28" s="764">
        <f t="shared" si="101"/>
        <v>0</v>
      </c>
      <c r="LI28" s="586">
        <f>[1]Субсидия_факт!AU23</f>
        <v>0</v>
      </c>
      <c r="LJ28" s="591">
        <f>[1]Субсидия_факт!AX23</f>
        <v>0</v>
      </c>
      <c r="LK28" s="764">
        <f t="shared" si="102"/>
        <v>0</v>
      </c>
      <c r="LL28" s="586"/>
      <c r="LM28" s="589"/>
      <c r="LN28" s="609">
        <f t="shared" si="103"/>
        <v>0</v>
      </c>
      <c r="LO28" s="593">
        <f>'Проверочная  таблица'!LI28-LU28</f>
        <v>0</v>
      </c>
      <c r="LP28" s="594">
        <f>'Проверочная  таблица'!LJ28-LV28</f>
        <v>0</v>
      </c>
      <c r="LQ28" s="609">
        <f t="shared" si="104"/>
        <v>0</v>
      </c>
      <c r="LR28" s="593">
        <f>'Проверочная  таблица'!LL28-LX28</f>
        <v>0</v>
      </c>
      <c r="LS28" s="594">
        <f>'Проверочная  таблица'!LM28-LY28</f>
        <v>0</v>
      </c>
      <c r="LT28" s="609">
        <f t="shared" si="105"/>
        <v>0</v>
      </c>
      <c r="LU28" s="586">
        <f>[1]Субсидия_факт!AV23</f>
        <v>0</v>
      </c>
      <c r="LV28" s="591">
        <f>[1]Субсидия_факт!AY23</f>
        <v>0</v>
      </c>
      <c r="LW28" s="609">
        <f t="shared" si="106"/>
        <v>0</v>
      </c>
      <c r="LX28" s="586"/>
      <c r="LY28" s="591"/>
      <c r="LZ28" s="1104">
        <f t="shared" si="241"/>
        <v>85825.66</v>
      </c>
      <c r="MA28" s="586">
        <f>[1]Субсидия_факт!AZ23</f>
        <v>0</v>
      </c>
      <c r="MB28" s="589">
        <f>[1]Субсидия_факт!BA23</f>
        <v>0</v>
      </c>
      <c r="MC28" s="590">
        <f>[1]Субсидия_факт!BB23</f>
        <v>0</v>
      </c>
      <c r="MD28" s="591">
        <f>[1]Субсидия_факт!BC23</f>
        <v>0</v>
      </c>
      <c r="ME28" s="587">
        <f>[1]Субсидия_факт!BL23</f>
        <v>0</v>
      </c>
      <c r="MF28" s="590">
        <f>[1]Субсидия_факт!CF23</f>
        <v>23172.93</v>
      </c>
      <c r="MG28" s="589">
        <f>[1]Субсидия_факт!CI23</f>
        <v>62652.73</v>
      </c>
      <c r="MH28" s="720">
        <f t="shared" si="107"/>
        <v>0</v>
      </c>
      <c r="MI28" s="586"/>
      <c r="MJ28" s="591"/>
      <c r="MK28" s="597"/>
      <c r="ML28" s="617"/>
      <c r="MM28" s="586"/>
      <c r="MN28" s="586"/>
      <c r="MO28" s="591"/>
      <c r="MP28" s="720">
        <f t="shared" si="242"/>
        <v>0</v>
      </c>
      <c r="MQ28" s="590">
        <f>[1]Субсидия_факт!CG23</f>
        <v>0</v>
      </c>
      <c r="MR28" s="589">
        <f>[1]Субсидия_факт!CJ23</f>
        <v>0</v>
      </c>
      <c r="MS28" s="720">
        <f t="shared" si="108"/>
        <v>0</v>
      </c>
      <c r="MT28" s="587"/>
      <c r="MU28" s="591"/>
      <c r="MV28" s="608">
        <f t="shared" si="109"/>
        <v>0</v>
      </c>
      <c r="MW28" s="590">
        <f>'Проверочная  таблица'!MQ28-NC28</f>
        <v>0</v>
      </c>
      <c r="MX28" s="591">
        <f>'Проверочная  таблица'!MR28-ND28</f>
        <v>0</v>
      </c>
      <c r="MY28" s="608">
        <f t="shared" si="110"/>
        <v>0</v>
      </c>
      <c r="MZ28" s="586">
        <f>'Проверочная  таблица'!MT28-NF28</f>
        <v>0</v>
      </c>
      <c r="NA28" s="598">
        <f>'Проверочная  таблица'!MU28-NG28</f>
        <v>0</v>
      </c>
      <c r="NB28" s="608">
        <f t="shared" si="243"/>
        <v>0</v>
      </c>
      <c r="NC28" s="590">
        <f>[1]Субсидия_факт!CH23</f>
        <v>0</v>
      </c>
      <c r="ND28" s="589">
        <f>[1]Субсидия_факт!CK23</f>
        <v>0</v>
      </c>
      <c r="NE28" s="608">
        <f t="shared" si="281"/>
        <v>0</v>
      </c>
      <c r="NF28" s="586">
        <f>MT28</f>
        <v>0</v>
      </c>
      <c r="NG28" s="591">
        <f>MU28</f>
        <v>0</v>
      </c>
      <c r="NH28" s="1118">
        <f t="shared" si="112"/>
        <v>0</v>
      </c>
      <c r="NI28" s="590">
        <f>[1]Субсидия_факт!CR23</f>
        <v>0</v>
      </c>
      <c r="NJ28" s="589">
        <f>[1]Субсидия_факт!CU23</f>
        <v>0</v>
      </c>
      <c r="NK28" s="597">
        <f>[1]Субсидия_факт!CX23</f>
        <v>0</v>
      </c>
      <c r="NL28" s="1118">
        <f t="shared" si="113"/>
        <v>0</v>
      </c>
      <c r="NM28" s="587"/>
      <c r="NN28" s="591"/>
      <c r="NO28" s="586"/>
      <c r="NP28" s="1096">
        <f t="shared" si="244"/>
        <v>50756242.340000004</v>
      </c>
      <c r="NQ28" s="590">
        <f>[1]Субсидия_факт!CS23</f>
        <v>1585461.6999999993</v>
      </c>
      <c r="NR28" s="589">
        <f>[1]Субсидия_факт!CV23</f>
        <v>24838900</v>
      </c>
      <c r="NS28" s="586">
        <f>[1]Субсидия_факт!CY23</f>
        <v>24331880.640000001</v>
      </c>
      <c r="NT28" s="1096">
        <f t="shared" si="114"/>
        <v>0</v>
      </c>
      <c r="NU28" s="586"/>
      <c r="NV28" s="598"/>
      <c r="NW28" s="586"/>
      <c r="NX28" s="1098">
        <f t="shared" si="115"/>
        <v>24331880.640000001</v>
      </c>
      <c r="NY28" s="615">
        <f>'Проверочная  таблица'!NQ28-OG28</f>
        <v>0</v>
      </c>
      <c r="NZ28" s="594">
        <f>'Проверочная  таблица'!NR28-OH28</f>
        <v>0</v>
      </c>
      <c r="OA28" s="597">
        <f>'Проверочная  таблица'!NS28-OI28</f>
        <v>24331880.640000001</v>
      </c>
      <c r="OB28" s="1098">
        <f t="shared" si="245"/>
        <v>0</v>
      </c>
      <c r="OC28" s="587">
        <f>'Проверочная  таблица'!NU28-OK28</f>
        <v>0</v>
      </c>
      <c r="OD28" s="591">
        <f>'Проверочная  таблица'!NV28-OL28</f>
        <v>0</v>
      </c>
      <c r="OE28" s="586">
        <f>'Проверочная  таблица'!NW28-OM28</f>
        <v>0</v>
      </c>
      <c r="OF28" s="1098">
        <f t="shared" si="116"/>
        <v>26424361.699999999</v>
      </c>
      <c r="OG28" s="590">
        <f>[1]Субсидия_факт!CT23</f>
        <v>1585461.6999999993</v>
      </c>
      <c r="OH28" s="589">
        <f>[1]Субсидия_факт!CW23</f>
        <v>24838900</v>
      </c>
      <c r="OI28" s="590">
        <f>[1]Субсидия_факт!CZ23</f>
        <v>0</v>
      </c>
      <c r="OJ28" s="1098">
        <f t="shared" si="117"/>
        <v>0</v>
      </c>
      <c r="OK28" s="587">
        <f t="shared" si="246"/>
        <v>0</v>
      </c>
      <c r="OL28" s="591">
        <f t="shared" si="247"/>
        <v>0</v>
      </c>
      <c r="OM28" s="586"/>
      <c r="ON28" s="1104">
        <f t="shared" si="248"/>
        <v>0</v>
      </c>
      <c r="OO28" s="590">
        <f>[1]Субсидия_факт!DV23</f>
        <v>0</v>
      </c>
      <c r="OP28" s="591">
        <f>[1]Субсидия_факт!DY23</f>
        <v>0</v>
      </c>
      <c r="OQ28" s="593"/>
      <c r="OR28" s="594"/>
      <c r="OS28" s="1104">
        <f t="shared" si="249"/>
        <v>0</v>
      </c>
      <c r="OT28" s="626"/>
      <c r="OU28" s="645"/>
      <c r="OV28" s="626"/>
      <c r="OW28" s="645"/>
      <c r="OX28" s="1104">
        <f t="shared" si="250"/>
        <v>0</v>
      </c>
      <c r="OY28" s="590">
        <f>[1]Субсидия_факт!DW23</f>
        <v>0</v>
      </c>
      <c r="OZ28" s="591">
        <f>[1]Субсидия_факт!DZ23</f>
        <v>0</v>
      </c>
      <c r="PA28" s="626"/>
      <c r="PB28" s="645"/>
      <c r="PC28" s="1104">
        <f t="shared" si="251"/>
        <v>0</v>
      </c>
      <c r="PD28" s="626"/>
      <c r="PE28" s="645"/>
      <c r="PF28" s="626"/>
      <c r="PG28" s="645"/>
      <c r="PH28" s="609">
        <f t="shared" si="252"/>
        <v>0</v>
      </c>
      <c r="PI28" s="626">
        <f t="shared" si="119"/>
        <v>0</v>
      </c>
      <c r="PJ28" s="631">
        <f t="shared" si="120"/>
        <v>0</v>
      </c>
      <c r="PK28" s="593">
        <f t="shared" si="121"/>
        <v>0</v>
      </c>
      <c r="PL28" s="594">
        <f t="shared" si="122"/>
        <v>0</v>
      </c>
      <c r="PM28" s="609">
        <f t="shared" si="253"/>
        <v>0</v>
      </c>
      <c r="PN28" s="593">
        <f t="shared" si="123"/>
        <v>0</v>
      </c>
      <c r="PO28" s="594">
        <f t="shared" si="124"/>
        <v>0</v>
      </c>
      <c r="PP28" s="593">
        <f t="shared" si="125"/>
        <v>0</v>
      </c>
      <c r="PQ28" s="594">
        <f t="shared" si="126"/>
        <v>0</v>
      </c>
      <c r="PR28" s="609">
        <f t="shared" si="254"/>
        <v>0</v>
      </c>
      <c r="PS28" s="590">
        <f>[1]Субсидия_факт!DX23</f>
        <v>0</v>
      </c>
      <c r="PT28" s="591">
        <f>[1]Субсидия_факт!EA23</f>
        <v>0</v>
      </c>
      <c r="PU28" s="626"/>
      <c r="PV28" s="992"/>
      <c r="PW28" s="609">
        <f t="shared" si="255"/>
        <v>0</v>
      </c>
      <c r="PX28" s="632"/>
      <c r="PY28" s="645"/>
      <c r="PZ28" s="626"/>
      <c r="QA28" s="645"/>
      <c r="QB28" s="623">
        <f t="shared" si="127"/>
        <v>0</v>
      </c>
      <c r="QC28" s="590">
        <f>[1]Субсидия_факт!BD23</f>
        <v>0</v>
      </c>
      <c r="QD28" s="591">
        <f>[1]Субсидия_факт!BE23</f>
        <v>0</v>
      </c>
      <c r="QE28" s="764">
        <f t="shared" si="128"/>
        <v>0</v>
      </c>
      <c r="QF28" s="593"/>
      <c r="QG28" s="594"/>
      <c r="QH28" s="623">
        <f t="shared" si="129"/>
        <v>0</v>
      </c>
      <c r="QI28" s="590">
        <f>[1]Субсидия_факт!BF23</f>
        <v>0</v>
      </c>
      <c r="QJ28" s="591">
        <f>[1]Субсидия_факт!BI23</f>
        <v>0</v>
      </c>
      <c r="QK28" s="764">
        <f t="shared" si="130"/>
        <v>0</v>
      </c>
      <c r="QL28" s="593"/>
      <c r="QM28" s="594"/>
      <c r="QN28" s="623">
        <f t="shared" si="131"/>
        <v>0</v>
      </c>
      <c r="QO28" s="590">
        <f>[1]Субсидия_факт!BG23</f>
        <v>0</v>
      </c>
      <c r="QP28" s="591">
        <f>[1]Субсидия_факт!BJ23</f>
        <v>0</v>
      </c>
      <c r="QQ28" s="764">
        <f t="shared" si="132"/>
        <v>0</v>
      </c>
      <c r="QR28" s="593"/>
      <c r="QS28" s="594"/>
      <c r="QT28" s="1114">
        <f t="shared" si="133"/>
        <v>0</v>
      </c>
      <c r="QU28" s="593">
        <f t="shared" si="134"/>
        <v>0</v>
      </c>
      <c r="QV28" s="594">
        <f t="shared" si="134"/>
        <v>0</v>
      </c>
      <c r="QW28" s="609">
        <f t="shared" si="135"/>
        <v>0</v>
      </c>
      <c r="QX28" s="593">
        <f t="shared" si="136"/>
        <v>0</v>
      </c>
      <c r="QY28" s="594">
        <f t="shared" si="136"/>
        <v>0</v>
      </c>
      <c r="QZ28" s="1114">
        <f t="shared" si="137"/>
        <v>0</v>
      </c>
      <c r="RA28" s="590">
        <f>[1]Субсидия_факт!BH23</f>
        <v>0</v>
      </c>
      <c r="RB28" s="591">
        <f>[1]Субсидия_факт!BK23</f>
        <v>0</v>
      </c>
      <c r="RC28" s="609">
        <f t="shared" si="138"/>
        <v>0</v>
      </c>
      <c r="RD28" s="593"/>
      <c r="RE28" s="594"/>
      <c r="RF28" s="1096">
        <f t="shared" si="256"/>
        <v>0</v>
      </c>
      <c r="RG28" s="586">
        <f>[1]Субсидия_факт!GI23</f>
        <v>0</v>
      </c>
      <c r="RH28" s="591">
        <f>[1]Субсидия_факт!GL23</f>
        <v>0</v>
      </c>
      <c r="RI28" s="586">
        <f>[1]Субсидия_факт!GO23</f>
        <v>0</v>
      </c>
      <c r="RJ28" s="591">
        <f>[1]Субсидия_факт!GR23</f>
        <v>0</v>
      </c>
      <c r="RK28" s="1096">
        <f t="shared" si="257"/>
        <v>0</v>
      </c>
      <c r="RL28" s="586"/>
      <c r="RM28" s="591"/>
      <c r="RN28" s="586"/>
      <c r="RO28" s="591"/>
      <c r="RP28" s="1096">
        <f t="shared" si="258"/>
        <v>0</v>
      </c>
      <c r="RQ28" s="615">
        <f>[1]Субсидия_факт!GJ23</f>
        <v>0</v>
      </c>
      <c r="RR28" s="594">
        <f>[1]Субсидия_факт!GM23</f>
        <v>0</v>
      </c>
      <c r="RS28" s="586">
        <f>[1]Субсидия_факт!GP23</f>
        <v>0</v>
      </c>
      <c r="RT28" s="591">
        <f>[1]Субсидия_факт!GS23</f>
        <v>0</v>
      </c>
      <c r="RU28" s="1096">
        <f t="shared" si="259"/>
        <v>0</v>
      </c>
      <c r="RV28" s="586"/>
      <c r="RW28" s="591"/>
      <c r="RX28" s="586"/>
      <c r="RY28" s="591"/>
      <c r="RZ28" s="608">
        <f t="shared" si="260"/>
        <v>0</v>
      </c>
      <c r="SA28" s="608">
        <f t="shared" si="261"/>
        <v>0</v>
      </c>
      <c r="SB28" s="608"/>
      <c r="SC28" s="608"/>
      <c r="SD28" s="764">
        <f t="shared" si="262"/>
        <v>0</v>
      </c>
      <c r="SE28" s="590">
        <f>[1]Субсидия_факт!AE23</f>
        <v>0</v>
      </c>
      <c r="SF28" s="593">
        <f>[1]Субсидия_факт!Y23</f>
        <v>0</v>
      </c>
      <c r="SG28" s="616">
        <f>[1]Субсидия_факт!Z23</f>
        <v>0</v>
      </c>
      <c r="SH28" s="593">
        <f>[1]Субсидия_факт!AA23</f>
        <v>0</v>
      </c>
      <c r="SI28" s="616">
        <f>[1]Субсидия_факт!AB23</f>
        <v>0</v>
      </c>
      <c r="SJ28" s="764">
        <f t="shared" si="139"/>
        <v>0</v>
      </c>
      <c r="SK28" s="632"/>
      <c r="SL28" s="628"/>
      <c r="SM28" s="631"/>
      <c r="SN28" s="628"/>
      <c r="SO28" s="629"/>
      <c r="SP28" s="658">
        <f t="shared" si="140"/>
        <v>0</v>
      </c>
      <c r="SQ28" s="590">
        <f>[1]Субсидия_факт!S23</f>
        <v>0</v>
      </c>
      <c r="SR28" s="591">
        <f>[1]Субсидия_факт!T23</f>
        <v>0</v>
      </c>
      <c r="SS28" s="731">
        <f t="shared" si="141"/>
        <v>0</v>
      </c>
      <c r="ST28" s="628"/>
      <c r="SU28" s="629"/>
      <c r="SV28" s="623">
        <f t="shared" si="263"/>
        <v>0</v>
      </c>
      <c r="SW28" s="590">
        <f>[1]Субсидия_факт!DJ23</f>
        <v>0</v>
      </c>
      <c r="SX28" s="591">
        <f>[1]Субсидия_факт!DM23</f>
        <v>0</v>
      </c>
      <c r="SY28" s="587">
        <f>[1]Субсидия_факт!DP23</f>
        <v>0</v>
      </c>
      <c r="SZ28" s="591">
        <f>[1]Субсидия_факт!DS23</f>
        <v>0</v>
      </c>
      <c r="TA28" s="867">
        <f>[1]Субсидия_факт!EH23-OQ28</f>
        <v>0</v>
      </c>
      <c r="TB28" s="589">
        <f>[1]Субсидия_факт!EK23-OR28</f>
        <v>0</v>
      </c>
      <c r="TC28" s="764">
        <f t="shared" si="142"/>
        <v>0</v>
      </c>
      <c r="TD28" s="1140"/>
      <c r="TE28" s="617"/>
      <c r="TF28" s="1140"/>
      <c r="TG28" s="617"/>
      <c r="TH28" s="732"/>
      <c r="TI28" s="629"/>
      <c r="TJ28" s="658">
        <f t="shared" si="143"/>
        <v>0</v>
      </c>
      <c r="TK28" s="590">
        <f>[1]Субсидия_факт!DK23</f>
        <v>0</v>
      </c>
      <c r="TL28" s="591">
        <f>[1]Субсидия_факт!DN23</f>
        <v>0</v>
      </c>
      <c r="TM28" s="587">
        <f>[1]Субсидия_факт!DQ23</f>
        <v>0</v>
      </c>
      <c r="TN28" s="591">
        <f>[1]Субсидия_факт!DT23</f>
        <v>0</v>
      </c>
      <c r="TO28" s="587">
        <f>[1]Субсидия_факт!EI23</f>
        <v>0</v>
      </c>
      <c r="TP28" s="591">
        <f>[1]Субсидия_факт!EL23</f>
        <v>0</v>
      </c>
      <c r="TQ28" s="731">
        <f t="shared" si="144"/>
        <v>0</v>
      </c>
      <c r="TR28" s="626"/>
      <c r="TS28" s="645"/>
      <c r="TT28" s="826"/>
      <c r="TU28" s="617"/>
      <c r="TV28" s="626"/>
      <c r="TW28" s="645"/>
      <c r="TX28" s="733">
        <f t="shared" si="145"/>
        <v>0</v>
      </c>
      <c r="TY28" s="630">
        <f t="shared" si="146"/>
        <v>0</v>
      </c>
      <c r="TZ28" s="631">
        <f t="shared" si="146"/>
        <v>0</v>
      </c>
      <c r="UA28" s="630">
        <f t="shared" si="146"/>
        <v>0</v>
      </c>
      <c r="UB28" s="631">
        <f t="shared" si="146"/>
        <v>0</v>
      </c>
      <c r="UC28" s="628">
        <f t="shared" si="146"/>
        <v>0</v>
      </c>
      <c r="UD28" s="631">
        <f t="shared" si="146"/>
        <v>0</v>
      </c>
      <c r="UE28" s="733">
        <f t="shared" si="147"/>
        <v>0</v>
      </c>
      <c r="UF28" s="630">
        <f t="shared" si="148"/>
        <v>0</v>
      </c>
      <c r="UG28" s="631">
        <f t="shared" si="148"/>
        <v>0</v>
      </c>
      <c r="UH28" s="630">
        <f t="shared" si="148"/>
        <v>0</v>
      </c>
      <c r="UI28" s="631">
        <f t="shared" si="148"/>
        <v>0</v>
      </c>
      <c r="UJ28" s="628">
        <f t="shared" si="148"/>
        <v>0</v>
      </c>
      <c r="UK28" s="631">
        <f t="shared" si="148"/>
        <v>0</v>
      </c>
      <c r="UL28" s="743">
        <f t="shared" si="149"/>
        <v>0</v>
      </c>
      <c r="UM28" s="590">
        <f>[1]Субсидия_факт!DL23</f>
        <v>0</v>
      </c>
      <c r="UN28" s="591">
        <f>[1]Субсидия_факт!DO23</f>
        <v>0</v>
      </c>
      <c r="UO28" s="587">
        <f>[1]Субсидия_факт!DR23</f>
        <v>0</v>
      </c>
      <c r="UP28" s="591">
        <f>[1]Субсидия_факт!DU23</f>
        <v>0</v>
      </c>
      <c r="UQ28" s="587">
        <f>[1]Субсидия_факт!EJ23</f>
        <v>0</v>
      </c>
      <c r="UR28" s="591">
        <f>[1]Субсидия_факт!EM23</f>
        <v>0</v>
      </c>
      <c r="US28" s="733">
        <f t="shared" si="150"/>
        <v>0</v>
      </c>
      <c r="UT28" s="826"/>
      <c r="UU28" s="617"/>
      <c r="UV28" s="826"/>
      <c r="UW28" s="617"/>
      <c r="UX28" s="826"/>
      <c r="UY28" s="617"/>
      <c r="UZ28" s="764">
        <f>'Прочая  субсидия_МР  и  ГО'!B23</f>
        <v>112341944.13000001</v>
      </c>
      <c r="VA28" s="764">
        <f>'Прочая  субсидия_МР  и  ГО'!C23</f>
        <v>6526869.7100000009</v>
      </c>
      <c r="VB28" s="1113">
        <f>'Прочая  субсидия_БП'!B23</f>
        <v>70783488.109999999</v>
      </c>
      <c r="VC28" s="623">
        <f>'Прочая  субсидия_БП'!C23</f>
        <v>28743.040000000001</v>
      </c>
      <c r="VD28" s="1151">
        <f>'Прочая  субсидия_БП'!D23</f>
        <v>577184.4800000001</v>
      </c>
      <c r="VE28" s="765">
        <f>'Прочая  субсидия_БП'!E23</f>
        <v>2290.91</v>
      </c>
      <c r="VF28" s="1152">
        <f>'Прочая  субсидия_БП'!F23</f>
        <v>70206303.63000001</v>
      </c>
      <c r="VG28" s="1151">
        <f>'Прочая  субсидия_БП'!G23</f>
        <v>26452.13</v>
      </c>
      <c r="VH28" s="623">
        <f t="shared" si="151"/>
        <v>749672682.5</v>
      </c>
      <c r="VI28" s="597">
        <f>'Проверочная  таблица'!WK28+'Проверочная  таблица'!VN28+'Проверочная  таблица'!VP28+WE28</f>
        <v>727531939.38999999</v>
      </c>
      <c r="VJ28" s="618">
        <f>'Проверочная  таблица'!WL28+'Проверочная  таблица'!VT28+'Проверочная  таблица'!VZ28+'Проверочная  таблица'!VV28+'Проверочная  таблица'!VX28+WB28+WF28+VR28</f>
        <v>22140743.109999999</v>
      </c>
      <c r="VK28" s="764">
        <f t="shared" si="152"/>
        <v>209080006.97999999</v>
      </c>
      <c r="VL28" s="597">
        <f>'Проверочная  таблица'!WN28+'Проверочная  таблица'!VO28+'Проверочная  таблица'!VQ28+WH28</f>
        <v>201365729.82999998</v>
      </c>
      <c r="VM28" s="618">
        <f>'Проверочная  таблица'!WO28+'Проверочная  таблица'!VU28+'Проверочная  таблица'!WA28+'Проверочная  таблица'!VW28+'Проверочная  таблица'!VY28+WC28+WI28+VS28</f>
        <v>7714277.1500000004</v>
      </c>
      <c r="VN28" s="1135">
        <f>'Субвенция  на  полномочия'!B23</f>
        <v>684328690.71000004</v>
      </c>
      <c r="VO28" s="1113">
        <f>'Субвенция  на  полномочия'!C23</f>
        <v>189252596.16</v>
      </c>
      <c r="VP28" s="1133">
        <f>[1]Субвенция_факт!M24</f>
        <v>29320234</v>
      </c>
      <c r="VQ28" s="619">
        <v>7843353</v>
      </c>
      <c r="VR28" s="1133">
        <f>[1]Субвенция_факт!AE24</f>
        <v>0</v>
      </c>
      <c r="VS28" s="619"/>
      <c r="VT28" s="1133">
        <f>[1]Субвенция_факт!AF24</f>
        <v>4923000</v>
      </c>
      <c r="VU28" s="619">
        <f>ВУС!E148</f>
        <v>1230750</v>
      </c>
      <c r="VV28" s="1133">
        <f>[1]Субвенция_факт!AG24</f>
        <v>5000</v>
      </c>
      <c r="VW28" s="619"/>
      <c r="VX28" s="1133">
        <f>[1]Субвенция_факт!E24</f>
        <v>0</v>
      </c>
      <c r="VY28" s="619"/>
      <c r="VZ28" s="1133">
        <f>[1]Субвенция_факт!F24</f>
        <v>0</v>
      </c>
      <c r="WA28" s="619"/>
      <c r="WB28" s="1133">
        <f>[1]Субвенция_факт!G24</f>
        <v>0</v>
      </c>
      <c r="WC28" s="916"/>
      <c r="WD28" s="1113">
        <f t="shared" si="153"/>
        <v>25245757.789999999</v>
      </c>
      <c r="WE28" s="597">
        <f>[1]Субвенция_факт!P24</f>
        <v>8883014.6799999997</v>
      </c>
      <c r="WF28" s="594">
        <f>[1]Субвенция_факт!Q24</f>
        <v>16362743.109999999</v>
      </c>
      <c r="WG28" s="764">
        <f t="shared" si="154"/>
        <v>10003307.82</v>
      </c>
      <c r="WH28" s="597">
        <v>3519780.67</v>
      </c>
      <c r="WI28" s="620">
        <v>6483527.1500000004</v>
      </c>
      <c r="WJ28" s="623">
        <f t="shared" si="155"/>
        <v>5850000</v>
      </c>
      <c r="WK28" s="612">
        <f>[1]Субвенция_факт!X24</f>
        <v>5000000</v>
      </c>
      <c r="WL28" s="1142">
        <f>[1]Субвенция_факт!W24</f>
        <v>850000</v>
      </c>
      <c r="WM28" s="764">
        <f t="shared" si="156"/>
        <v>750000</v>
      </c>
      <c r="WN28" s="597">
        <v>750000</v>
      </c>
      <c r="WO28" s="620">
        <v>0</v>
      </c>
      <c r="WP28" s="764">
        <f t="shared" si="264"/>
        <v>75063478.710000008</v>
      </c>
      <c r="WQ28" s="764">
        <f t="shared" si="265"/>
        <v>12566127.49</v>
      </c>
      <c r="WR28" s="1113">
        <f t="shared" si="273"/>
        <v>937440</v>
      </c>
      <c r="WS28" s="621">
        <f>'[1]Иные межбюджетные трансферты'!E23</f>
        <v>0</v>
      </c>
      <c r="WT28" s="622">
        <f>'[1]Иные межбюджетные трансферты'!F23</f>
        <v>937440</v>
      </c>
      <c r="WU28" s="764">
        <f t="shared" si="274"/>
        <v>234360</v>
      </c>
      <c r="WV28" s="621"/>
      <c r="WW28" s="622">
        <v>234360</v>
      </c>
      <c r="WX28" s="1113">
        <f t="shared" si="159"/>
        <v>0</v>
      </c>
      <c r="WY28" s="621">
        <f>'[1]Иные межбюджетные трансферты'!X23</f>
        <v>0</v>
      </c>
      <c r="WZ28" s="622">
        <f>'[1]Иные межбюджетные трансферты'!Y23</f>
        <v>0</v>
      </c>
      <c r="XA28" s="764">
        <f t="shared" si="160"/>
        <v>0</v>
      </c>
      <c r="XB28" s="621"/>
      <c r="XC28" s="622"/>
      <c r="XD28" s="623">
        <f t="shared" si="161"/>
        <v>3245641.5599999996</v>
      </c>
      <c r="XE28" s="621">
        <f>'[1]Иные межбюджетные трансферты'!G23</f>
        <v>194738.49</v>
      </c>
      <c r="XF28" s="622">
        <f>'[1]Иные межбюджетные трансферты'!H23</f>
        <v>3050903.07</v>
      </c>
      <c r="XG28" s="764">
        <f t="shared" si="162"/>
        <v>811410.64</v>
      </c>
      <c r="XH28" s="621">
        <v>48684.63</v>
      </c>
      <c r="XI28" s="622">
        <f>762725.98+0.03</f>
        <v>762726.01</v>
      </c>
      <c r="XJ28" s="623">
        <f t="shared" si="163"/>
        <v>39372480</v>
      </c>
      <c r="XK28" s="621">
        <f>'[1]Иные межбюджетные трансферты'!I23</f>
        <v>0</v>
      </c>
      <c r="XL28" s="622">
        <f>'[1]Иные межбюджетные трансферты'!J23</f>
        <v>39372480</v>
      </c>
      <c r="XM28" s="764">
        <f t="shared" si="268"/>
        <v>9843120</v>
      </c>
      <c r="XN28" s="612"/>
      <c r="XO28" s="622">
        <v>9843120</v>
      </c>
      <c r="XP28" s="764">
        <f t="shared" si="165"/>
        <v>0</v>
      </c>
      <c r="XQ28" s="615"/>
      <c r="XR28" s="764">
        <f t="shared" si="166"/>
        <v>0</v>
      </c>
      <c r="XS28" s="615"/>
      <c r="XT28" s="623">
        <f t="shared" si="167"/>
        <v>0</v>
      </c>
      <c r="XU28" s="597">
        <f>'[1]Иные межбюджетные трансферты'!L23</f>
        <v>0</v>
      </c>
      <c r="XV28" s="764">
        <f t="shared" si="168"/>
        <v>0</v>
      </c>
      <c r="XW28" s="597"/>
      <c r="XX28" s="1137">
        <f t="shared" si="169"/>
        <v>0</v>
      </c>
      <c r="XY28" s="609">
        <f t="shared" si="170"/>
        <v>0</v>
      </c>
      <c r="XZ28" s="1137">
        <f t="shared" si="171"/>
        <v>0</v>
      </c>
      <c r="YA28" s="609">
        <f t="shared" si="172"/>
        <v>0</v>
      </c>
      <c r="YB28" s="623">
        <f t="shared" si="269"/>
        <v>7317357.5099999998</v>
      </c>
      <c r="YC28" s="621">
        <f>'[1]Иные межбюджетные трансферты'!C23</f>
        <v>0</v>
      </c>
      <c r="YD28" s="612">
        <f>'[1]Иные межбюджетные трансферты'!D23</f>
        <v>0</v>
      </c>
      <c r="YE28" s="882">
        <f>'[1]Иные межбюджетные трансферты'!K23</f>
        <v>0</v>
      </c>
      <c r="YF28" s="613">
        <f>'[1]Иные межбюджетные трансферты'!N23</f>
        <v>0</v>
      </c>
      <c r="YG28" s="612">
        <f>'[1]Иные межбюджетные трансферты'!Q23</f>
        <v>0</v>
      </c>
      <c r="YH28" s="613">
        <f>'[1]Иные межбюджетные трансферты'!R23</f>
        <v>0</v>
      </c>
      <c r="YI28" s="612">
        <f>'[1]Иные межбюджетные трансферты'!U23</f>
        <v>5640120.6600000001</v>
      </c>
      <c r="YJ28" s="613">
        <f>'[1]Иные межбюджетные трансферты'!Z23</f>
        <v>0</v>
      </c>
      <c r="YK28" s="597">
        <f>'[1]Иные межбюджетные трансферты'!AC23</f>
        <v>0</v>
      </c>
      <c r="YL28" s="613">
        <f>'[1]Иные межбюджетные трансферты'!AD23</f>
        <v>0</v>
      </c>
      <c r="YM28" s="612">
        <f>'[1]Иные межбюджетные трансферты'!AE23</f>
        <v>1677236.85</v>
      </c>
      <c r="YN28" s="764">
        <f t="shared" si="270"/>
        <v>1677236.85</v>
      </c>
      <c r="YO28" s="612"/>
      <c r="YP28" s="612"/>
      <c r="YQ28" s="612"/>
      <c r="YR28" s="587"/>
      <c r="YS28" s="612"/>
      <c r="YT28" s="583"/>
      <c r="YU28" s="583"/>
      <c r="YV28" s="583"/>
      <c r="YW28" s="583"/>
      <c r="YX28" s="583"/>
      <c r="YY28" s="583">
        <v>1677236.85</v>
      </c>
      <c r="YZ28" s="623">
        <f t="shared" si="173"/>
        <v>24190559.640000001</v>
      </c>
      <c r="ZA28" s="621">
        <f>'[1]Иные межбюджетные трансферты'!O23</f>
        <v>21967254.970000003</v>
      </c>
      <c r="ZB28" s="612">
        <f>'[1]Иные межбюджетные трансферты'!S23</f>
        <v>0</v>
      </c>
      <c r="ZC28" s="613">
        <f>'[1]Иные межбюджетные трансферты'!V23</f>
        <v>2223304.67</v>
      </c>
      <c r="ZD28" s="612">
        <f>'[1]Иные межбюджетные трансферты'!AA23</f>
        <v>0</v>
      </c>
      <c r="ZE28" s="882">
        <f>'[1]Иные межбюджетные трансферты'!AF23</f>
        <v>0</v>
      </c>
      <c r="ZF28" s="764">
        <f t="shared" si="174"/>
        <v>0</v>
      </c>
      <c r="ZG28" s="596"/>
      <c r="ZH28" s="596"/>
      <c r="ZI28" s="596"/>
      <c r="ZJ28" s="583"/>
      <c r="ZK28" s="583"/>
      <c r="ZL28" s="609">
        <f t="shared" si="175"/>
        <v>21087291.75</v>
      </c>
      <c r="ZM28" s="590">
        <f>'Проверочная  таблица'!ZA28-ZY28</f>
        <v>18863987.080000002</v>
      </c>
      <c r="ZN28" s="590">
        <f>'Проверочная  таблица'!ZB28-ZZ28</f>
        <v>0</v>
      </c>
      <c r="ZO28" s="590">
        <f>'Проверочная  таблица'!ZC28-AAA28</f>
        <v>2223304.67</v>
      </c>
      <c r="ZP28" s="590">
        <f>'Проверочная  таблица'!ZD28-AAB28</f>
        <v>0</v>
      </c>
      <c r="ZQ28" s="590">
        <f>'Проверочная  таблица'!ZE28-AAC28</f>
        <v>0</v>
      </c>
      <c r="ZR28" s="609">
        <f t="shared" si="176"/>
        <v>0</v>
      </c>
      <c r="ZS28" s="590">
        <f>'Проверочная  таблица'!ZG28-AAE28</f>
        <v>0</v>
      </c>
      <c r="ZT28" s="590">
        <f>'Проверочная  таблица'!ZH28-AAF28</f>
        <v>0</v>
      </c>
      <c r="ZU28" s="590">
        <f>'Проверочная  таблица'!ZI28-AAG28</f>
        <v>0</v>
      </c>
      <c r="ZV28" s="590">
        <f>'Проверочная  таблица'!ZJ28-AAH28</f>
        <v>0</v>
      </c>
      <c r="ZW28" s="590">
        <f>'Проверочная  таблица'!ZK28-AAI28</f>
        <v>0</v>
      </c>
      <c r="ZX28" s="1114">
        <f t="shared" si="177"/>
        <v>3103267.89</v>
      </c>
      <c r="ZY28" s="621">
        <f>'[1]Иные межбюджетные трансферты'!P23</f>
        <v>3103267.89</v>
      </c>
      <c r="ZZ28" s="612">
        <f>'[1]Иные межбюджетные трансферты'!T23</f>
        <v>0</v>
      </c>
      <c r="AAA28" s="584">
        <f>'[1]Иные межбюджетные трансферты'!W23</f>
        <v>0</v>
      </c>
      <c r="AAB28" s="612">
        <f>'[1]Иные межбюджетные трансферты'!AB23</f>
        <v>0</v>
      </c>
      <c r="AAC28" s="1128">
        <f>'[1]Иные межбюджетные трансферты'!AG23</f>
        <v>0</v>
      </c>
      <c r="AAD28" s="609">
        <f t="shared" si="178"/>
        <v>0</v>
      </c>
      <c r="AAE28" s="596"/>
      <c r="AAF28" s="596"/>
      <c r="AAG28" s="596"/>
      <c r="AAH28" s="583"/>
      <c r="AAI28" s="583"/>
      <c r="AAJ28" s="764">
        <f>AAL28+'Проверочная  таблица'!AAT28+AAP28+'Проверочная  таблица'!AAX28+AAR28+'Проверочная  таблица'!AAZ28</f>
        <v>-650000</v>
      </c>
      <c r="AAK28" s="764">
        <f>AAM28+'Проверочная  таблица'!AAU28+AAQ28+'Проверочная  таблица'!AAY28+AAS28+'Проверочная  таблица'!ABA28</f>
        <v>0</v>
      </c>
      <c r="AAL28" s="623"/>
      <c r="AAM28" s="623"/>
      <c r="AAN28" s="623"/>
      <c r="AAO28" s="623"/>
      <c r="AAP28" s="1153">
        <f t="shared" si="179"/>
        <v>0</v>
      </c>
      <c r="AAQ28" s="627">
        <f t="shared" si="179"/>
        <v>0</v>
      </c>
      <c r="AAR28" s="633"/>
      <c r="AAS28" s="627"/>
      <c r="AAT28" s="623"/>
      <c r="AAU28" s="623"/>
      <c r="AAV28" s="623">
        <v>-650000</v>
      </c>
      <c r="AAW28" s="623"/>
      <c r="AAX28" s="1153">
        <f t="shared" si="180"/>
        <v>0</v>
      </c>
      <c r="AAY28" s="627">
        <f t="shared" si="180"/>
        <v>0</v>
      </c>
      <c r="AAZ28" s="627">
        <v>-650000</v>
      </c>
      <c r="ABA28" s="627"/>
      <c r="ABB28" s="1129">
        <f>'Проверочная  таблица'!AAT28+'Проверочная  таблица'!AAV28</f>
        <v>-650000</v>
      </c>
      <c r="ABC28" s="1129">
        <f>'Проверочная  таблица'!AAU28+'Проверочная  таблица'!AAW28</f>
        <v>0</v>
      </c>
    </row>
    <row r="29" spans="1:731" ht="20.45" customHeight="1" x14ac:dyDescent="0.25">
      <c r="A29" s="610" t="s">
        <v>997</v>
      </c>
      <c r="B29" s="623">
        <f>D29+AN29+'Проверочная  таблица'!VH29+'Проверочная  таблица'!WP29</f>
        <v>778601353.1400001</v>
      </c>
      <c r="C29" s="764">
        <f>E29+'Проверочная  таблица'!VK29+AO29+'Проверочная  таблица'!WQ29</f>
        <v>120152176.91</v>
      </c>
      <c r="D29" s="1113">
        <f t="shared" si="0"/>
        <v>92193177.060000002</v>
      </c>
      <c r="E29" s="623">
        <f t="shared" si="1"/>
        <v>26046913</v>
      </c>
      <c r="F29" s="1096">
        <f>'[1]Дотация  из  ОБ_факт'!H24</f>
        <v>0</v>
      </c>
      <c r="G29" s="1130"/>
      <c r="H29" s="1096">
        <f>'[1]Дотация  из  ОБ_факт'!E24</f>
        <v>27672928.059999999</v>
      </c>
      <c r="I29" s="1097">
        <v>6917681</v>
      </c>
      <c r="J29" s="1098">
        <f t="shared" si="2"/>
        <v>27672928.059999999</v>
      </c>
      <c r="K29" s="1099">
        <f t="shared" si="3"/>
        <v>6917681</v>
      </c>
      <c r="L29" s="1098">
        <f>'[1]Дотация  из  ОБ_факт'!G24</f>
        <v>0</v>
      </c>
      <c r="M29" s="582"/>
      <c r="N29" s="1096">
        <f>'[1]Дотация  из  ОБ_факт'!J24</f>
        <v>28404238</v>
      </c>
      <c r="O29" s="1130">
        <v>10101055</v>
      </c>
      <c r="P29" s="1096">
        <f>'[1]Дотация  из  ОБ_факт'!K24</f>
        <v>36116011</v>
      </c>
      <c r="Q29" s="1130">
        <v>9028177</v>
      </c>
      <c r="R29" s="1131">
        <f t="shared" si="4"/>
        <v>36116011</v>
      </c>
      <c r="S29" s="1132">
        <f t="shared" si="5"/>
        <v>9028177</v>
      </c>
      <c r="T29" s="1098">
        <f>'[1]Дотация  из  ОБ_факт'!M24</f>
        <v>0</v>
      </c>
      <c r="U29" s="611"/>
      <c r="V29" s="1133">
        <f t="shared" si="6"/>
        <v>0</v>
      </c>
      <c r="W29" s="1101">
        <f>'[1]Дотация  из  ОБ_факт'!O24</f>
        <v>0</v>
      </c>
      <c r="X29" s="1102">
        <f>'[1]Дотация  из  ОБ_факт'!P24</f>
        <v>0</v>
      </c>
      <c r="Y29" s="1102">
        <f>'[1]Дотация  из  ОБ_факт'!R24</f>
        <v>0</v>
      </c>
      <c r="Z29" s="1134">
        <f t="shared" si="7"/>
        <v>0</v>
      </c>
      <c r="AA29" s="583">
        <f t="shared" si="181"/>
        <v>0</v>
      </c>
      <c r="AB29" s="583"/>
      <c r="AC29" s="612"/>
      <c r="AD29" s="1133">
        <f t="shared" si="8"/>
        <v>0</v>
      </c>
      <c r="AE29" s="1101">
        <f>'[1]Дотация  из  ОБ_факт'!N24</f>
        <v>0</v>
      </c>
      <c r="AF29" s="1102">
        <f>'[1]Дотация  из  ОБ_факт'!Q24</f>
        <v>0</v>
      </c>
      <c r="AG29" s="1133">
        <f t="shared" si="9"/>
        <v>0</v>
      </c>
      <c r="AH29" s="613"/>
      <c r="AI29" s="612"/>
      <c r="AJ29" s="1131">
        <f t="shared" si="10"/>
        <v>0</v>
      </c>
      <c r="AK29" s="1132">
        <f t="shared" si="11"/>
        <v>0</v>
      </c>
      <c r="AL29" s="1098">
        <f t="shared" si="12"/>
        <v>0</v>
      </c>
      <c r="AM29" s="585">
        <f t="shared" si="13"/>
        <v>0</v>
      </c>
      <c r="AN29" s="729">
        <f t="shared" si="214"/>
        <v>301097376.85000002</v>
      </c>
      <c r="AO29" s="730">
        <f>'Проверочная  таблица'!VA29+'Проверочная  таблица'!VC29+'Проверочная  таблица'!MH29+'Проверочная  таблица'!MS29+'Проверочная  таблица'!DA29+'Проверочная  таблица'!FD29+CU29+'Проверочная  таблица'!JI29+'Проверочная  таблица'!JO29+'Проверочная  таблица'!NL29+'Проверочная  таблица'!NT29+JC29+AS29+AX29+EE29+EK29+CA29+TC29+TQ29+PC29+DY29+DM29+LE29+LK29+SS29+HR29+FK29+QK29+RK29+RU29+QQ29+SJ29+BQ29+QE29+GM29+FW29+GS29+GY29+FQ29+CK29+OS29+BK29+IG29+IW29+HX29+GC29+IM29+KH29+KO29+KU29+DG29+DS29</f>
        <v>4975845.91</v>
      </c>
      <c r="AP29" s="764">
        <f t="shared" si="14"/>
        <v>51181966</v>
      </c>
      <c r="AQ29" s="587">
        <f>[1]Субсидия_факт!DF24</f>
        <v>51181966</v>
      </c>
      <c r="AR29" s="586">
        <f>[1]Субсидия_факт!FQ24</f>
        <v>0</v>
      </c>
      <c r="AS29" s="764">
        <f t="shared" si="15"/>
        <v>0</v>
      </c>
      <c r="AT29" s="597">
        <v>0</v>
      </c>
      <c r="AU29" s="615"/>
      <c r="AV29" s="720">
        <f t="shared" si="16"/>
        <v>0</v>
      </c>
      <c r="AW29" s="586">
        <f>[1]Субсидия_факт!FS24</f>
        <v>0</v>
      </c>
      <c r="AX29" s="1104">
        <f t="shared" si="17"/>
        <v>0</v>
      </c>
      <c r="AY29" s="597"/>
      <c r="AZ29" s="1105">
        <f t="shared" si="18"/>
        <v>0</v>
      </c>
      <c r="BA29" s="597">
        <f t="shared" si="19"/>
        <v>0</v>
      </c>
      <c r="BB29" s="609">
        <f t="shared" si="20"/>
        <v>0</v>
      </c>
      <c r="BC29" s="615">
        <f t="shared" si="21"/>
        <v>0</v>
      </c>
      <c r="BD29" s="608">
        <f t="shared" si="22"/>
        <v>0</v>
      </c>
      <c r="BE29" s="586">
        <f>[1]Субсидия_факт!FT24</f>
        <v>0</v>
      </c>
      <c r="BF29" s="624">
        <f t="shared" si="23"/>
        <v>0</v>
      </c>
      <c r="BG29" s="597"/>
      <c r="BH29" s="764">
        <f t="shared" si="24"/>
        <v>0</v>
      </c>
      <c r="BI29" s="593">
        <f>[1]Субсидия_факт!DA24</f>
        <v>0</v>
      </c>
      <c r="BJ29" s="597">
        <f>[1]Субсидия_факт!DB24</f>
        <v>0</v>
      </c>
      <c r="BK29" s="1135">
        <f t="shared" si="25"/>
        <v>0</v>
      </c>
      <c r="BL29" s="597"/>
      <c r="BM29" s="593"/>
      <c r="BN29" s="623">
        <f t="shared" si="26"/>
        <v>0</v>
      </c>
      <c r="BO29" s="593">
        <f>[1]Субсидия_факт!DC24</f>
        <v>0</v>
      </c>
      <c r="BP29" s="597">
        <f>[1]Субсидия_факт!DD24</f>
        <v>0</v>
      </c>
      <c r="BQ29" s="764">
        <f t="shared" si="27"/>
        <v>0</v>
      </c>
      <c r="BR29" s="597"/>
      <c r="BS29" s="597"/>
      <c r="BT29" s="720">
        <f t="shared" si="28"/>
        <v>0</v>
      </c>
      <c r="BU29" s="590">
        <f>[1]Субсидия_факт!FD24</f>
        <v>0</v>
      </c>
      <c r="BV29" s="589">
        <f>[1]Субсидия_факт!FE24</f>
        <v>0</v>
      </c>
      <c r="BW29" s="586">
        <f>[1]Субсидия_факт!FF24</f>
        <v>0</v>
      </c>
      <c r="BX29" s="589">
        <f>[1]Субсидия_факт!FI24</f>
        <v>0</v>
      </c>
      <c r="BY29" s="586">
        <f>[1]Субсидия_факт!FL24</f>
        <v>0</v>
      </c>
      <c r="BZ29" s="589">
        <f>[1]Субсидия_факт!FM24</f>
        <v>0</v>
      </c>
      <c r="CA29" s="720">
        <f t="shared" si="29"/>
        <v>0</v>
      </c>
      <c r="CB29" s="587"/>
      <c r="CC29" s="589"/>
      <c r="CD29" s="586"/>
      <c r="CE29" s="589"/>
      <c r="CF29" s="586"/>
      <c r="CG29" s="589"/>
      <c r="CH29" s="730">
        <f t="shared" si="215"/>
        <v>0</v>
      </c>
      <c r="CI29" s="590">
        <f>[1]Субсидия_факт!FG24</f>
        <v>0</v>
      </c>
      <c r="CJ29" s="589">
        <f>[1]Субсидия_факт!FJ24</f>
        <v>0</v>
      </c>
      <c r="CK29" s="720">
        <f t="shared" si="31"/>
        <v>0</v>
      </c>
      <c r="CL29" s="590"/>
      <c r="CM29" s="591"/>
      <c r="CN29" s="1106">
        <f t="shared" si="216"/>
        <v>0</v>
      </c>
      <c r="CO29" s="608">
        <f t="shared" si="217"/>
        <v>0</v>
      </c>
      <c r="CP29" s="1105">
        <f t="shared" si="218"/>
        <v>0</v>
      </c>
      <c r="CQ29" s="585">
        <f t="shared" si="219"/>
        <v>0</v>
      </c>
      <c r="CR29" s="623">
        <f t="shared" si="32"/>
        <v>0</v>
      </c>
      <c r="CS29" s="593">
        <f>[1]Субсидия_факт!M24</f>
        <v>0</v>
      </c>
      <c r="CT29" s="597">
        <f>[1]Субсидия_факт!N24</f>
        <v>0</v>
      </c>
      <c r="CU29" s="764">
        <f t="shared" si="33"/>
        <v>0</v>
      </c>
      <c r="CV29" s="597"/>
      <c r="CW29" s="597"/>
      <c r="CX29" s="623">
        <f t="shared" si="34"/>
        <v>0</v>
      </c>
      <c r="CY29" s="593">
        <f>[1]Субсидия_факт!W24</f>
        <v>0</v>
      </c>
      <c r="CZ29" s="594">
        <f>[1]Субсидия_факт!X24</f>
        <v>0</v>
      </c>
      <c r="DA29" s="1135">
        <f t="shared" si="277"/>
        <v>0</v>
      </c>
      <c r="DB29" s="615"/>
      <c r="DC29" s="616"/>
      <c r="DD29" s="730">
        <f t="shared" si="220"/>
        <v>0</v>
      </c>
      <c r="DE29" s="590">
        <f>[1]Субсидия_факт!O24</f>
        <v>0</v>
      </c>
      <c r="DF29" s="589">
        <f>[1]Субсидия_факт!P24</f>
        <v>0</v>
      </c>
      <c r="DG29" s="720">
        <f t="shared" si="221"/>
        <v>0</v>
      </c>
      <c r="DH29" s="590"/>
      <c r="DI29" s="589"/>
      <c r="DJ29" s="730">
        <f t="shared" si="38"/>
        <v>0</v>
      </c>
      <c r="DK29" s="590">
        <f>[1]Субсидия_факт!CL24</f>
        <v>0</v>
      </c>
      <c r="DL29" s="589">
        <f>[1]Субсидия_факт!CM24</f>
        <v>0</v>
      </c>
      <c r="DM29" s="720">
        <f t="shared" si="39"/>
        <v>0</v>
      </c>
      <c r="DN29" s="590"/>
      <c r="DO29" s="589"/>
      <c r="DP29" s="730">
        <f t="shared" si="278"/>
        <v>0</v>
      </c>
      <c r="DQ29" s="590">
        <f>[1]Субсидия_факт!Q24</f>
        <v>0</v>
      </c>
      <c r="DR29" s="589">
        <f>[1]Субсидия_факт!R24</f>
        <v>0</v>
      </c>
      <c r="DS29" s="720">
        <f t="shared" si="279"/>
        <v>0</v>
      </c>
      <c r="DT29" s="590"/>
      <c r="DU29" s="589"/>
      <c r="DV29" s="730">
        <f t="shared" si="42"/>
        <v>0</v>
      </c>
      <c r="DW29" s="590">
        <f>[1]Субсидия_факт!AH24</f>
        <v>0</v>
      </c>
      <c r="DX29" s="589">
        <f>[1]Субсидия_факт!AI24</f>
        <v>0</v>
      </c>
      <c r="DY29" s="730">
        <f t="shared" si="43"/>
        <v>0</v>
      </c>
      <c r="DZ29" s="590"/>
      <c r="EA29" s="591"/>
      <c r="EB29" s="730">
        <f t="shared" si="44"/>
        <v>0</v>
      </c>
      <c r="EC29" s="593">
        <f>[1]Субсидия_факт!HH24</f>
        <v>0</v>
      </c>
      <c r="ED29" s="594">
        <f>[1]Субсидия_факт!HK24</f>
        <v>0</v>
      </c>
      <c r="EE29" s="720">
        <f t="shared" si="45"/>
        <v>0</v>
      </c>
      <c r="EF29" s="590"/>
      <c r="EG29" s="591"/>
      <c r="EH29" s="730">
        <f t="shared" si="46"/>
        <v>0</v>
      </c>
      <c r="EI29" s="590">
        <f>[1]Субсидия_факт!HI24</f>
        <v>0</v>
      </c>
      <c r="EJ29" s="589">
        <f>[1]Субсидия_факт!HL24</f>
        <v>0</v>
      </c>
      <c r="EK29" s="720">
        <f t="shared" si="47"/>
        <v>0</v>
      </c>
      <c r="EL29" s="590"/>
      <c r="EM29" s="591"/>
      <c r="EN29" s="1109">
        <f t="shared" si="48"/>
        <v>0</v>
      </c>
      <c r="EO29" s="590">
        <f t="shared" ref="EO29:EP30" si="282">EI29-EU29</f>
        <v>0</v>
      </c>
      <c r="EP29" s="589">
        <f t="shared" si="282"/>
        <v>0</v>
      </c>
      <c r="EQ29" s="608">
        <f t="shared" si="50"/>
        <v>0</v>
      </c>
      <c r="ER29" s="590">
        <f t="shared" ref="ER29:ES30" si="283">EL29-EX29</f>
        <v>0</v>
      </c>
      <c r="ES29" s="589">
        <f t="shared" si="283"/>
        <v>0</v>
      </c>
      <c r="ET29" s="1109">
        <f t="shared" si="52"/>
        <v>0</v>
      </c>
      <c r="EU29" s="590">
        <f>[1]Субсидия_факт!HJ24</f>
        <v>0</v>
      </c>
      <c r="EV29" s="589">
        <f>[1]Субсидия_факт!HM24</f>
        <v>0</v>
      </c>
      <c r="EW29" s="608">
        <f t="shared" si="53"/>
        <v>0</v>
      </c>
      <c r="EX29" s="590"/>
      <c r="EY29" s="591"/>
      <c r="EZ29" s="764">
        <f t="shared" si="222"/>
        <v>0</v>
      </c>
      <c r="FA29" s="597">
        <f>[1]Субсидия_факт!L24</f>
        <v>0</v>
      </c>
      <c r="FB29" s="590">
        <f>[1]Субсидия_факт!J24</f>
        <v>0</v>
      </c>
      <c r="FC29" s="589">
        <f>[1]Субсидия_факт!K24</f>
        <v>0</v>
      </c>
      <c r="FD29" s="764">
        <f t="shared" si="223"/>
        <v>0</v>
      </c>
      <c r="FE29" s="597"/>
      <c r="FF29" s="597"/>
      <c r="FG29" s="594"/>
      <c r="FH29" s="623">
        <f t="shared" si="54"/>
        <v>0</v>
      </c>
      <c r="FI29" s="590">
        <f>[1]Субсидия_факт!AP24</f>
        <v>0</v>
      </c>
      <c r="FJ29" s="591">
        <f>[1]Субсидия_факт!AQ24</f>
        <v>0</v>
      </c>
      <c r="FK29" s="764">
        <f t="shared" si="55"/>
        <v>0</v>
      </c>
      <c r="FL29" s="615"/>
      <c r="FM29" s="616"/>
      <c r="FN29" s="730">
        <f t="shared" si="56"/>
        <v>0</v>
      </c>
      <c r="FO29" s="590">
        <f>[1]Субсидия_факт!BV24</f>
        <v>0</v>
      </c>
      <c r="FP29" s="591">
        <f>[1]Субсидия_факт!BW24</f>
        <v>0</v>
      </c>
      <c r="FQ29" s="720">
        <f t="shared" si="57"/>
        <v>0</v>
      </c>
      <c r="FR29" s="593"/>
      <c r="FS29" s="594"/>
      <c r="FT29" s="730">
        <f t="shared" si="58"/>
        <v>48064893.619999997</v>
      </c>
      <c r="FU29" s="593">
        <f>[1]Субсидия_факт!EB24</f>
        <v>2883893.6199999973</v>
      </c>
      <c r="FV29" s="594">
        <f>[1]Субсидия_факт!EC24</f>
        <v>45181000</v>
      </c>
      <c r="FW29" s="720">
        <f t="shared" si="59"/>
        <v>0</v>
      </c>
      <c r="FX29" s="593"/>
      <c r="FY29" s="594"/>
      <c r="FZ29" s="1110">
        <f t="shared" si="60"/>
        <v>0</v>
      </c>
      <c r="GA29" s="590">
        <f>[1]Субсидия_факт!ED24</f>
        <v>0</v>
      </c>
      <c r="GB29" s="591">
        <f>[1]Субсидия_факт!EF24</f>
        <v>0</v>
      </c>
      <c r="GC29" s="1110">
        <f t="shared" si="61"/>
        <v>0</v>
      </c>
      <c r="GD29" s="593"/>
      <c r="GE29" s="616"/>
      <c r="GF29" s="1114">
        <f t="shared" si="224"/>
        <v>0</v>
      </c>
      <c r="GG29" s="609">
        <f t="shared" si="225"/>
        <v>0</v>
      </c>
      <c r="GH29" s="1137">
        <f t="shared" si="226"/>
        <v>0</v>
      </c>
      <c r="GI29" s="609">
        <f t="shared" si="227"/>
        <v>0</v>
      </c>
      <c r="GJ29" s="730">
        <f t="shared" si="62"/>
        <v>0</v>
      </c>
      <c r="GK29" s="590">
        <f>[1]Субсидия_факт!EN24</f>
        <v>0</v>
      </c>
      <c r="GL29" s="591">
        <f>[1]Субсидия_факт!EO24</f>
        <v>0</v>
      </c>
      <c r="GM29" s="720">
        <f t="shared" si="63"/>
        <v>0</v>
      </c>
      <c r="GN29" s="593"/>
      <c r="GO29" s="594"/>
      <c r="GP29" s="730">
        <f t="shared" si="64"/>
        <v>0</v>
      </c>
      <c r="GQ29" s="593"/>
      <c r="GR29" s="594"/>
      <c r="GS29" s="720">
        <f t="shared" si="65"/>
        <v>0</v>
      </c>
      <c r="GT29" s="593"/>
      <c r="GU29" s="594"/>
      <c r="GV29" s="730">
        <f t="shared" si="66"/>
        <v>0</v>
      </c>
      <c r="GW29" s="590">
        <f>[1]Субсидия_факт!CN24</f>
        <v>0</v>
      </c>
      <c r="GX29" s="591">
        <f>[1]Субсидия_факт!CP24</f>
        <v>0</v>
      </c>
      <c r="GY29" s="720">
        <f t="shared" si="67"/>
        <v>0</v>
      </c>
      <c r="GZ29" s="593"/>
      <c r="HA29" s="594"/>
      <c r="HB29" s="1109">
        <f t="shared" si="68"/>
        <v>0</v>
      </c>
      <c r="HC29" s="590">
        <f t="shared" ref="HC29:HD30" si="284">GW29-HI29</f>
        <v>0</v>
      </c>
      <c r="HD29" s="589">
        <f t="shared" si="284"/>
        <v>0</v>
      </c>
      <c r="HE29" s="608">
        <f t="shared" si="70"/>
        <v>0</v>
      </c>
      <c r="HF29" s="590">
        <f t="shared" ref="HF29:HG30" si="285">GZ29-HL29</f>
        <v>0</v>
      </c>
      <c r="HG29" s="589">
        <f t="shared" si="285"/>
        <v>0</v>
      </c>
      <c r="HH29" s="1109">
        <f t="shared" si="72"/>
        <v>0</v>
      </c>
      <c r="HI29" s="590">
        <f>[1]Субсидия_факт!CO24</f>
        <v>0</v>
      </c>
      <c r="HJ29" s="589">
        <f>[1]Субсидия_факт!CQ24</f>
        <v>0</v>
      </c>
      <c r="HK29" s="608">
        <f t="shared" si="73"/>
        <v>0</v>
      </c>
      <c r="HL29" s="590">
        <f t="shared" si="228"/>
        <v>0</v>
      </c>
      <c r="HM29" s="591">
        <f t="shared" si="229"/>
        <v>0</v>
      </c>
      <c r="HN29" s="1113">
        <f t="shared" si="75"/>
        <v>0</v>
      </c>
      <c r="HO29" s="590">
        <f>[1]Субсидия_факт!EP24</f>
        <v>0</v>
      </c>
      <c r="HP29" s="591">
        <f>[1]Субсидия_факт!EQ24</f>
        <v>0</v>
      </c>
      <c r="HQ29" s="590">
        <f>[1]Субсидия_факт!ER24</f>
        <v>0</v>
      </c>
      <c r="HR29" s="623">
        <f t="shared" si="76"/>
        <v>0</v>
      </c>
      <c r="HS29" s="593"/>
      <c r="HT29" s="594"/>
      <c r="HU29" s="597"/>
      <c r="HV29" s="940">
        <f t="shared" si="230"/>
        <v>0</v>
      </c>
      <c r="HW29" s="590">
        <f>[1]Субсидия_факт!ES24</f>
        <v>0</v>
      </c>
      <c r="HX29" s="940">
        <f t="shared" si="230"/>
        <v>0</v>
      </c>
      <c r="HY29" s="597"/>
      <c r="HZ29" s="1114">
        <f t="shared" si="231"/>
        <v>0</v>
      </c>
      <c r="IA29" s="1114">
        <f t="shared" si="232"/>
        <v>0</v>
      </c>
      <c r="IB29" s="1114">
        <f t="shared" si="233"/>
        <v>0</v>
      </c>
      <c r="IC29" s="1114">
        <f t="shared" si="234"/>
        <v>0</v>
      </c>
      <c r="ID29" s="730">
        <f t="shared" si="77"/>
        <v>0</v>
      </c>
      <c r="IE29" s="593">
        <f>[1]Субсидия_факт!BM24</f>
        <v>0</v>
      </c>
      <c r="IF29" s="594">
        <f>[1]Субсидия_факт!BN24</f>
        <v>0</v>
      </c>
      <c r="IG29" s="1104">
        <f t="shared" si="78"/>
        <v>0</v>
      </c>
      <c r="IH29" s="593"/>
      <c r="II29" s="594"/>
      <c r="IJ29" s="1110">
        <f t="shared" si="79"/>
        <v>0</v>
      </c>
      <c r="IK29" s="590">
        <f>[1]Субсидия_факт!BO24</f>
        <v>0</v>
      </c>
      <c r="IL29" s="591">
        <f>[1]Субсидия_факт!BQ24</f>
        <v>0</v>
      </c>
      <c r="IM29" s="1116">
        <f t="shared" si="80"/>
        <v>0</v>
      </c>
      <c r="IN29" s="593"/>
      <c r="IO29" s="616"/>
      <c r="IP29" s="1114">
        <f t="shared" si="235"/>
        <v>0</v>
      </c>
      <c r="IQ29" s="1114">
        <f t="shared" si="236"/>
        <v>0</v>
      </c>
      <c r="IR29" s="1114">
        <f t="shared" si="237"/>
        <v>0</v>
      </c>
      <c r="IS29" s="609">
        <f t="shared" si="238"/>
        <v>0</v>
      </c>
      <c r="IT29" s="720">
        <f t="shared" si="81"/>
        <v>0</v>
      </c>
      <c r="IU29" s="593">
        <f>[1]Субсидия_факт!AR24</f>
        <v>0</v>
      </c>
      <c r="IV29" s="594">
        <f>[1]Субсидия_факт!AS24</f>
        <v>0</v>
      </c>
      <c r="IW29" s="1104">
        <f t="shared" si="82"/>
        <v>0</v>
      </c>
      <c r="IX29" s="593"/>
      <c r="IY29" s="594"/>
      <c r="IZ29" s="730">
        <f t="shared" si="83"/>
        <v>0</v>
      </c>
      <c r="JA29" s="590">
        <f>[1]Субсидия_факт!BX24</f>
        <v>0</v>
      </c>
      <c r="JB29" s="591">
        <f>[1]Субсидия_факт!BY24</f>
        <v>0</v>
      </c>
      <c r="JC29" s="720">
        <f t="shared" si="84"/>
        <v>0</v>
      </c>
      <c r="JD29" s="593"/>
      <c r="JE29" s="594"/>
      <c r="JF29" s="720">
        <f t="shared" si="85"/>
        <v>0</v>
      </c>
      <c r="JG29" s="590">
        <f>[1]Субсидия_факт!BZ24</f>
        <v>0</v>
      </c>
      <c r="JH29" s="589">
        <f>[1]Субсидия_факт!CC24</f>
        <v>0</v>
      </c>
      <c r="JI29" s="720">
        <f t="shared" si="86"/>
        <v>0</v>
      </c>
      <c r="JJ29" s="590"/>
      <c r="JK29" s="591"/>
      <c r="JL29" s="720">
        <f t="shared" si="87"/>
        <v>0</v>
      </c>
      <c r="JM29" s="590">
        <f>[1]Субсидия_факт!CA24</f>
        <v>0</v>
      </c>
      <c r="JN29" s="591">
        <f>[1]Субсидия_факт!CD24</f>
        <v>0</v>
      </c>
      <c r="JO29" s="720">
        <f t="shared" si="88"/>
        <v>0</v>
      </c>
      <c r="JP29" s="586"/>
      <c r="JQ29" s="595"/>
      <c r="JR29" s="608">
        <f t="shared" si="89"/>
        <v>0</v>
      </c>
      <c r="JS29" s="587">
        <f>'Проверочная  таблица'!JM29-'Проверочная  таблица'!JY29</f>
        <v>0</v>
      </c>
      <c r="JT29" s="591">
        <f>'Проверочная  таблица'!JN29-'Проверочная  таблица'!JZ29</f>
        <v>0</v>
      </c>
      <c r="JU29" s="1105">
        <f t="shared" si="90"/>
        <v>0</v>
      </c>
      <c r="JV29" s="586">
        <f>'Проверочная  таблица'!JP29-'Проверочная  таблица'!KB29</f>
        <v>0</v>
      </c>
      <c r="JW29" s="598">
        <f>'Проверочная  таблица'!JQ29-'Проверочная  таблица'!KC29</f>
        <v>0</v>
      </c>
      <c r="JX29" s="608">
        <f t="shared" si="91"/>
        <v>0</v>
      </c>
      <c r="JY29" s="590">
        <f>[1]Субсидия_факт!CB24</f>
        <v>0</v>
      </c>
      <c r="JZ29" s="589">
        <f>[1]Субсидия_факт!CE24</f>
        <v>0</v>
      </c>
      <c r="KA29" s="608">
        <f t="shared" si="280"/>
        <v>0</v>
      </c>
      <c r="KB29" s="590"/>
      <c r="KC29" s="591"/>
      <c r="KD29" s="1096">
        <f t="shared" si="93"/>
        <v>0</v>
      </c>
      <c r="KE29" s="586">
        <f>[1]Субсидия_факт!AJ24</f>
        <v>0</v>
      </c>
      <c r="KF29" s="591">
        <f>[1]Субсидия_факт!AK24</f>
        <v>0</v>
      </c>
      <c r="KG29" s="586">
        <f>[1]Субсидия_факт!AL24</f>
        <v>0</v>
      </c>
      <c r="KH29" s="1096">
        <f t="shared" si="94"/>
        <v>0</v>
      </c>
      <c r="KI29" s="586"/>
      <c r="KJ29" s="591"/>
      <c r="KK29" s="586"/>
      <c r="KL29" s="1096">
        <f t="shared" si="95"/>
        <v>0</v>
      </c>
      <c r="KM29" s="586">
        <f>[1]Субсидия_факт!GV24</f>
        <v>0</v>
      </c>
      <c r="KN29" s="591">
        <f>[1]Субсидия_факт!GW24</f>
        <v>0</v>
      </c>
      <c r="KO29" s="1096">
        <f t="shared" si="96"/>
        <v>0</v>
      </c>
      <c r="KP29" s="586"/>
      <c r="KQ29" s="591"/>
      <c r="KR29" s="1096">
        <f t="shared" si="97"/>
        <v>0</v>
      </c>
      <c r="KS29" s="615"/>
      <c r="KT29" s="594"/>
      <c r="KU29" s="1096">
        <f t="shared" si="98"/>
        <v>0</v>
      </c>
      <c r="KV29" s="586"/>
      <c r="KW29" s="591"/>
      <c r="KX29" s="608">
        <f t="shared" si="239"/>
        <v>0</v>
      </c>
      <c r="KY29" s="608">
        <f t="shared" si="240"/>
        <v>0</v>
      </c>
      <c r="KZ29" s="608"/>
      <c r="LA29" s="608"/>
      <c r="LB29" s="764">
        <f t="shared" si="99"/>
        <v>0</v>
      </c>
      <c r="LC29" s="586">
        <f>[1]Субсидия_факт!AT24</f>
        <v>0</v>
      </c>
      <c r="LD29" s="591">
        <f>[1]Субсидия_факт!AW24</f>
        <v>0</v>
      </c>
      <c r="LE29" s="764">
        <f t="shared" si="100"/>
        <v>0</v>
      </c>
      <c r="LF29" s="586"/>
      <c r="LG29" s="591"/>
      <c r="LH29" s="764">
        <f t="shared" si="101"/>
        <v>0</v>
      </c>
      <c r="LI29" s="586">
        <f>[1]Субсидия_факт!AU24</f>
        <v>0</v>
      </c>
      <c r="LJ29" s="591">
        <f>[1]Субсидия_факт!AX24</f>
        <v>0</v>
      </c>
      <c r="LK29" s="764">
        <f t="shared" si="102"/>
        <v>0</v>
      </c>
      <c r="LL29" s="586"/>
      <c r="LM29" s="589"/>
      <c r="LN29" s="609">
        <f t="shared" si="103"/>
        <v>0</v>
      </c>
      <c r="LO29" s="593">
        <f>'Проверочная  таблица'!LI29-LU29</f>
        <v>0</v>
      </c>
      <c r="LP29" s="594">
        <f>'Проверочная  таблица'!LJ29-LV29</f>
        <v>0</v>
      </c>
      <c r="LQ29" s="609">
        <f t="shared" si="104"/>
        <v>0</v>
      </c>
      <c r="LR29" s="593">
        <f>'Проверочная  таблица'!LL29-LX29</f>
        <v>0</v>
      </c>
      <c r="LS29" s="594">
        <f>'Проверочная  таблица'!LM29-LY29</f>
        <v>0</v>
      </c>
      <c r="LT29" s="609">
        <f t="shared" si="105"/>
        <v>0</v>
      </c>
      <c r="LU29" s="586">
        <f>[1]Субсидия_факт!AV24</f>
        <v>0</v>
      </c>
      <c r="LV29" s="591">
        <f>[1]Субсидия_факт!AY24</f>
        <v>0</v>
      </c>
      <c r="LW29" s="609">
        <f t="shared" si="106"/>
        <v>0</v>
      </c>
      <c r="LX29" s="586"/>
      <c r="LY29" s="591"/>
      <c r="LZ29" s="1104">
        <f t="shared" si="241"/>
        <v>115702.56</v>
      </c>
      <c r="MA29" s="586">
        <f>[1]Субсидия_факт!AZ24</f>
        <v>0</v>
      </c>
      <c r="MB29" s="589">
        <f>[1]Субсидия_факт!BA24</f>
        <v>0</v>
      </c>
      <c r="MC29" s="590">
        <f>[1]Субсидия_факт!BB24</f>
        <v>0</v>
      </c>
      <c r="MD29" s="591">
        <f>[1]Субсидия_факт!BC24</f>
        <v>0</v>
      </c>
      <c r="ME29" s="587">
        <f>[1]Субсидия_факт!BL24</f>
        <v>0</v>
      </c>
      <c r="MF29" s="590">
        <f>[1]Субсидия_факт!CF24</f>
        <v>31239.690000000002</v>
      </c>
      <c r="MG29" s="589">
        <f>[1]Субсидия_факт!CI24</f>
        <v>84462.87</v>
      </c>
      <c r="MH29" s="720">
        <f t="shared" si="107"/>
        <v>0</v>
      </c>
      <c r="MI29" s="586"/>
      <c r="MJ29" s="591"/>
      <c r="MK29" s="586"/>
      <c r="ML29" s="595"/>
      <c r="MM29" s="586"/>
      <c r="MN29" s="586"/>
      <c r="MO29" s="591"/>
      <c r="MP29" s="720">
        <f t="shared" si="242"/>
        <v>0</v>
      </c>
      <c r="MQ29" s="590">
        <f>[1]Субсидия_факт!CG24</f>
        <v>0</v>
      </c>
      <c r="MR29" s="589">
        <f>[1]Субсидия_факт!CJ24</f>
        <v>0</v>
      </c>
      <c r="MS29" s="720">
        <f t="shared" si="108"/>
        <v>0</v>
      </c>
      <c r="MT29" s="587"/>
      <c r="MU29" s="591"/>
      <c r="MV29" s="608">
        <f t="shared" si="109"/>
        <v>0</v>
      </c>
      <c r="MW29" s="590">
        <f>'Проверочная  таблица'!MQ29-NC29</f>
        <v>0</v>
      </c>
      <c r="MX29" s="591">
        <f>'Проверочная  таблица'!MR29-ND29</f>
        <v>0</v>
      </c>
      <c r="MY29" s="608">
        <f t="shared" si="110"/>
        <v>0</v>
      </c>
      <c r="MZ29" s="586">
        <f>'Проверочная  таблица'!MT29-NF29</f>
        <v>0</v>
      </c>
      <c r="NA29" s="598">
        <f>'Проверочная  таблица'!MU29-NG29</f>
        <v>0</v>
      </c>
      <c r="NB29" s="608">
        <f t="shared" si="243"/>
        <v>0</v>
      </c>
      <c r="NC29" s="590">
        <f>[1]Субсидия_факт!CH24</f>
        <v>0</v>
      </c>
      <c r="ND29" s="589">
        <f>[1]Субсидия_факт!CK24</f>
        <v>0</v>
      </c>
      <c r="NE29" s="608">
        <f t="shared" si="281"/>
        <v>0</v>
      </c>
      <c r="NF29" s="586"/>
      <c r="NG29" s="591"/>
      <c r="NH29" s="1118">
        <f t="shared" si="112"/>
        <v>0</v>
      </c>
      <c r="NI29" s="590">
        <f>[1]Субсидия_факт!CR24</f>
        <v>0</v>
      </c>
      <c r="NJ29" s="589">
        <f>[1]Субсидия_факт!CU24</f>
        <v>0</v>
      </c>
      <c r="NK29" s="597">
        <f>[1]Субсидия_факт!CX24</f>
        <v>0</v>
      </c>
      <c r="NL29" s="1118">
        <f t="shared" si="113"/>
        <v>0</v>
      </c>
      <c r="NM29" s="587"/>
      <c r="NN29" s="591"/>
      <c r="NO29" s="586"/>
      <c r="NP29" s="1096">
        <f t="shared" si="244"/>
        <v>20546620.199999999</v>
      </c>
      <c r="NQ29" s="590">
        <f>[1]Субсидия_факт!CS24</f>
        <v>0</v>
      </c>
      <c r="NR29" s="589">
        <f>[1]Субсидия_факт!CV24</f>
        <v>0</v>
      </c>
      <c r="NS29" s="586">
        <f>[1]Субсидия_факт!CY24</f>
        <v>20546620.199999999</v>
      </c>
      <c r="NT29" s="1096">
        <f t="shared" si="114"/>
        <v>0</v>
      </c>
      <c r="NU29" s="586"/>
      <c r="NV29" s="598"/>
      <c r="NW29" s="586"/>
      <c r="NX29" s="1098">
        <f t="shared" si="115"/>
        <v>20546620.199999999</v>
      </c>
      <c r="NY29" s="615">
        <f>'Проверочная  таблица'!NQ29-OG29</f>
        <v>0</v>
      </c>
      <c r="NZ29" s="594">
        <f>'Проверочная  таблица'!NR29-OH29</f>
        <v>0</v>
      </c>
      <c r="OA29" s="597">
        <f>'Проверочная  таблица'!NS29-OI29</f>
        <v>20546620.199999999</v>
      </c>
      <c r="OB29" s="1098">
        <f t="shared" si="245"/>
        <v>0</v>
      </c>
      <c r="OC29" s="587">
        <f>'Проверочная  таблица'!NU29-OK29</f>
        <v>0</v>
      </c>
      <c r="OD29" s="591">
        <f>'Проверочная  таблица'!NV29-OL29</f>
        <v>0</v>
      </c>
      <c r="OE29" s="586">
        <f>'Проверочная  таблица'!NW29-OM29</f>
        <v>0</v>
      </c>
      <c r="OF29" s="1098">
        <f t="shared" si="116"/>
        <v>0</v>
      </c>
      <c r="OG29" s="590">
        <f>[1]Субсидия_факт!CT24</f>
        <v>0</v>
      </c>
      <c r="OH29" s="589">
        <f>[1]Субсидия_факт!CW24</f>
        <v>0</v>
      </c>
      <c r="OI29" s="590">
        <f>[1]Субсидия_факт!CZ24</f>
        <v>0</v>
      </c>
      <c r="OJ29" s="1098">
        <f t="shared" si="117"/>
        <v>0</v>
      </c>
      <c r="OK29" s="587">
        <f t="shared" si="246"/>
        <v>0</v>
      </c>
      <c r="OL29" s="591">
        <f t="shared" si="247"/>
        <v>0</v>
      </c>
      <c r="OM29" s="586"/>
      <c r="ON29" s="1104">
        <f t="shared" si="248"/>
        <v>0</v>
      </c>
      <c r="OO29" s="590">
        <f>[1]Субсидия_факт!DV24</f>
        <v>0</v>
      </c>
      <c r="OP29" s="591">
        <f>[1]Субсидия_факт!DY24</f>
        <v>0</v>
      </c>
      <c r="OQ29" s="593"/>
      <c r="OR29" s="594"/>
      <c r="OS29" s="1104">
        <f t="shared" si="249"/>
        <v>0</v>
      </c>
      <c r="OT29" s="597"/>
      <c r="OU29" s="617"/>
      <c r="OV29" s="597"/>
      <c r="OW29" s="617"/>
      <c r="OX29" s="1104">
        <f t="shared" si="250"/>
        <v>0</v>
      </c>
      <c r="OY29" s="590">
        <f>[1]Субсидия_факт!DW24</f>
        <v>0</v>
      </c>
      <c r="OZ29" s="591">
        <f>[1]Субсидия_факт!DZ24</f>
        <v>0</v>
      </c>
      <c r="PA29" s="597"/>
      <c r="PB29" s="617"/>
      <c r="PC29" s="1104">
        <f t="shared" si="251"/>
        <v>0</v>
      </c>
      <c r="PD29" s="597"/>
      <c r="PE29" s="617"/>
      <c r="PF29" s="597"/>
      <c r="PG29" s="617"/>
      <c r="PH29" s="609">
        <f t="shared" si="252"/>
        <v>0</v>
      </c>
      <c r="PI29" s="597">
        <f t="shared" si="119"/>
        <v>0</v>
      </c>
      <c r="PJ29" s="594">
        <f t="shared" si="120"/>
        <v>0</v>
      </c>
      <c r="PK29" s="593">
        <f t="shared" si="121"/>
        <v>0</v>
      </c>
      <c r="PL29" s="594">
        <f t="shared" si="122"/>
        <v>0</v>
      </c>
      <c r="PM29" s="609">
        <f t="shared" si="253"/>
        <v>0</v>
      </c>
      <c r="PN29" s="593">
        <f t="shared" si="123"/>
        <v>0</v>
      </c>
      <c r="PO29" s="594">
        <f t="shared" si="124"/>
        <v>0</v>
      </c>
      <c r="PP29" s="593">
        <f t="shared" si="125"/>
        <v>0</v>
      </c>
      <c r="PQ29" s="594">
        <f t="shared" si="126"/>
        <v>0</v>
      </c>
      <c r="PR29" s="609">
        <f t="shared" si="254"/>
        <v>0</v>
      </c>
      <c r="PS29" s="590">
        <f>[1]Субсидия_факт!DX24</f>
        <v>0</v>
      </c>
      <c r="PT29" s="591">
        <f>[1]Субсидия_факт!EA24</f>
        <v>0</v>
      </c>
      <c r="PU29" s="597"/>
      <c r="PV29" s="620"/>
      <c r="PW29" s="609">
        <f t="shared" si="255"/>
        <v>0</v>
      </c>
      <c r="PX29" s="618"/>
      <c r="PY29" s="617"/>
      <c r="PZ29" s="597"/>
      <c r="QA29" s="617"/>
      <c r="QB29" s="730">
        <f t="shared" si="127"/>
        <v>0</v>
      </c>
      <c r="QC29" s="590">
        <f>[1]Субсидия_факт!BD24</f>
        <v>0</v>
      </c>
      <c r="QD29" s="591">
        <f>[1]Субсидия_факт!BE24</f>
        <v>0</v>
      </c>
      <c r="QE29" s="720">
        <f t="shared" si="128"/>
        <v>0</v>
      </c>
      <c r="QF29" s="593"/>
      <c r="QG29" s="594"/>
      <c r="QH29" s="730">
        <f t="shared" si="129"/>
        <v>0</v>
      </c>
      <c r="QI29" s="590">
        <f>[1]Субсидия_факт!BF24</f>
        <v>0</v>
      </c>
      <c r="QJ29" s="591">
        <f>[1]Субсидия_факт!BI24</f>
        <v>0</v>
      </c>
      <c r="QK29" s="720">
        <f t="shared" si="130"/>
        <v>0</v>
      </c>
      <c r="QL29" s="593"/>
      <c r="QM29" s="594"/>
      <c r="QN29" s="730">
        <f t="shared" si="131"/>
        <v>0</v>
      </c>
      <c r="QO29" s="590">
        <f>[1]Субсидия_факт!BG24</f>
        <v>0</v>
      </c>
      <c r="QP29" s="591">
        <f>[1]Субсидия_факт!BJ24</f>
        <v>0</v>
      </c>
      <c r="QQ29" s="720">
        <f t="shared" si="132"/>
        <v>0</v>
      </c>
      <c r="QR29" s="593"/>
      <c r="QS29" s="594"/>
      <c r="QT29" s="1109">
        <f t="shared" si="133"/>
        <v>0</v>
      </c>
      <c r="QU29" s="593">
        <f t="shared" ref="QU29:QV30" si="286">QO29-RA29</f>
        <v>0</v>
      </c>
      <c r="QV29" s="594">
        <f t="shared" si="286"/>
        <v>0</v>
      </c>
      <c r="QW29" s="608">
        <f t="shared" si="135"/>
        <v>0</v>
      </c>
      <c r="QX29" s="593">
        <f t="shared" ref="QX29:QY30" si="287">QR29-RD29</f>
        <v>0</v>
      </c>
      <c r="QY29" s="594">
        <f t="shared" si="287"/>
        <v>0</v>
      </c>
      <c r="QZ29" s="1109">
        <f t="shared" si="137"/>
        <v>0</v>
      </c>
      <c r="RA29" s="590">
        <f>[1]Субсидия_факт!BH24</f>
        <v>0</v>
      </c>
      <c r="RB29" s="591">
        <f>[1]Субсидия_факт!BK24</f>
        <v>0</v>
      </c>
      <c r="RC29" s="608">
        <f t="shared" si="138"/>
        <v>0</v>
      </c>
      <c r="RD29" s="593"/>
      <c r="RE29" s="594"/>
      <c r="RF29" s="1096">
        <f t="shared" si="256"/>
        <v>0</v>
      </c>
      <c r="RG29" s="586">
        <f>[1]Субсидия_факт!GI24</f>
        <v>0</v>
      </c>
      <c r="RH29" s="591">
        <f>[1]Субсидия_факт!GL24</f>
        <v>0</v>
      </c>
      <c r="RI29" s="586">
        <f>[1]Субсидия_факт!GO24</f>
        <v>0</v>
      </c>
      <c r="RJ29" s="591">
        <f>[1]Субсидия_факт!GR24</f>
        <v>0</v>
      </c>
      <c r="RK29" s="1096">
        <f t="shared" si="257"/>
        <v>0</v>
      </c>
      <c r="RL29" s="586"/>
      <c r="RM29" s="591"/>
      <c r="RN29" s="586"/>
      <c r="RO29" s="591"/>
      <c r="RP29" s="1096">
        <f t="shared" si="258"/>
        <v>0</v>
      </c>
      <c r="RQ29" s="615">
        <f>[1]Субсидия_факт!GJ24</f>
        <v>0</v>
      </c>
      <c r="RR29" s="594">
        <f>[1]Субсидия_факт!GM24</f>
        <v>0</v>
      </c>
      <c r="RS29" s="586">
        <f>[1]Субсидия_факт!GP24</f>
        <v>0</v>
      </c>
      <c r="RT29" s="591">
        <f>[1]Субсидия_факт!GS24</f>
        <v>0</v>
      </c>
      <c r="RU29" s="1096">
        <f t="shared" si="259"/>
        <v>0</v>
      </c>
      <c r="RV29" s="586"/>
      <c r="RW29" s="591"/>
      <c r="RX29" s="586"/>
      <c r="RY29" s="591"/>
      <c r="RZ29" s="608">
        <f t="shared" si="260"/>
        <v>0</v>
      </c>
      <c r="SA29" s="608">
        <f t="shared" si="261"/>
        <v>0</v>
      </c>
      <c r="SB29" s="608"/>
      <c r="SC29" s="608"/>
      <c r="SD29" s="764">
        <f t="shared" si="262"/>
        <v>95411666.670000002</v>
      </c>
      <c r="SE29" s="590">
        <f>[1]Субсидия_факт!AE24</f>
        <v>10000000</v>
      </c>
      <c r="SF29" s="593">
        <f>[1]Субсидия_факт!Y24</f>
        <v>23915266.670000002</v>
      </c>
      <c r="SG29" s="616">
        <f>[1]Субсидия_факт!Z24</f>
        <v>61496400</v>
      </c>
      <c r="SH29" s="593">
        <f>[1]Субсидия_факт!AA24</f>
        <v>0</v>
      </c>
      <c r="SI29" s="616">
        <f>[1]Субсидия_факт!AB24</f>
        <v>0</v>
      </c>
      <c r="SJ29" s="764">
        <f t="shared" si="139"/>
        <v>0</v>
      </c>
      <c r="SK29" s="618"/>
      <c r="SL29" s="615"/>
      <c r="SM29" s="594"/>
      <c r="SN29" s="615"/>
      <c r="SO29" s="616"/>
      <c r="SP29" s="623">
        <f t="shared" si="140"/>
        <v>0</v>
      </c>
      <c r="SQ29" s="590">
        <f>[1]Субсидия_факт!S24</f>
        <v>0</v>
      </c>
      <c r="SR29" s="591">
        <f>[1]Субсидия_факт!T24</f>
        <v>0</v>
      </c>
      <c r="SS29" s="764">
        <f t="shared" si="141"/>
        <v>0</v>
      </c>
      <c r="ST29" s="615"/>
      <c r="SU29" s="616"/>
      <c r="SV29" s="623">
        <f t="shared" si="263"/>
        <v>0</v>
      </c>
      <c r="SW29" s="590">
        <f>[1]Субсидия_факт!DJ24</f>
        <v>0</v>
      </c>
      <c r="SX29" s="591">
        <f>[1]Субсидия_факт!DM24</f>
        <v>0</v>
      </c>
      <c r="SY29" s="587">
        <f>[1]Субсидия_факт!DP24</f>
        <v>0</v>
      </c>
      <c r="SZ29" s="591">
        <f>[1]Субсидия_факт!DS24</f>
        <v>0</v>
      </c>
      <c r="TA29" s="867">
        <f>[1]Субсидия_факт!EH24-OQ29</f>
        <v>0</v>
      </c>
      <c r="TB29" s="589">
        <f>[1]Субсидия_факт!EK24-OR29</f>
        <v>0</v>
      </c>
      <c r="TC29" s="764">
        <f t="shared" si="142"/>
        <v>0</v>
      </c>
      <c r="TD29" s="1140"/>
      <c r="TE29" s="617"/>
      <c r="TF29" s="1140"/>
      <c r="TG29" s="617"/>
      <c r="TH29" s="826"/>
      <c r="TI29" s="616"/>
      <c r="TJ29" s="623">
        <f t="shared" si="143"/>
        <v>0</v>
      </c>
      <c r="TK29" s="590">
        <f>[1]Субсидия_факт!DK24</f>
        <v>0</v>
      </c>
      <c r="TL29" s="591">
        <f>[1]Субсидия_факт!DN24</f>
        <v>0</v>
      </c>
      <c r="TM29" s="587">
        <f>[1]Субсидия_факт!DQ24</f>
        <v>0</v>
      </c>
      <c r="TN29" s="591">
        <f>[1]Субсидия_факт!DT24</f>
        <v>0</v>
      </c>
      <c r="TO29" s="587">
        <f>[1]Субсидия_факт!EI24</f>
        <v>0</v>
      </c>
      <c r="TP29" s="591">
        <f>[1]Субсидия_факт!EL24</f>
        <v>0</v>
      </c>
      <c r="TQ29" s="764">
        <f t="shared" si="144"/>
        <v>0</v>
      </c>
      <c r="TR29" s="597"/>
      <c r="TS29" s="617"/>
      <c r="TT29" s="826"/>
      <c r="TU29" s="617"/>
      <c r="TV29" s="597"/>
      <c r="TW29" s="617"/>
      <c r="TX29" s="609">
        <f t="shared" si="145"/>
        <v>0</v>
      </c>
      <c r="TY29" s="593">
        <f t="shared" ref="TY29:UD30" si="288">TK29-UM29</f>
        <v>0</v>
      </c>
      <c r="TZ29" s="594">
        <f t="shared" si="288"/>
        <v>0</v>
      </c>
      <c r="UA29" s="593">
        <f t="shared" si="288"/>
        <v>0</v>
      </c>
      <c r="UB29" s="594">
        <f t="shared" si="288"/>
        <v>0</v>
      </c>
      <c r="UC29" s="615">
        <f t="shared" si="288"/>
        <v>0</v>
      </c>
      <c r="UD29" s="594">
        <f t="shared" si="288"/>
        <v>0</v>
      </c>
      <c r="UE29" s="609">
        <f t="shared" si="147"/>
        <v>0</v>
      </c>
      <c r="UF29" s="593">
        <f t="shared" ref="UF29:UK30" si="289">TR29-UT29</f>
        <v>0</v>
      </c>
      <c r="UG29" s="594">
        <f t="shared" si="289"/>
        <v>0</v>
      </c>
      <c r="UH29" s="593">
        <f t="shared" si="289"/>
        <v>0</v>
      </c>
      <c r="UI29" s="594">
        <f t="shared" si="289"/>
        <v>0</v>
      </c>
      <c r="UJ29" s="615">
        <f t="shared" si="289"/>
        <v>0</v>
      </c>
      <c r="UK29" s="594">
        <f t="shared" si="289"/>
        <v>0</v>
      </c>
      <c r="UL29" s="1114">
        <f t="shared" si="149"/>
        <v>0</v>
      </c>
      <c r="UM29" s="590">
        <f>[1]Субсидия_факт!DL24</f>
        <v>0</v>
      </c>
      <c r="UN29" s="591">
        <f>[1]Субсидия_факт!DO24</f>
        <v>0</v>
      </c>
      <c r="UO29" s="587">
        <f>[1]Субсидия_факт!DR24</f>
        <v>0</v>
      </c>
      <c r="UP29" s="591">
        <f>[1]Субсидия_факт!DU24</f>
        <v>0</v>
      </c>
      <c r="UQ29" s="587">
        <f>[1]Субсидия_факт!EJ24</f>
        <v>0</v>
      </c>
      <c r="UR29" s="591">
        <f>[1]Субсидия_факт!EM24</f>
        <v>0</v>
      </c>
      <c r="US29" s="609">
        <f t="shared" si="150"/>
        <v>0</v>
      </c>
      <c r="UT29" s="826"/>
      <c r="UU29" s="617"/>
      <c r="UV29" s="826"/>
      <c r="UW29" s="617"/>
      <c r="UX29" s="826"/>
      <c r="UY29" s="617"/>
      <c r="UZ29" s="764">
        <f>'Прочая  субсидия_МР  и  ГО'!B24</f>
        <v>85079729.489999995</v>
      </c>
      <c r="VA29" s="764">
        <f>'Прочая  субсидия_МР  и  ГО'!C24</f>
        <v>4940176.22</v>
      </c>
      <c r="VB29" s="1113">
        <f>'Прочая  субсидия_БП'!B24</f>
        <v>696798.30999999994</v>
      </c>
      <c r="VC29" s="623">
        <f>'Прочая  субсидия_БП'!C24</f>
        <v>35669.689999999995</v>
      </c>
      <c r="VD29" s="1151">
        <f>'Прочая  субсидия_БП'!D24</f>
        <v>696798.30999999994</v>
      </c>
      <c r="VE29" s="765">
        <f>'Прочая  субсидия_БП'!E24</f>
        <v>35669.689999999995</v>
      </c>
      <c r="VF29" s="1152">
        <f>'Прочая  субсидия_БП'!F24</f>
        <v>0</v>
      </c>
      <c r="VG29" s="1151">
        <f>'Прочая  субсидия_БП'!G24</f>
        <v>0</v>
      </c>
      <c r="VH29" s="623">
        <f t="shared" si="151"/>
        <v>354890358.11000007</v>
      </c>
      <c r="VI29" s="597">
        <f>'Проверочная  таблица'!WK29+'Проверочная  таблица'!VN29+'Проверочная  таблица'!VP29+WE29</f>
        <v>345768069.70000005</v>
      </c>
      <c r="VJ29" s="618">
        <f>'Проверочная  таблица'!WL29+'Проверочная  таблица'!VT29+'Проверочная  таблица'!VZ29+'Проверочная  таблица'!VV29+'Проверочная  таблица'!VX29+WB29+WF29+VR29</f>
        <v>9122288.4100000001</v>
      </c>
      <c r="VK29" s="764">
        <f t="shared" si="152"/>
        <v>81629538.030000001</v>
      </c>
      <c r="VL29" s="597">
        <f>'Проверочная  таблица'!WN29+'Проверочная  таблица'!VO29+'Проверочная  таблица'!VQ29+WH29</f>
        <v>79809165.320000008</v>
      </c>
      <c r="VM29" s="618">
        <f>'Проверочная  таблица'!WO29+'Проверочная  таблица'!VU29+'Проверочная  таблица'!WA29+'Проверочная  таблица'!VW29+'Проверочная  таблица'!VY29+WC29+WI29+VS29</f>
        <v>1820372.71</v>
      </c>
      <c r="VN29" s="1135">
        <f>'Субвенция  на  полномочия'!B24</f>
        <v>336268183.60000002</v>
      </c>
      <c r="VO29" s="1113">
        <f>'Субвенция  на  полномочия'!C24</f>
        <v>76757708.680000007</v>
      </c>
      <c r="VP29" s="1133">
        <f>[1]Субвенция_факт!M25</f>
        <v>4564433</v>
      </c>
      <c r="VQ29" s="619">
        <v>1900000</v>
      </c>
      <c r="VR29" s="1133">
        <f>[1]Субвенция_факт!AE25</f>
        <v>0</v>
      </c>
      <c r="VS29" s="619"/>
      <c r="VT29" s="1133">
        <f>[1]Субвенция_факт!AF25</f>
        <v>2339500</v>
      </c>
      <c r="VU29" s="619">
        <f>ВУС!E172</f>
        <v>420082.23</v>
      </c>
      <c r="VV29" s="1133">
        <f>[1]Субвенция_факт!AG25</f>
        <v>3000</v>
      </c>
      <c r="VW29" s="619"/>
      <c r="VX29" s="1133">
        <f>[1]Субвенция_факт!E25</f>
        <v>0</v>
      </c>
      <c r="VY29" s="619"/>
      <c r="VZ29" s="1133">
        <f>[1]Субвенция_факт!F25</f>
        <v>0</v>
      </c>
      <c r="WA29" s="619"/>
      <c r="WB29" s="1133">
        <f>[1]Субвенция_факт!G25</f>
        <v>0</v>
      </c>
      <c r="WC29" s="916"/>
      <c r="WD29" s="1113">
        <f t="shared" si="153"/>
        <v>9195241.5099999998</v>
      </c>
      <c r="WE29" s="597">
        <f>[1]Субвенция_факт!P25</f>
        <v>3235453.1</v>
      </c>
      <c r="WF29" s="594">
        <f>[1]Субвенция_факт!Q25</f>
        <v>5959788.4100000001</v>
      </c>
      <c r="WG29" s="764">
        <f t="shared" si="154"/>
        <v>1851456.6400000001</v>
      </c>
      <c r="WH29" s="597">
        <v>651456.64</v>
      </c>
      <c r="WI29" s="620">
        <v>1200000</v>
      </c>
      <c r="WJ29" s="623">
        <f t="shared" si="155"/>
        <v>2520000</v>
      </c>
      <c r="WK29" s="612">
        <f>[1]Субвенция_факт!X25</f>
        <v>1700000</v>
      </c>
      <c r="WL29" s="1142">
        <f>[1]Субвенция_факт!W25</f>
        <v>820000</v>
      </c>
      <c r="WM29" s="764">
        <f t="shared" si="156"/>
        <v>700290.48</v>
      </c>
      <c r="WN29" s="597">
        <v>500000</v>
      </c>
      <c r="WO29" s="620">
        <v>200290.48</v>
      </c>
      <c r="WP29" s="764">
        <f t="shared" si="264"/>
        <v>30420441.119999997</v>
      </c>
      <c r="WQ29" s="764">
        <f t="shared" si="265"/>
        <v>7499879.9700000007</v>
      </c>
      <c r="WR29" s="1113">
        <f t="shared" si="273"/>
        <v>390600</v>
      </c>
      <c r="WS29" s="621">
        <f>'[1]Иные межбюджетные трансферты'!E24</f>
        <v>0</v>
      </c>
      <c r="WT29" s="622">
        <f>'[1]Иные межбюджетные трансферты'!F24</f>
        <v>390600</v>
      </c>
      <c r="WU29" s="764">
        <f t="shared" si="274"/>
        <v>97650</v>
      </c>
      <c r="WV29" s="621"/>
      <c r="WW29" s="622">
        <v>97650</v>
      </c>
      <c r="WX29" s="1113">
        <f t="shared" si="159"/>
        <v>0</v>
      </c>
      <c r="WY29" s="621">
        <f>'[1]Иные межбюджетные трансферты'!X24</f>
        <v>0</v>
      </c>
      <c r="WZ29" s="622">
        <f>'[1]Иные межбюджетные трансферты'!Y24</f>
        <v>0</v>
      </c>
      <c r="XA29" s="764">
        <f t="shared" si="160"/>
        <v>0</v>
      </c>
      <c r="XB29" s="621"/>
      <c r="XC29" s="622"/>
      <c r="XD29" s="623">
        <f t="shared" si="161"/>
        <v>1352350.6500000001</v>
      </c>
      <c r="XE29" s="621">
        <f>'[1]Иные межбюджетные трансферты'!G24</f>
        <v>81141.039999999994</v>
      </c>
      <c r="XF29" s="622">
        <f>'[1]Иные межбюджетные трансферты'!H24</f>
        <v>1271209.6100000001</v>
      </c>
      <c r="XG29" s="764">
        <f t="shared" si="162"/>
        <v>338087.23</v>
      </c>
      <c r="XH29" s="621">
        <v>20285.23</v>
      </c>
      <c r="XI29" s="622">
        <v>317802</v>
      </c>
      <c r="XJ29" s="623">
        <f t="shared" si="163"/>
        <v>21873600</v>
      </c>
      <c r="XK29" s="621">
        <f>'[1]Иные межбюджетные трансферты'!I24</f>
        <v>0</v>
      </c>
      <c r="XL29" s="622">
        <f>'[1]Иные межбюджетные трансферты'!J24</f>
        <v>21873600</v>
      </c>
      <c r="XM29" s="764">
        <f t="shared" si="268"/>
        <v>5351220</v>
      </c>
      <c r="XN29" s="612"/>
      <c r="XO29" s="622">
        <v>5351220</v>
      </c>
      <c r="XP29" s="764">
        <f t="shared" si="165"/>
        <v>0</v>
      </c>
      <c r="XQ29" s="615"/>
      <c r="XR29" s="764">
        <f t="shared" si="166"/>
        <v>0</v>
      </c>
      <c r="XS29" s="615"/>
      <c r="XT29" s="623">
        <f t="shared" si="167"/>
        <v>0</v>
      </c>
      <c r="XU29" s="597">
        <f>'[1]Иные межбюджетные трансферты'!L24</f>
        <v>0</v>
      </c>
      <c r="XV29" s="764">
        <f t="shared" si="168"/>
        <v>0</v>
      </c>
      <c r="XW29" s="597"/>
      <c r="XX29" s="1137">
        <f t="shared" si="169"/>
        <v>0</v>
      </c>
      <c r="XY29" s="609">
        <f t="shared" si="170"/>
        <v>0</v>
      </c>
      <c r="XZ29" s="1137">
        <f t="shared" si="171"/>
        <v>0</v>
      </c>
      <c r="YA29" s="609">
        <f t="shared" si="172"/>
        <v>0</v>
      </c>
      <c r="YB29" s="623">
        <f t="shared" si="269"/>
        <v>6803890.4700000007</v>
      </c>
      <c r="YC29" s="621">
        <f>'[1]Иные межбюджетные трансферты'!C24</f>
        <v>0</v>
      </c>
      <c r="YD29" s="612">
        <f>'[1]Иные межбюджетные трансферты'!D24</f>
        <v>0</v>
      </c>
      <c r="YE29" s="882">
        <f>'[1]Иные межбюджетные трансферты'!K24</f>
        <v>5090967.7300000004</v>
      </c>
      <c r="YF29" s="613">
        <f>'[1]Иные межбюджетные трансферты'!N24</f>
        <v>0</v>
      </c>
      <c r="YG29" s="612">
        <f>'[1]Иные межбюджетные трансферты'!Q24</f>
        <v>0</v>
      </c>
      <c r="YH29" s="613">
        <f>'[1]Иные межбюджетные трансферты'!R24</f>
        <v>0</v>
      </c>
      <c r="YI29" s="612">
        <f>'[1]Иные межбюджетные трансферты'!U24</f>
        <v>0</v>
      </c>
      <c r="YJ29" s="613">
        <f>'[1]Иные межбюджетные трансферты'!Z24</f>
        <v>0</v>
      </c>
      <c r="YK29" s="597">
        <f>'[1]Иные межбюджетные трансферты'!AC24</f>
        <v>0</v>
      </c>
      <c r="YL29" s="613">
        <f>'[1]Иные межбюджетные трансферты'!AD24</f>
        <v>0</v>
      </c>
      <c r="YM29" s="612">
        <f>'[1]Иные межбюджетные трансферты'!AE24</f>
        <v>1712922.74</v>
      </c>
      <c r="YN29" s="764">
        <f t="shared" si="270"/>
        <v>1712922.74</v>
      </c>
      <c r="YO29" s="612"/>
      <c r="YP29" s="612"/>
      <c r="YQ29" s="612"/>
      <c r="YR29" s="587"/>
      <c r="YS29" s="612"/>
      <c r="YT29" s="583"/>
      <c r="YU29" s="583"/>
      <c r="YV29" s="583"/>
      <c r="YW29" s="583"/>
      <c r="YX29" s="583"/>
      <c r="YY29" s="583">
        <v>1712922.74</v>
      </c>
      <c r="YZ29" s="623">
        <f t="shared" si="173"/>
        <v>0</v>
      </c>
      <c r="ZA29" s="621">
        <f>'[1]Иные межбюджетные трансферты'!O24</f>
        <v>0</v>
      </c>
      <c r="ZB29" s="612">
        <f>'[1]Иные межбюджетные трансферты'!S24</f>
        <v>0</v>
      </c>
      <c r="ZC29" s="613">
        <f>'[1]Иные межбюджетные трансферты'!V24</f>
        <v>0</v>
      </c>
      <c r="ZD29" s="612">
        <f>'[1]Иные межбюджетные трансферты'!AA24</f>
        <v>0</v>
      </c>
      <c r="ZE29" s="882">
        <f>'[1]Иные межбюджетные трансферты'!AF24</f>
        <v>0</v>
      </c>
      <c r="ZF29" s="764">
        <f t="shared" si="174"/>
        <v>0</v>
      </c>
      <c r="ZG29" s="596"/>
      <c r="ZH29" s="596"/>
      <c r="ZI29" s="596"/>
      <c r="ZJ29" s="583"/>
      <c r="ZK29" s="583"/>
      <c r="ZL29" s="609">
        <f t="shared" si="175"/>
        <v>0</v>
      </c>
      <c r="ZM29" s="590">
        <f>'Проверочная  таблица'!ZA29-ZY29</f>
        <v>0</v>
      </c>
      <c r="ZN29" s="590">
        <f>'Проверочная  таблица'!ZB29-ZZ29</f>
        <v>0</v>
      </c>
      <c r="ZO29" s="590">
        <f>'Проверочная  таблица'!ZC29-AAA29</f>
        <v>0</v>
      </c>
      <c r="ZP29" s="590">
        <f>'Проверочная  таблица'!ZD29-AAB29</f>
        <v>0</v>
      </c>
      <c r="ZQ29" s="590">
        <f>'Проверочная  таблица'!ZE29-AAC29</f>
        <v>0</v>
      </c>
      <c r="ZR29" s="609">
        <f t="shared" si="176"/>
        <v>0</v>
      </c>
      <c r="ZS29" s="590">
        <f>'Проверочная  таблица'!ZG29-AAE29</f>
        <v>0</v>
      </c>
      <c r="ZT29" s="590">
        <f>'Проверочная  таблица'!ZH29-AAF29</f>
        <v>0</v>
      </c>
      <c r="ZU29" s="590">
        <f>'Проверочная  таблица'!ZI29-AAG29</f>
        <v>0</v>
      </c>
      <c r="ZV29" s="590">
        <f>'Проверочная  таблица'!ZJ29-AAH29</f>
        <v>0</v>
      </c>
      <c r="ZW29" s="590">
        <f>'Проверочная  таблица'!ZK29-AAI29</f>
        <v>0</v>
      </c>
      <c r="ZX29" s="1114">
        <f t="shared" si="177"/>
        <v>0</v>
      </c>
      <c r="ZY29" s="621">
        <f>'[1]Иные межбюджетные трансферты'!P24</f>
        <v>0</v>
      </c>
      <c r="ZZ29" s="612">
        <f>'[1]Иные межбюджетные трансферты'!T24</f>
        <v>0</v>
      </c>
      <c r="AAA29" s="584">
        <f>'[1]Иные межбюджетные трансферты'!W24</f>
        <v>0</v>
      </c>
      <c r="AAB29" s="612">
        <f>'[1]Иные межбюджетные трансферты'!AB24</f>
        <v>0</v>
      </c>
      <c r="AAC29" s="1128">
        <f>'[1]Иные межбюджетные трансферты'!AG24</f>
        <v>0</v>
      </c>
      <c r="AAD29" s="609">
        <f t="shared" si="178"/>
        <v>0</v>
      </c>
      <c r="AAE29" s="596"/>
      <c r="AAF29" s="596"/>
      <c r="AAG29" s="596"/>
      <c r="AAH29" s="583"/>
      <c r="AAI29" s="583"/>
      <c r="AAJ29" s="764">
        <f>AAL29+'Проверочная  таблица'!AAT29+AAP29+'Проверочная  таблица'!AAX29+AAR29+'Проверочная  таблица'!AAZ29</f>
        <v>0</v>
      </c>
      <c r="AAK29" s="764">
        <f>AAM29+'Проверочная  таблица'!AAU29+AAQ29+'Проверочная  таблица'!AAY29+AAS29+'Проверочная  таблица'!ABA29</f>
        <v>0</v>
      </c>
      <c r="AAL29" s="623"/>
      <c r="AAM29" s="623"/>
      <c r="AAN29" s="623"/>
      <c r="AAO29" s="623"/>
      <c r="AAP29" s="1153">
        <f t="shared" si="179"/>
        <v>0</v>
      </c>
      <c r="AAQ29" s="627">
        <f t="shared" si="179"/>
        <v>0</v>
      </c>
      <c r="AAR29" s="633"/>
      <c r="AAS29" s="627"/>
      <c r="AAT29" s="623"/>
      <c r="AAU29" s="623"/>
      <c r="AAV29" s="623"/>
      <c r="AAW29" s="623"/>
      <c r="AAX29" s="1153">
        <f t="shared" si="180"/>
        <v>0</v>
      </c>
      <c r="AAY29" s="627">
        <f t="shared" si="180"/>
        <v>0</v>
      </c>
      <c r="AAZ29" s="627"/>
      <c r="ABA29" s="627"/>
      <c r="ABB29" s="1129">
        <f>'Проверочная  таблица'!AAT29+'Проверочная  таблица'!AAV29</f>
        <v>0</v>
      </c>
      <c r="ABC29" s="1129">
        <f>'Проверочная  таблица'!AAU29+'Проверочная  таблица'!AAW29</f>
        <v>0</v>
      </c>
    </row>
    <row r="30" spans="1:731" ht="20.45" customHeight="1" thickBot="1" x14ac:dyDescent="0.3">
      <c r="A30" s="634" t="s">
        <v>998</v>
      </c>
      <c r="B30" s="654">
        <f>D30+AN30+'Проверочная  таблица'!VH30+'Проверочная  таблица'!WP30</f>
        <v>1570931264.1400001</v>
      </c>
      <c r="C30" s="1154">
        <f>E30+'Проверочная  таблица'!VK30+AO30+'Проверочная  таблица'!WQ30</f>
        <v>218023856.69999999</v>
      </c>
      <c r="D30" s="1155">
        <f t="shared" si="0"/>
        <v>163452484.42000002</v>
      </c>
      <c r="E30" s="1143">
        <f t="shared" si="1"/>
        <v>53837200</v>
      </c>
      <c r="F30" s="1096">
        <f>'[1]Дотация  из  ОБ_факт'!H25</f>
        <v>0</v>
      </c>
      <c r="G30" s="1156"/>
      <c r="H30" s="1096">
        <f>'[1]Дотация  из  ОБ_факт'!E25</f>
        <v>35900030.420000002</v>
      </c>
      <c r="I30" s="1097">
        <v>9045200</v>
      </c>
      <c r="J30" s="1098">
        <f t="shared" si="2"/>
        <v>35900030.420000002</v>
      </c>
      <c r="K30" s="1099">
        <f t="shared" si="3"/>
        <v>9045200</v>
      </c>
      <c r="L30" s="1098">
        <f>'[1]Дотация  из  ОБ_факт'!G25</f>
        <v>0</v>
      </c>
      <c r="M30" s="582"/>
      <c r="N30" s="1096">
        <f>'[1]Дотация  из  ОБ_факт'!J25</f>
        <v>56771498</v>
      </c>
      <c r="O30" s="1156">
        <v>24318000</v>
      </c>
      <c r="P30" s="1096">
        <f>'[1]Дотация  из  ОБ_факт'!K25</f>
        <v>69280956</v>
      </c>
      <c r="Q30" s="1156">
        <v>18974000</v>
      </c>
      <c r="R30" s="1157">
        <f t="shared" si="4"/>
        <v>57624497</v>
      </c>
      <c r="S30" s="1158">
        <f t="shared" si="5"/>
        <v>16060000</v>
      </c>
      <c r="T30" s="1098">
        <f>'[1]Дотация  из  ОБ_факт'!M25</f>
        <v>11656459</v>
      </c>
      <c r="U30" s="635">
        <v>2914000</v>
      </c>
      <c r="V30" s="1159">
        <f t="shared" si="6"/>
        <v>1500000</v>
      </c>
      <c r="W30" s="1101">
        <f>'[1]Дотация  из  ОБ_факт'!O25</f>
        <v>1500000</v>
      </c>
      <c r="X30" s="1102">
        <f>'[1]Дотация  из  ОБ_факт'!P25</f>
        <v>0</v>
      </c>
      <c r="Y30" s="1102">
        <f>'[1]Дотация  из  ОБ_факт'!R25</f>
        <v>0</v>
      </c>
      <c r="Z30" s="1160">
        <f t="shared" si="7"/>
        <v>1500000</v>
      </c>
      <c r="AA30" s="583">
        <f t="shared" si="181"/>
        <v>1500000</v>
      </c>
      <c r="AB30" s="583"/>
      <c r="AC30" s="636"/>
      <c r="AD30" s="1159">
        <f t="shared" si="8"/>
        <v>0</v>
      </c>
      <c r="AE30" s="1101">
        <f>'[1]Дотация  из  ОБ_факт'!N25</f>
        <v>0</v>
      </c>
      <c r="AF30" s="1102">
        <f>'[1]Дотация  из  ОБ_факт'!Q25</f>
        <v>0</v>
      </c>
      <c r="AG30" s="1159">
        <f t="shared" si="9"/>
        <v>0</v>
      </c>
      <c r="AH30" s="637"/>
      <c r="AI30" s="636"/>
      <c r="AJ30" s="1157">
        <f t="shared" si="10"/>
        <v>0</v>
      </c>
      <c r="AK30" s="1158">
        <f t="shared" si="11"/>
        <v>0</v>
      </c>
      <c r="AL30" s="1098">
        <f t="shared" si="12"/>
        <v>0</v>
      </c>
      <c r="AM30" s="585">
        <f t="shared" si="13"/>
        <v>0</v>
      </c>
      <c r="AN30" s="729">
        <f t="shared" si="214"/>
        <v>783873724.29999995</v>
      </c>
      <c r="AO30" s="730">
        <f>'Проверочная  таблица'!VA30+'Проверочная  таблица'!VC30+'Проверочная  таблица'!MH30+'Проверочная  таблица'!MS30+'Проверочная  таблица'!DA30+'Проверочная  таблица'!FD30+CU30+'Проверочная  таблица'!JI30+'Проверочная  таблица'!JO30+'Проверочная  таблица'!NL30+'Проверочная  таблица'!NT30+JC30+AS30+AX30+EE30+EK30+CA30+TC30+TQ30+PC30+DY30+DM30+LE30+LK30+SS30+HR30+FK30+QK30+RK30+RU30+QQ30+SJ30+BQ30+QE30+GM30+FW30+GS30+GY30+FQ30+CK30+OS30+BK30+IG30+IW30+HX30+GC30+IM30+KH30+KO30+KU30+DG30+DS30</f>
        <v>21978659.689999998</v>
      </c>
      <c r="AP30" s="731">
        <f t="shared" si="14"/>
        <v>35272392.740000002</v>
      </c>
      <c r="AQ30" s="1161">
        <f>[1]Субсидия_факт!DF25</f>
        <v>35272392.740000002</v>
      </c>
      <c r="AR30" s="626">
        <f>[1]Субсидия_факт!FQ25</f>
        <v>0</v>
      </c>
      <c r="AS30" s="731">
        <f t="shared" si="15"/>
        <v>0</v>
      </c>
      <c r="AT30" s="638">
        <v>0</v>
      </c>
      <c r="AU30" s="639"/>
      <c r="AV30" s="731">
        <f t="shared" si="16"/>
        <v>0</v>
      </c>
      <c r="AW30" s="586">
        <f>[1]Субсидия_факт!FS25</f>
        <v>0</v>
      </c>
      <c r="AX30" s="914">
        <f t="shared" si="17"/>
        <v>0</v>
      </c>
      <c r="AY30" s="638"/>
      <c r="AZ30" s="741">
        <f t="shared" si="18"/>
        <v>0</v>
      </c>
      <c r="BA30" s="638">
        <f t="shared" si="19"/>
        <v>0</v>
      </c>
      <c r="BB30" s="1162">
        <f t="shared" si="20"/>
        <v>0</v>
      </c>
      <c r="BC30" s="639">
        <f t="shared" si="21"/>
        <v>0</v>
      </c>
      <c r="BD30" s="733">
        <f t="shared" si="22"/>
        <v>0</v>
      </c>
      <c r="BE30" s="626">
        <f>[1]Субсидия_факт!FT25</f>
        <v>0</v>
      </c>
      <c r="BF30" s="963">
        <f t="shared" si="23"/>
        <v>0</v>
      </c>
      <c r="BG30" s="626"/>
      <c r="BH30" s="731">
        <f t="shared" si="24"/>
        <v>0</v>
      </c>
      <c r="BI30" s="640">
        <f>[1]Субсидия_факт!DA25</f>
        <v>0</v>
      </c>
      <c r="BJ30" s="638">
        <f>[1]Субсидия_факт!DB25</f>
        <v>0</v>
      </c>
      <c r="BK30" s="914">
        <f t="shared" si="25"/>
        <v>0</v>
      </c>
      <c r="BL30" s="638"/>
      <c r="BM30" s="640"/>
      <c r="BN30" s="658">
        <f t="shared" si="26"/>
        <v>0</v>
      </c>
      <c r="BO30" s="640">
        <f>[1]Субсидия_факт!DC25</f>
        <v>0</v>
      </c>
      <c r="BP30" s="638">
        <f>[1]Субсидия_факт!DD25</f>
        <v>0</v>
      </c>
      <c r="BQ30" s="731">
        <f t="shared" si="27"/>
        <v>0</v>
      </c>
      <c r="BR30" s="638"/>
      <c r="BS30" s="638"/>
      <c r="BT30" s="720">
        <f t="shared" si="28"/>
        <v>0</v>
      </c>
      <c r="BU30" s="590">
        <f>[1]Субсидия_факт!FD25</f>
        <v>0</v>
      </c>
      <c r="BV30" s="589">
        <f>[1]Субсидия_факт!FE25</f>
        <v>0</v>
      </c>
      <c r="BW30" s="586">
        <f>[1]Субсидия_факт!FF25</f>
        <v>0</v>
      </c>
      <c r="BX30" s="589">
        <f>[1]Субсидия_факт!FI25</f>
        <v>0</v>
      </c>
      <c r="BY30" s="586">
        <f>[1]Субсидия_факт!FL25</f>
        <v>0</v>
      </c>
      <c r="BZ30" s="589">
        <f>[1]Субсидия_факт!FM25</f>
        <v>0</v>
      </c>
      <c r="CA30" s="720">
        <f t="shared" si="29"/>
        <v>0</v>
      </c>
      <c r="CB30" s="628"/>
      <c r="CC30" s="629"/>
      <c r="CD30" s="626"/>
      <c r="CE30" s="629"/>
      <c r="CF30" s="626"/>
      <c r="CG30" s="629"/>
      <c r="CH30" s="730">
        <f t="shared" si="215"/>
        <v>0</v>
      </c>
      <c r="CI30" s="590">
        <f>[1]Субсидия_факт!FG25</f>
        <v>0</v>
      </c>
      <c r="CJ30" s="589">
        <f>[1]Субсидия_факт!FJ25</f>
        <v>0</v>
      </c>
      <c r="CK30" s="720">
        <f t="shared" si="31"/>
        <v>0</v>
      </c>
      <c r="CL30" s="590"/>
      <c r="CM30" s="591"/>
      <c r="CN30" s="1106">
        <f t="shared" si="216"/>
        <v>0</v>
      </c>
      <c r="CO30" s="608">
        <f t="shared" si="217"/>
        <v>0</v>
      </c>
      <c r="CP30" s="1105">
        <f t="shared" si="218"/>
        <v>0</v>
      </c>
      <c r="CQ30" s="585">
        <f t="shared" si="219"/>
        <v>0</v>
      </c>
      <c r="CR30" s="654">
        <f t="shared" si="32"/>
        <v>3500000</v>
      </c>
      <c r="CS30" s="640">
        <f>[1]Субсидия_факт!M25</f>
        <v>1500000</v>
      </c>
      <c r="CT30" s="638">
        <f>[1]Субсидия_факт!N25</f>
        <v>2000000</v>
      </c>
      <c r="CU30" s="1154">
        <f t="shared" si="33"/>
        <v>0</v>
      </c>
      <c r="CV30" s="626"/>
      <c r="CW30" s="626"/>
      <c r="CX30" s="658">
        <f t="shared" si="34"/>
        <v>0</v>
      </c>
      <c r="CY30" s="640">
        <f>[1]Субсидия_факт!W25</f>
        <v>0</v>
      </c>
      <c r="CZ30" s="641">
        <f>[1]Субсидия_факт!X25</f>
        <v>0</v>
      </c>
      <c r="DA30" s="700">
        <f t="shared" si="277"/>
        <v>0</v>
      </c>
      <c r="DB30" s="628"/>
      <c r="DC30" s="629"/>
      <c r="DD30" s="658">
        <f t="shared" si="220"/>
        <v>0</v>
      </c>
      <c r="DE30" s="590">
        <f>[1]Субсидия_факт!O25</f>
        <v>0</v>
      </c>
      <c r="DF30" s="589">
        <f>[1]Субсидия_факт!P25</f>
        <v>0</v>
      </c>
      <c r="DG30" s="731">
        <f t="shared" si="221"/>
        <v>0</v>
      </c>
      <c r="DH30" s="590"/>
      <c r="DI30" s="589"/>
      <c r="DJ30" s="658">
        <f t="shared" si="38"/>
        <v>0</v>
      </c>
      <c r="DK30" s="590">
        <f>[1]Субсидия_факт!CL25</f>
        <v>0</v>
      </c>
      <c r="DL30" s="589">
        <f>[1]Субсидия_факт!CM25</f>
        <v>0</v>
      </c>
      <c r="DM30" s="731">
        <f t="shared" si="39"/>
        <v>0</v>
      </c>
      <c r="DN30" s="590"/>
      <c r="DO30" s="589"/>
      <c r="DP30" s="658">
        <f t="shared" si="278"/>
        <v>0</v>
      </c>
      <c r="DQ30" s="590">
        <f>[1]Субсидия_факт!Q25</f>
        <v>0</v>
      </c>
      <c r="DR30" s="589">
        <f>[1]Субсидия_факт!R25</f>
        <v>0</v>
      </c>
      <c r="DS30" s="731">
        <f t="shared" si="279"/>
        <v>0</v>
      </c>
      <c r="DT30" s="590"/>
      <c r="DU30" s="589"/>
      <c r="DV30" s="730">
        <f t="shared" si="42"/>
        <v>0</v>
      </c>
      <c r="DW30" s="590">
        <f>[1]Субсидия_факт!AH25</f>
        <v>0</v>
      </c>
      <c r="DX30" s="589">
        <f>[1]Субсидия_факт!AI25</f>
        <v>0</v>
      </c>
      <c r="DY30" s="730">
        <f t="shared" si="43"/>
        <v>0</v>
      </c>
      <c r="DZ30" s="630"/>
      <c r="EA30" s="631"/>
      <c r="EB30" s="658">
        <f t="shared" si="44"/>
        <v>0</v>
      </c>
      <c r="EC30" s="593">
        <f>[1]Субсидия_факт!HH25</f>
        <v>0</v>
      </c>
      <c r="ED30" s="594">
        <f>[1]Субсидия_факт!HK25</f>
        <v>0</v>
      </c>
      <c r="EE30" s="731">
        <f t="shared" si="45"/>
        <v>0</v>
      </c>
      <c r="EF30" s="590"/>
      <c r="EG30" s="591"/>
      <c r="EH30" s="658">
        <f t="shared" si="46"/>
        <v>0</v>
      </c>
      <c r="EI30" s="590">
        <f>[1]Субсидия_факт!HI25</f>
        <v>0</v>
      </c>
      <c r="EJ30" s="589">
        <f>[1]Субсидия_факт!HL25</f>
        <v>0</v>
      </c>
      <c r="EK30" s="731">
        <f t="shared" si="47"/>
        <v>0</v>
      </c>
      <c r="EL30" s="630"/>
      <c r="EM30" s="631"/>
      <c r="EN30" s="743">
        <f t="shared" si="48"/>
        <v>0</v>
      </c>
      <c r="EO30" s="630">
        <f t="shared" si="282"/>
        <v>0</v>
      </c>
      <c r="EP30" s="629">
        <f t="shared" si="282"/>
        <v>0</v>
      </c>
      <c r="EQ30" s="733">
        <f t="shared" si="50"/>
        <v>0</v>
      </c>
      <c r="ER30" s="630">
        <f t="shared" si="283"/>
        <v>0</v>
      </c>
      <c r="ES30" s="629">
        <f t="shared" si="283"/>
        <v>0</v>
      </c>
      <c r="ET30" s="743">
        <f t="shared" si="52"/>
        <v>0</v>
      </c>
      <c r="EU30" s="590">
        <f>[1]Субсидия_факт!HJ25</f>
        <v>0</v>
      </c>
      <c r="EV30" s="589">
        <f>[1]Субсидия_факт!HM25</f>
        <v>0</v>
      </c>
      <c r="EW30" s="733">
        <f t="shared" si="53"/>
        <v>0</v>
      </c>
      <c r="EX30" s="630"/>
      <c r="EY30" s="631"/>
      <c r="EZ30" s="764">
        <f t="shared" si="222"/>
        <v>0</v>
      </c>
      <c r="FA30" s="597">
        <f>[1]Субсидия_факт!L25</f>
        <v>0</v>
      </c>
      <c r="FB30" s="590">
        <f>[1]Субсидия_факт!J25</f>
        <v>0</v>
      </c>
      <c r="FC30" s="589">
        <f>[1]Субсидия_факт!K25</f>
        <v>0</v>
      </c>
      <c r="FD30" s="764">
        <f t="shared" si="223"/>
        <v>0</v>
      </c>
      <c r="FE30" s="626"/>
      <c r="FF30" s="626"/>
      <c r="FG30" s="631"/>
      <c r="FH30" s="658">
        <f t="shared" si="54"/>
        <v>0</v>
      </c>
      <c r="FI30" s="590">
        <f>[1]Субсидия_факт!AP25</f>
        <v>0</v>
      </c>
      <c r="FJ30" s="591">
        <f>[1]Субсидия_факт!AQ25</f>
        <v>0</v>
      </c>
      <c r="FK30" s="731">
        <f t="shared" si="55"/>
        <v>0</v>
      </c>
      <c r="FL30" s="628"/>
      <c r="FM30" s="629"/>
      <c r="FN30" s="660">
        <f t="shared" si="56"/>
        <v>0</v>
      </c>
      <c r="FO30" s="630">
        <f>[1]Субсидия_факт!BV25</f>
        <v>0</v>
      </c>
      <c r="FP30" s="631">
        <f>[1]Субсидия_факт!BW25</f>
        <v>0</v>
      </c>
      <c r="FQ30" s="659">
        <f t="shared" si="57"/>
        <v>0</v>
      </c>
      <c r="FR30" s="630"/>
      <c r="FS30" s="631"/>
      <c r="FT30" s="660">
        <f t="shared" si="58"/>
        <v>0</v>
      </c>
      <c r="FU30" s="640">
        <f>[1]Субсидия_факт!EB25</f>
        <v>0</v>
      </c>
      <c r="FV30" s="641">
        <f>[1]Субсидия_факт!EC25</f>
        <v>0</v>
      </c>
      <c r="FW30" s="659">
        <f t="shared" si="59"/>
        <v>0</v>
      </c>
      <c r="FX30" s="630"/>
      <c r="FY30" s="631"/>
      <c r="FZ30" s="903">
        <f t="shared" si="60"/>
        <v>0</v>
      </c>
      <c r="GA30" s="590">
        <f>[1]Субсидия_факт!ED25</f>
        <v>0</v>
      </c>
      <c r="GB30" s="591">
        <f>[1]Субсидия_факт!EF25</f>
        <v>0</v>
      </c>
      <c r="GC30" s="903">
        <f t="shared" si="61"/>
        <v>0</v>
      </c>
      <c r="GD30" s="630"/>
      <c r="GE30" s="629"/>
      <c r="GF30" s="1163">
        <f t="shared" si="224"/>
        <v>0</v>
      </c>
      <c r="GG30" s="1162">
        <f t="shared" si="225"/>
        <v>0</v>
      </c>
      <c r="GH30" s="1164">
        <f t="shared" si="226"/>
        <v>0</v>
      </c>
      <c r="GI30" s="1162">
        <f t="shared" si="227"/>
        <v>0</v>
      </c>
      <c r="GJ30" s="660">
        <f t="shared" si="62"/>
        <v>0</v>
      </c>
      <c r="GK30" s="590">
        <f>[1]Субсидия_факт!EN25</f>
        <v>0</v>
      </c>
      <c r="GL30" s="591">
        <f>[1]Субсидия_факт!EO25</f>
        <v>0</v>
      </c>
      <c r="GM30" s="731">
        <f t="shared" si="63"/>
        <v>0</v>
      </c>
      <c r="GN30" s="640"/>
      <c r="GO30" s="641"/>
      <c r="GP30" s="660">
        <f t="shared" si="64"/>
        <v>0</v>
      </c>
      <c r="GQ30" s="640"/>
      <c r="GR30" s="641"/>
      <c r="GS30" s="731">
        <f t="shared" si="65"/>
        <v>0</v>
      </c>
      <c r="GT30" s="640"/>
      <c r="GU30" s="641"/>
      <c r="GV30" s="660">
        <f t="shared" si="66"/>
        <v>71615252.530000001</v>
      </c>
      <c r="GW30" s="630">
        <f>[1]Субсидия_факт!CN25</f>
        <v>716152.53000000119</v>
      </c>
      <c r="GX30" s="591">
        <f>[1]Субсидия_факт!CP25</f>
        <v>70899100</v>
      </c>
      <c r="GY30" s="731">
        <f t="shared" si="67"/>
        <v>0</v>
      </c>
      <c r="GZ30" s="640"/>
      <c r="HA30" s="641"/>
      <c r="HB30" s="743">
        <f t="shared" si="68"/>
        <v>0</v>
      </c>
      <c r="HC30" s="630">
        <f t="shared" si="284"/>
        <v>0</v>
      </c>
      <c r="HD30" s="629">
        <f t="shared" si="284"/>
        <v>0</v>
      </c>
      <c r="HE30" s="733">
        <f t="shared" si="70"/>
        <v>0</v>
      </c>
      <c r="HF30" s="630">
        <f t="shared" si="285"/>
        <v>0</v>
      </c>
      <c r="HG30" s="629">
        <f t="shared" si="285"/>
        <v>0</v>
      </c>
      <c r="HH30" s="743">
        <f t="shared" si="72"/>
        <v>71615252.530000001</v>
      </c>
      <c r="HI30" s="590">
        <f>[1]Субсидия_факт!CO25</f>
        <v>716152.53000000119</v>
      </c>
      <c r="HJ30" s="589">
        <f>[1]Субсидия_факт!CQ25</f>
        <v>70899100</v>
      </c>
      <c r="HK30" s="733">
        <f t="shared" si="73"/>
        <v>0</v>
      </c>
      <c r="HL30" s="590">
        <f t="shared" si="228"/>
        <v>0</v>
      </c>
      <c r="HM30" s="591">
        <f t="shared" si="229"/>
        <v>0</v>
      </c>
      <c r="HN30" s="1113">
        <f t="shared" si="75"/>
        <v>0</v>
      </c>
      <c r="HO30" s="630">
        <f>[1]Субсидия_факт!EP25</f>
        <v>0</v>
      </c>
      <c r="HP30" s="631">
        <f>[1]Субсидия_факт!EQ25</f>
        <v>0</v>
      </c>
      <c r="HQ30" s="630">
        <f>[1]Субсидия_факт!ER25</f>
        <v>0</v>
      </c>
      <c r="HR30" s="623">
        <f t="shared" si="76"/>
        <v>0</v>
      </c>
      <c r="HS30" s="640"/>
      <c r="HT30" s="641"/>
      <c r="HU30" s="626"/>
      <c r="HV30" s="940">
        <f t="shared" si="230"/>
        <v>0</v>
      </c>
      <c r="HW30" s="590">
        <f>[1]Субсидия_факт!ES25</f>
        <v>0</v>
      </c>
      <c r="HX30" s="940">
        <f t="shared" si="230"/>
        <v>0</v>
      </c>
      <c r="HY30" s="642"/>
      <c r="HZ30" s="1114">
        <f t="shared" si="231"/>
        <v>0</v>
      </c>
      <c r="IA30" s="1114">
        <f t="shared" si="232"/>
        <v>0</v>
      </c>
      <c r="IB30" s="1114">
        <f t="shared" si="233"/>
        <v>0</v>
      </c>
      <c r="IC30" s="1114">
        <f t="shared" si="234"/>
        <v>0</v>
      </c>
      <c r="ID30" s="658">
        <f t="shared" si="77"/>
        <v>0</v>
      </c>
      <c r="IE30" s="640">
        <f>[1]Субсидия_факт!BM25</f>
        <v>0</v>
      </c>
      <c r="IF30" s="641">
        <f>[1]Субсидия_факт!BN25</f>
        <v>0</v>
      </c>
      <c r="IG30" s="914">
        <f t="shared" si="78"/>
        <v>0</v>
      </c>
      <c r="IH30" s="643"/>
      <c r="II30" s="644"/>
      <c r="IJ30" s="901">
        <f t="shared" si="79"/>
        <v>0</v>
      </c>
      <c r="IK30" s="590">
        <f>[1]Субсидия_факт!BO25</f>
        <v>0</v>
      </c>
      <c r="IL30" s="591">
        <f>[1]Субсидия_факт!BQ25</f>
        <v>0</v>
      </c>
      <c r="IM30" s="905">
        <f t="shared" si="80"/>
        <v>0</v>
      </c>
      <c r="IN30" s="643"/>
      <c r="IO30" s="837"/>
      <c r="IP30" s="1163">
        <f t="shared" si="235"/>
        <v>0</v>
      </c>
      <c r="IQ30" s="1163">
        <f t="shared" si="236"/>
        <v>0</v>
      </c>
      <c r="IR30" s="1163">
        <f t="shared" si="237"/>
        <v>0</v>
      </c>
      <c r="IS30" s="1162">
        <f t="shared" si="238"/>
        <v>0</v>
      </c>
      <c r="IT30" s="731">
        <f t="shared" si="81"/>
        <v>0</v>
      </c>
      <c r="IU30" s="640">
        <f>[1]Субсидия_факт!AR25</f>
        <v>0</v>
      </c>
      <c r="IV30" s="641">
        <f>[1]Субсидия_факт!AS25</f>
        <v>0</v>
      </c>
      <c r="IW30" s="700">
        <f t="shared" si="82"/>
        <v>0</v>
      </c>
      <c r="IX30" s="640"/>
      <c r="IY30" s="641"/>
      <c r="IZ30" s="658">
        <f t="shared" si="83"/>
        <v>0</v>
      </c>
      <c r="JA30" s="630">
        <f>[1]Субсидия_факт!BX25</f>
        <v>0</v>
      </c>
      <c r="JB30" s="631">
        <f>[1]Субсидия_факт!BY25</f>
        <v>0</v>
      </c>
      <c r="JC30" s="659">
        <f t="shared" si="84"/>
        <v>0</v>
      </c>
      <c r="JD30" s="640"/>
      <c r="JE30" s="641"/>
      <c r="JF30" s="731">
        <f t="shared" si="85"/>
        <v>0</v>
      </c>
      <c r="JG30" s="590">
        <f>[1]Субсидия_факт!BZ25</f>
        <v>0</v>
      </c>
      <c r="JH30" s="589">
        <f>[1]Субсидия_факт!CC25</f>
        <v>0</v>
      </c>
      <c r="JI30" s="731">
        <f t="shared" si="86"/>
        <v>0</v>
      </c>
      <c r="JJ30" s="630"/>
      <c r="JK30" s="631"/>
      <c r="JL30" s="731">
        <f t="shared" si="87"/>
        <v>0</v>
      </c>
      <c r="JM30" s="590">
        <f>[1]Субсидия_факт!CA25</f>
        <v>0</v>
      </c>
      <c r="JN30" s="591">
        <f>[1]Субсидия_факт!CD25</f>
        <v>0</v>
      </c>
      <c r="JO30" s="731">
        <f t="shared" si="88"/>
        <v>0</v>
      </c>
      <c r="JP30" s="626"/>
      <c r="JQ30" s="645"/>
      <c r="JR30" s="733">
        <f t="shared" si="89"/>
        <v>0</v>
      </c>
      <c r="JS30" s="628">
        <f>'Проверочная  таблица'!JM30-'Проверочная  таблица'!JY30</f>
        <v>0</v>
      </c>
      <c r="JT30" s="631">
        <f>'Проверочная  таблица'!JN30-'Проверочная  таблица'!JZ30</f>
        <v>0</v>
      </c>
      <c r="JU30" s="741">
        <f t="shared" si="90"/>
        <v>0</v>
      </c>
      <c r="JV30" s="626">
        <f>'Проверочная  таблица'!JP30-'Проверочная  таблица'!KB30</f>
        <v>0</v>
      </c>
      <c r="JW30" s="646">
        <f>'Проверочная  таблица'!JQ30-'Проверочная  таблица'!KC30</f>
        <v>0</v>
      </c>
      <c r="JX30" s="733">
        <f t="shared" si="91"/>
        <v>0</v>
      </c>
      <c r="JY30" s="590">
        <f>[1]Субсидия_факт!CB25</f>
        <v>0</v>
      </c>
      <c r="JZ30" s="589">
        <f>[1]Субсидия_факт!CE25</f>
        <v>0</v>
      </c>
      <c r="KA30" s="733">
        <f t="shared" si="280"/>
        <v>0</v>
      </c>
      <c r="KB30" s="630"/>
      <c r="KC30" s="631"/>
      <c r="KD30" s="1096">
        <f t="shared" si="93"/>
        <v>0</v>
      </c>
      <c r="KE30" s="586">
        <f>[1]Субсидия_факт!AL25</f>
        <v>0</v>
      </c>
      <c r="KF30" s="591"/>
      <c r="KG30" s="586">
        <f>[1]Субсидия_факт!AL25</f>
        <v>0</v>
      </c>
      <c r="KH30" s="1096">
        <f t="shared" si="94"/>
        <v>0</v>
      </c>
      <c r="KI30" s="626"/>
      <c r="KJ30" s="631"/>
      <c r="KK30" s="626"/>
      <c r="KL30" s="1096">
        <f t="shared" si="95"/>
        <v>0</v>
      </c>
      <c r="KM30" s="586">
        <f>[1]Субсидия_факт!GV25</f>
        <v>0</v>
      </c>
      <c r="KN30" s="591">
        <f>[1]Субсидия_факт!GW25</f>
        <v>0</v>
      </c>
      <c r="KO30" s="1096">
        <f t="shared" si="96"/>
        <v>0</v>
      </c>
      <c r="KP30" s="626"/>
      <c r="KQ30" s="631"/>
      <c r="KR30" s="1096">
        <f t="shared" si="97"/>
        <v>0</v>
      </c>
      <c r="KS30" s="615"/>
      <c r="KT30" s="594"/>
      <c r="KU30" s="1096">
        <f t="shared" si="98"/>
        <v>0</v>
      </c>
      <c r="KV30" s="626"/>
      <c r="KW30" s="631"/>
      <c r="KX30" s="608">
        <f t="shared" si="239"/>
        <v>0</v>
      </c>
      <c r="KY30" s="608">
        <f t="shared" si="240"/>
        <v>0</v>
      </c>
      <c r="KZ30" s="733"/>
      <c r="LA30" s="733"/>
      <c r="LB30" s="1154">
        <f t="shared" si="99"/>
        <v>0</v>
      </c>
      <c r="LC30" s="586">
        <f>[1]Субсидия_факт!AT25</f>
        <v>0</v>
      </c>
      <c r="LD30" s="591">
        <f>[1]Субсидия_факт!AW25</f>
        <v>0</v>
      </c>
      <c r="LE30" s="1154">
        <f t="shared" si="100"/>
        <v>0</v>
      </c>
      <c r="LF30" s="626"/>
      <c r="LG30" s="631"/>
      <c r="LH30" s="1154">
        <f t="shared" si="101"/>
        <v>0</v>
      </c>
      <c r="LI30" s="586">
        <f>[1]Субсидия_факт!AU25</f>
        <v>0</v>
      </c>
      <c r="LJ30" s="591">
        <f>[1]Субсидия_факт!AX25</f>
        <v>0</v>
      </c>
      <c r="LK30" s="1154">
        <f t="shared" si="102"/>
        <v>0</v>
      </c>
      <c r="LL30" s="626"/>
      <c r="LM30" s="629"/>
      <c r="LN30" s="1162">
        <f t="shared" si="103"/>
        <v>0</v>
      </c>
      <c r="LO30" s="640">
        <f>'Проверочная  таблица'!LI30-LU30</f>
        <v>0</v>
      </c>
      <c r="LP30" s="641">
        <f>'Проверочная  таблица'!LJ30-LV30</f>
        <v>0</v>
      </c>
      <c r="LQ30" s="1162">
        <f t="shared" si="104"/>
        <v>0</v>
      </c>
      <c r="LR30" s="640">
        <f>'Проверочная  таблица'!LL30-LX30</f>
        <v>0</v>
      </c>
      <c r="LS30" s="641">
        <f>'Проверочная  таблица'!LM30-LY30</f>
        <v>0</v>
      </c>
      <c r="LT30" s="1162">
        <f t="shared" si="105"/>
        <v>0</v>
      </c>
      <c r="LU30" s="586">
        <f>[1]Субсидия_факт!AV25</f>
        <v>0</v>
      </c>
      <c r="LV30" s="591">
        <f>[1]Субсидия_факт!AY25</f>
        <v>0</v>
      </c>
      <c r="LW30" s="1162">
        <f t="shared" si="106"/>
        <v>0</v>
      </c>
      <c r="LX30" s="626"/>
      <c r="LY30" s="631"/>
      <c r="LZ30" s="1104">
        <f t="shared" si="241"/>
        <v>322996.05</v>
      </c>
      <c r="MA30" s="626">
        <f>[1]Субсидия_факт!AZ25</f>
        <v>0</v>
      </c>
      <c r="MB30" s="629">
        <f>[1]Субсидия_факт!BA25</f>
        <v>0</v>
      </c>
      <c r="MC30" s="630">
        <f>[1]Субсидия_факт!BB25</f>
        <v>0</v>
      </c>
      <c r="MD30" s="631">
        <f>[1]Субсидия_факт!BC25</f>
        <v>0</v>
      </c>
      <c r="ME30" s="1161">
        <f>[1]Субсидия_факт!BL25</f>
        <v>0</v>
      </c>
      <c r="MF30" s="590">
        <f>[1]Субсидия_факт!CF25</f>
        <v>87208.93</v>
      </c>
      <c r="MG30" s="589">
        <f>[1]Субсидия_факт!CI25</f>
        <v>235787.12</v>
      </c>
      <c r="MH30" s="720">
        <f t="shared" si="107"/>
        <v>0</v>
      </c>
      <c r="MI30" s="626"/>
      <c r="MJ30" s="631"/>
      <c r="MK30" s="626"/>
      <c r="ML30" s="645"/>
      <c r="MM30" s="626"/>
      <c r="MN30" s="626"/>
      <c r="MO30" s="631"/>
      <c r="MP30" s="720">
        <f t="shared" si="242"/>
        <v>0</v>
      </c>
      <c r="MQ30" s="590">
        <f>[1]Субсидия_факт!CG25</f>
        <v>0</v>
      </c>
      <c r="MR30" s="589">
        <f>[1]Субсидия_факт!CJ25</f>
        <v>0</v>
      </c>
      <c r="MS30" s="720">
        <f t="shared" si="108"/>
        <v>0</v>
      </c>
      <c r="MT30" s="628"/>
      <c r="MU30" s="631"/>
      <c r="MV30" s="608">
        <f t="shared" si="109"/>
        <v>0</v>
      </c>
      <c r="MW30" s="630">
        <f>'Проверочная  таблица'!MQ30-NC30</f>
        <v>0</v>
      </c>
      <c r="MX30" s="631">
        <f>'Проверочная  таблица'!MR30-ND30</f>
        <v>0</v>
      </c>
      <c r="MY30" s="608">
        <f t="shared" si="110"/>
        <v>0</v>
      </c>
      <c r="MZ30" s="626">
        <f>'Проверочная  таблица'!MT30-NF30</f>
        <v>0</v>
      </c>
      <c r="NA30" s="646">
        <f>'Проверочная  таблица'!MU30-NG30</f>
        <v>0</v>
      </c>
      <c r="NB30" s="608">
        <f t="shared" si="243"/>
        <v>0</v>
      </c>
      <c r="NC30" s="590">
        <f>[1]Субсидия_факт!CH25</f>
        <v>0</v>
      </c>
      <c r="ND30" s="589">
        <f>[1]Субсидия_факт!CK25</f>
        <v>0</v>
      </c>
      <c r="NE30" s="608">
        <f t="shared" si="281"/>
        <v>0</v>
      </c>
      <c r="NF30" s="626"/>
      <c r="NG30" s="631"/>
      <c r="NH30" s="1118">
        <f t="shared" si="112"/>
        <v>0</v>
      </c>
      <c r="NI30" s="590">
        <f>[1]Субсидия_факт!CR25</f>
        <v>0</v>
      </c>
      <c r="NJ30" s="589">
        <f>[1]Субсидия_факт!CU25</f>
        <v>0</v>
      </c>
      <c r="NK30" s="597">
        <f>[1]Субсидия_факт!CX25</f>
        <v>0</v>
      </c>
      <c r="NL30" s="1118">
        <f t="shared" si="113"/>
        <v>0</v>
      </c>
      <c r="NM30" s="628"/>
      <c r="NN30" s="631"/>
      <c r="NO30" s="626"/>
      <c r="NP30" s="721">
        <f t="shared" si="244"/>
        <v>43312122.329999998</v>
      </c>
      <c r="NQ30" s="590">
        <f>[1]Субсидия_факт!CS25</f>
        <v>1672742.5599999987</v>
      </c>
      <c r="NR30" s="589">
        <f>[1]Субсидия_факт!CV25</f>
        <v>26206300</v>
      </c>
      <c r="NS30" s="586">
        <f>[1]Субсидия_факт!CY25</f>
        <v>15433079.77</v>
      </c>
      <c r="NT30" s="721">
        <f t="shared" si="114"/>
        <v>1456492.34</v>
      </c>
      <c r="NU30" s="626">
        <v>87389.54</v>
      </c>
      <c r="NV30" s="646">
        <v>1369102.8</v>
      </c>
      <c r="NW30" s="626"/>
      <c r="NX30" s="1165">
        <f t="shared" si="115"/>
        <v>15433079.77</v>
      </c>
      <c r="NY30" s="1166">
        <f>'Проверочная  таблица'!NQ30-OG30</f>
        <v>0</v>
      </c>
      <c r="NZ30" s="644">
        <f>'Проверочная  таблица'!NR30-OH30</f>
        <v>0</v>
      </c>
      <c r="OA30" s="1147">
        <f>'Проверочная  таблица'!NS30-OI30</f>
        <v>15433079.77</v>
      </c>
      <c r="OB30" s="1165">
        <f t="shared" si="245"/>
        <v>0</v>
      </c>
      <c r="OC30" s="628">
        <f>'Проверочная  таблица'!NU30-OK30</f>
        <v>0</v>
      </c>
      <c r="OD30" s="631">
        <f>'Проверочная  таблица'!NV30-OL30</f>
        <v>0</v>
      </c>
      <c r="OE30" s="626">
        <f>'Проверочная  таблица'!NW30-OM30</f>
        <v>0</v>
      </c>
      <c r="OF30" s="1165">
        <f t="shared" si="116"/>
        <v>27879042.559999999</v>
      </c>
      <c r="OG30" s="590">
        <f>[1]Субсидия_факт!CT25</f>
        <v>1672742.5599999987</v>
      </c>
      <c r="OH30" s="589">
        <f>[1]Субсидия_факт!CW25</f>
        <v>26206300</v>
      </c>
      <c r="OI30" s="590">
        <f>[1]Субсидия_факт!CZ25</f>
        <v>0</v>
      </c>
      <c r="OJ30" s="1165">
        <f t="shared" si="117"/>
        <v>1456492.34</v>
      </c>
      <c r="OK30" s="587">
        <f t="shared" si="246"/>
        <v>87389.54</v>
      </c>
      <c r="OL30" s="591">
        <f t="shared" si="247"/>
        <v>1369102.8</v>
      </c>
      <c r="OM30" s="626"/>
      <c r="ON30" s="1104">
        <f t="shared" si="248"/>
        <v>0</v>
      </c>
      <c r="OO30" s="630">
        <f>[1]Субсидия_факт!DV25</f>
        <v>0</v>
      </c>
      <c r="OP30" s="631">
        <f>[1]Субсидия_факт!DY25</f>
        <v>0</v>
      </c>
      <c r="OQ30" s="640"/>
      <c r="OR30" s="641"/>
      <c r="OS30" s="1104">
        <f t="shared" si="249"/>
        <v>0</v>
      </c>
      <c r="OT30" s="626"/>
      <c r="OU30" s="645"/>
      <c r="OV30" s="626"/>
      <c r="OW30" s="645"/>
      <c r="OX30" s="1104">
        <f t="shared" si="250"/>
        <v>374063626.72999996</v>
      </c>
      <c r="OY30" s="630">
        <f>[1]Субсидия_факт!DW25</f>
        <v>103392.07000000007</v>
      </c>
      <c r="OZ30" s="631">
        <f>[1]Субсидия_факт!DZ25</f>
        <v>1619809.13</v>
      </c>
      <c r="PA30" s="626">
        <v>22340425.529999971</v>
      </c>
      <c r="PB30" s="645">
        <v>350000000</v>
      </c>
      <c r="PC30" s="1104">
        <f t="shared" si="251"/>
        <v>0</v>
      </c>
      <c r="PD30" s="626"/>
      <c r="PE30" s="645"/>
      <c r="PF30" s="626">
        <v>0</v>
      </c>
      <c r="PG30" s="645">
        <v>0</v>
      </c>
      <c r="PH30" s="1162">
        <f t="shared" si="252"/>
        <v>1723201.2</v>
      </c>
      <c r="PI30" s="626">
        <f t="shared" si="119"/>
        <v>103392.07000000007</v>
      </c>
      <c r="PJ30" s="631">
        <f t="shared" si="120"/>
        <v>1619809.13</v>
      </c>
      <c r="PK30" s="640">
        <f t="shared" si="121"/>
        <v>0</v>
      </c>
      <c r="PL30" s="641">
        <f t="shared" si="122"/>
        <v>0</v>
      </c>
      <c r="PM30" s="1162">
        <f t="shared" si="253"/>
        <v>0</v>
      </c>
      <c r="PN30" s="640">
        <f t="shared" si="123"/>
        <v>0</v>
      </c>
      <c r="PO30" s="641">
        <f t="shared" si="124"/>
        <v>0</v>
      </c>
      <c r="PP30" s="640">
        <f t="shared" si="125"/>
        <v>0</v>
      </c>
      <c r="PQ30" s="641">
        <f t="shared" si="126"/>
        <v>0</v>
      </c>
      <c r="PR30" s="1162">
        <f t="shared" si="254"/>
        <v>372340425.52999997</v>
      </c>
      <c r="PS30" s="630">
        <f>[1]Субсидия_факт!DX25</f>
        <v>0</v>
      </c>
      <c r="PT30" s="631">
        <f>[1]Субсидия_факт!EA25</f>
        <v>0</v>
      </c>
      <c r="PU30" s="626">
        <v>22340425.529999971</v>
      </c>
      <c r="PV30" s="992">
        <v>350000000</v>
      </c>
      <c r="PW30" s="1162">
        <f t="shared" si="255"/>
        <v>0</v>
      </c>
      <c r="PX30" s="632"/>
      <c r="PY30" s="645"/>
      <c r="PZ30" s="626"/>
      <c r="QA30" s="645"/>
      <c r="QB30" s="658">
        <f t="shared" si="127"/>
        <v>0</v>
      </c>
      <c r="QC30" s="630">
        <f>[1]Субсидия_факт!BD25</f>
        <v>0</v>
      </c>
      <c r="QD30" s="631">
        <f>[1]Субсидия_факт!BE25</f>
        <v>0</v>
      </c>
      <c r="QE30" s="731">
        <f t="shared" si="128"/>
        <v>0</v>
      </c>
      <c r="QF30" s="640"/>
      <c r="QG30" s="641"/>
      <c r="QH30" s="658">
        <f t="shared" si="129"/>
        <v>0</v>
      </c>
      <c r="QI30" s="630">
        <f>[1]Субсидия_факт!BF25</f>
        <v>0</v>
      </c>
      <c r="QJ30" s="631">
        <f>[1]Субсидия_факт!BI25</f>
        <v>0</v>
      </c>
      <c r="QK30" s="731">
        <f t="shared" si="130"/>
        <v>0</v>
      </c>
      <c r="QL30" s="640"/>
      <c r="QM30" s="641"/>
      <c r="QN30" s="658">
        <f t="shared" si="131"/>
        <v>0</v>
      </c>
      <c r="QO30" s="630">
        <f>[1]Субсидия_факт!BG25</f>
        <v>0</v>
      </c>
      <c r="QP30" s="631">
        <f>[1]Субсидия_факт!BJ25</f>
        <v>0</v>
      </c>
      <c r="QQ30" s="731">
        <f t="shared" si="132"/>
        <v>0</v>
      </c>
      <c r="QR30" s="640"/>
      <c r="QS30" s="641"/>
      <c r="QT30" s="743">
        <f t="shared" si="133"/>
        <v>0</v>
      </c>
      <c r="QU30" s="640">
        <f t="shared" si="286"/>
        <v>0</v>
      </c>
      <c r="QV30" s="641">
        <f t="shared" si="286"/>
        <v>0</v>
      </c>
      <c r="QW30" s="733">
        <f t="shared" si="135"/>
        <v>0</v>
      </c>
      <c r="QX30" s="640">
        <f t="shared" si="287"/>
        <v>0</v>
      </c>
      <c r="QY30" s="641">
        <f t="shared" si="287"/>
        <v>0</v>
      </c>
      <c r="QZ30" s="743">
        <f t="shared" si="137"/>
        <v>0</v>
      </c>
      <c r="RA30" s="690">
        <f>[1]Субсидия_факт!BH25</f>
        <v>0</v>
      </c>
      <c r="RB30" s="691">
        <f>[1]Субсидия_факт!BK25</f>
        <v>0</v>
      </c>
      <c r="RC30" s="733">
        <f t="shared" si="138"/>
        <v>0</v>
      </c>
      <c r="RD30" s="640"/>
      <c r="RE30" s="641"/>
      <c r="RF30" s="1096">
        <f t="shared" si="256"/>
        <v>0</v>
      </c>
      <c r="RG30" s="586">
        <f>[1]Субсидия_факт!GI25</f>
        <v>0</v>
      </c>
      <c r="RH30" s="591">
        <f>[1]Субсидия_факт!GL25</f>
        <v>0</v>
      </c>
      <c r="RI30" s="586">
        <f>[1]Субсидия_факт!GO25</f>
        <v>0</v>
      </c>
      <c r="RJ30" s="591">
        <f>[1]Субсидия_факт!GR25</f>
        <v>0</v>
      </c>
      <c r="RK30" s="1096">
        <f t="shared" si="257"/>
        <v>0</v>
      </c>
      <c r="RL30" s="626"/>
      <c r="RM30" s="631"/>
      <c r="RN30" s="626"/>
      <c r="RO30" s="631"/>
      <c r="RP30" s="1096">
        <f t="shared" si="258"/>
        <v>0</v>
      </c>
      <c r="RQ30" s="615">
        <f>[1]Субсидия_факт!GJ25</f>
        <v>0</v>
      </c>
      <c r="RR30" s="594">
        <f>[1]Субсидия_факт!GM25</f>
        <v>0</v>
      </c>
      <c r="RS30" s="586">
        <f>[1]Субсидия_факт!GP25</f>
        <v>0</v>
      </c>
      <c r="RT30" s="591">
        <f>[1]Субсидия_факт!GS25</f>
        <v>0</v>
      </c>
      <c r="RU30" s="1096">
        <f t="shared" si="259"/>
        <v>0</v>
      </c>
      <c r="RV30" s="626"/>
      <c r="RW30" s="631"/>
      <c r="RX30" s="626"/>
      <c r="RY30" s="631"/>
      <c r="RZ30" s="608">
        <f t="shared" si="260"/>
        <v>0</v>
      </c>
      <c r="SA30" s="608">
        <f t="shared" si="261"/>
        <v>0</v>
      </c>
      <c r="SB30" s="733"/>
      <c r="SC30" s="733"/>
      <c r="SD30" s="1154">
        <f t="shared" si="262"/>
        <v>176658240.35000002</v>
      </c>
      <c r="SE30" s="630">
        <f>[1]Субсидия_факт!AE25</f>
        <v>39858379.240000002</v>
      </c>
      <c r="SF30" s="593">
        <f>[1]Субсидия_факт!Y25</f>
        <v>38303961.110000014</v>
      </c>
      <c r="SG30" s="616">
        <f>[1]Субсидия_факт!Z25</f>
        <v>98495900</v>
      </c>
      <c r="SH30" s="593">
        <f>[1]Субсидия_факт!AA25</f>
        <v>0</v>
      </c>
      <c r="SI30" s="616">
        <f>[1]Субсидия_факт!AB25</f>
        <v>0</v>
      </c>
      <c r="SJ30" s="1154">
        <f t="shared" si="139"/>
        <v>16920920.059999999</v>
      </c>
      <c r="SK30" s="632">
        <v>16920920.059999999</v>
      </c>
      <c r="SL30" s="628"/>
      <c r="SM30" s="631"/>
      <c r="SN30" s="628"/>
      <c r="SO30" s="629"/>
      <c r="SP30" s="658">
        <f t="shared" si="140"/>
        <v>0</v>
      </c>
      <c r="SQ30" s="630">
        <f>[1]Субсидия_факт!S25</f>
        <v>0</v>
      </c>
      <c r="SR30" s="631">
        <f>[1]Субсидия_факт!T25</f>
        <v>0</v>
      </c>
      <c r="SS30" s="731">
        <f t="shared" si="141"/>
        <v>0</v>
      </c>
      <c r="ST30" s="628"/>
      <c r="SU30" s="629"/>
      <c r="SV30" s="654">
        <f t="shared" si="263"/>
        <v>0</v>
      </c>
      <c r="SW30" s="630">
        <f>[1]Субсидия_факт!DJ25</f>
        <v>0</v>
      </c>
      <c r="SX30" s="631">
        <f>[1]Субсидия_факт!DM25</f>
        <v>0</v>
      </c>
      <c r="SY30" s="1161">
        <f>[1]Субсидия_факт!DP25</f>
        <v>0</v>
      </c>
      <c r="SZ30" s="631">
        <f>[1]Субсидия_факт!DS25</f>
        <v>0</v>
      </c>
      <c r="TA30" s="867">
        <f>[1]Субсидия_факт!EH25-OQ30</f>
        <v>0</v>
      </c>
      <c r="TB30" s="589">
        <f>[1]Субсидия_факт!EK25-OR30</f>
        <v>0</v>
      </c>
      <c r="TC30" s="1154">
        <f t="shared" si="142"/>
        <v>0</v>
      </c>
      <c r="TD30" s="1167"/>
      <c r="TE30" s="896"/>
      <c r="TF30" s="1167"/>
      <c r="TG30" s="896"/>
      <c r="TH30" s="732"/>
      <c r="TI30" s="629"/>
      <c r="TJ30" s="658">
        <f t="shared" si="143"/>
        <v>0</v>
      </c>
      <c r="TK30" s="630">
        <f>[1]Субсидия_факт!DK25</f>
        <v>0</v>
      </c>
      <c r="TL30" s="631">
        <f>[1]Субсидия_факт!DN25</f>
        <v>0</v>
      </c>
      <c r="TM30" s="1161">
        <f>[1]Субсидия_факт!DQ25</f>
        <v>0</v>
      </c>
      <c r="TN30" s="631">
        <f>[1]Субсидия_факт!DT25</f>
        <v>0</v>
      </c>
      <c r="TO30" s="1168">
        <f>[1]Субсидия_факт!EI25-PA30</f>
        <v>0</v>
      </c>
      <c r="TP30" s="1169">
        <f>[1]Субсидия_факт!EL25-PB30</f>
        <v>0</v>
      </c>
      <c r="TQ30" s="731">
        <f t="shared" si="144"/>
        <v>0</v>
      </c>
      <c r="TR30" s="626"/>
      <c r="TS30" s="645"/>
      <c r="TT30" s="895"/>
      <c r="TU30" s="896"/>
      <c r="TV30" s="1169">
        <f>0-PF30</f>
        <v>0</v>
      </c>
      <c r="TW30" s="1170">
        <f>0-PG30</f>
        <v>0</v>
      </c>
      <c r="TX30" s="733">
        <f t="shared" si="145"/>
        <v>0</v>
      </c>
      <c r="TY30" s="630">
        <f t="shared" si="288"/>
        <v>0</v>
      </c>
      <c r="TZ30" s="631">
        <f t="shared" si="288"/>
        <v>0</v>
      </c>
      <c r="UA30" s="630">
        <f t="shared" si="288"/>
        <v>0</v>
      </c>
      <c r="UB30" s="631">
        <f t="shared" si="288"/>
        <v>0</v>
      </c>
      <c r="UC30" s="628">
        <f t="shared" si="288"/>
        <v>0</v>
      </c>
      <c r="UD30" s="631">
        <f t="shared" si="288"/>
        <v>0</v>
      </c>
      <c r="UE30" s="733">
        <f t="shared" si="147"/>
        <v>0</v>
      </c>
      <c r="UF30" s="630">
        <f t="shared" si="289"/>
        <v>0</v>
      </c>
      <c r="UG30" s="631">
        <f t="shared" si="289"/>
        <v>0</v>
      </c>
      <c r="UH30" s="630">
        <f t="shared" si="289"/>
        <v>0</v>
      </c>
      <c r="UI30" s="631">
        <f t="shared" si="289"/>
        <v>0</v>
      </c>
      <c r="UJ30" s="628">
        <f t="shared" si="289"/>
        <v>0</v>
      </c>
      <c r="UK30" s="631">
        <f t="shared" si="289"/>
        <v>0</v>
      </c>
      <c r="UL30" s="743">
        <f t="shared" si="149"/>
        <v>0</v>
      </c>
      <c r="UM30" s="630">
        <f>[1]Субсидия_факт!DL25</f>
        <v>0</v>
      </c>
      <c r="UN30" s="631">
        <f>[1]Субсидия_факт!DO25</f>
        <v>0</v>
      </c>
      <c r="UO30" s="1161">
        <f>[1]Субсидия_факт!DR25</f>
        <v>0</v>
      </c>
      <c r="UP30" s="631">
        <f>[1]Субсидия_факт!DU25</f>
        <v>0</v>
      </c>
      <c r="UQ30" s="1168">
        <f>[1]Субсидия_факт!EJ25-PU30</f>
        <v>0</v>
      </c>
      <c r="UR30" s="1169">
        <f>[1]Субсидия_факт!EM25-PV30</f>
        <v>0</v>
      </c>
      <c r="US30" s="733">
        <f t="shared" si="150"/>
        <v>0</v>
      </c>
      <c r="UT30" s="895"/>
      <c r="UU30" s="896"/>
      <c r="UV30" s="895"/>
      <c r="UW30" s="896"/>
      <c r="UX30" s="895"/>
      <c r="UY30" s="896"/>
      <c r="UZ30" s="1149">
        <f>'Прочая  субсидия_МР  и  ГО'!B25</f>
        <v>78732129.460000008</v>
      </c>
      <c r="VA30" s="1149">
        <f>'Прочая  субсидия_МР  и  ГО'!C25</f>
        <v>3547987.08</v>
      </c>
      <c r="VB30" s="1171">
        <f>'Прочая  субсидия_БП'!B25</f>
        <v>396964.11</v>
      </c>
      <c r="VC30" s="1143">
        <f>'Прочая  субсидия_БП'!C25</f>
        <v>53260.21</v>
      </c>
      <c r="VD30" s="1172">
        <f>'Прочая  субсидия_БП'!D25</f>
        <v>386531.11</v>
      </c>
      <c r="VE30" s="1173">
        <f>'Прочая  субсидия_БП'!E25</f>
        <v>42827.21</v>
      </c>
      <c r="VF30" s="1174">
        <f>'Прочая  субсидия_БП'!F25</f>
        <v>10433</v>
      </c>
      <c r="VG30" s="1172">
        <f>'Прочая  субсидия_БП'!G25</f>
        <v>10433</v>
      </c>
      <c r="VH30" s="654">
        <f t="shared" si="151"/>
        <v>508760833.98000002</v>
      </c>
      <c r="VI30" s="638">
        <f>'Проверочная  таблица'!WK30+'Проверочная  таблица'!VN30+'Проверочная  таблица'!VP30+WE30</f>
        <v>492329296.48000002</v>
      </c>
      <c r="VJ30" s="1175">
        <f>'Проверочная  таблица'!WL30+'Проверочная  таблица'!VT30+'Проверочная  таблица'!VZ30+'Проверочная  таблица'!VV30+'Проверочная  таблица'!VX30+WB30+WF30+VR30</f>
        <v>16431537.5</v>
      </c>
      <c r="VK30" s="1154">
        <f t="shared" si="152"/>
        <v>132210746.82000001</v>
      </c>
      <c r="VL30" s="638">
        <f>'Проверочная  таблица'!WN30+'Проверочная  таблица'!VO30+'Проверочная  таблица'!VQ30+WH30</f>
        <v>127733949.51000001</v>
      </c>
      <c r="VM30" s="1175">
        <f>'Проверочная  таблица'!WO30+'Проверочная  таблица'!VU30+'Проверочная  таблица'!WA30+'Проверочная  таблица'!VW30+'Проверочная  таблица'!VY30+WC30+WI30+VS30</f>
        <v>4476797.3100000005</v>
      </c>
      <c r="VN30" s="1176">
        <f>'Субвенция  на  полномочия'!B25</f>
        <v>472367040.41000003</v>
      </c>
      <c r="VO30" s="1155">
        <f>'Субвенция  на  полномочия'!C25</f>
        <v>120661011.68000001</v>
      </c>
      <c r="VP30" s="1177">
        <f>[1]Субвенция_факт!M26</f>
        <v>11857217</v>
      </c>
      <c r="VQ30" s="647">
        <v>4500000</v>
      </c>
      <c r="VR30" s="1177">
        <f>[1]Субвенция_факт!AE26</f>
        <v>0</v>
      </c>
      <c r="VS30" s="647"/>
      <c r="VT30" s="1177">
        <f>[1]Субвенция_факт!AF26</f>
        <v>3916100</v>
      </c>
      <c r="VU30" s="647">
        <f>ВУС!E186</f>
        <v>635345.75000000012</v>
      </c>
      <c r="VV30" s="1177">
        <f>[1]Субвенция_факт!AG26</f>
        <v>4000</v>
      </c>
      <c r="VW30" s="647"/>
      <c r="VX30" s="1159">
        <f>[1]Субвенция_факт!E26</f>
        <v>0</v>
      </c>
      <c r="VY30" s="917"/>
      <c r="VZ30" s="1159">
        <f>[1]Субвенция_факт!F26</f>
        <v>0</v>
      </c>
      <c r="WA30" s="917"/>
      <c r="WB30" s="1159">
        <f>[1]Субвенция_факт!G26</f>
        <v>0</v>
      </c>
      <c r="WC30" s="918"/>
      <c r="WD30" s="1155">
        <f t="shared" si="153"/>
        <v>17066476.57</v>
      </c>
      <c r="WE30" s="1147">
        <f>[1]Субвенция_факт!P26</f>
        <v>6005039.0700000003</v>
      </c>
      <c r="WF30" s="644">
        <f>[1]Субвенция_факт!Q26</f>
        <v>11061437.5</v>
      </c>
      <c r="WG30" s="1154">
        <f t="shared" si="154"/>
        <v>5322937.83</v>
      </c>
      <c r="WH30" s="638">
        <v>1872937.83</v>
      </c>
      <c r="WI30" s="648">
        <v>3450000</v>
      </c>
      <c r="WJ30" s="654">
        <f t="shared" si="155"/>
        <v>3550000</v>
      </c>
      <c r="WK30" s="653">
        <f>[1]Субвенция_факт!X26</f>
        <v>2100000</v>
      </c>
      <c r="WL30" s="1178">
        <f>[1]Субвенция_факт!W26</f>
        <v>1450000</v>
      </c>
      <c r="WM30" s="1154">
        <f t="shared" si="156"/>
        <v>1091451.56</v>
      </c>
      <c r="WN30" s="638">
        <v>700000</v>
      </c>
      <c r="WO30" s="648">
        <v>391451.56</v>
      </c>
      <c r="WP30" s="1154">
        <f t="shared" si="264"/>
        <v>114844221.44</v>
      </c>
      <c r="WQ30" s="1154">
        <f t="shared" si="265"/>
        <v>9997250.1899999995</v>
      </c>
      <c r="WR30" s="1155">
        <f t="shared" si="273"/>
        <v>703080</v>
      </c>
      <c r="WS30" s="649">
        <f>'[1]Иные межбюджетные трансферты'!E25</f>
        <v>0</v>
      </c>
      <c r="WT30" s="650">
        <f>'[1]Иные межбюджетные трансферты'!F25</f>
        <v>703080</v>
      </c>
      <c r="WU30" s="1154">
        <f t="shared" si="274"/>
        <v>175770</v>
      </c>
      <c r="WV30" s="649"/>
      <c r="WW30" s="650">
        <v>175770</v>
      </c>
      <c r="WX30" s="1155">
        <f t="shared" si="159"/>
        <v>0</v>
      </c>
      <c r="WY30" s="649">
        <f>'[1]Иные межбюджетные трансферты'!X25</f>
        <v>0</v>
      </c>
      <c r="WZ30" s="650">
        <f>'[1]Иные межбюджетные трансферты'!Y25</f>
        <v>0</v>
      </c>
      <c r="XA30" s="1149">
        <f t="shared" si="160"/>
        <v>0</v>
      </c>
      <c r="XB30" s="649"/>
      <c r="XC30" s="650"/>
      <c r="XD30" s="654">
        <f t="shared" si="161"/>
        <v>2434231.1800000002</v>
      </c>
      <c r="XE30" s="649">
        <f>'[1]Иные межбюджетные трансферты'!G25</f>
        <v>146053.87</v>
      </c>
      <c r="XF30" s="650">
        <f>'[1]Иные межбюджетные трансферты'!H25</f>
        <v>2288177.31</v>
      </c>
      <c r="XG30" s="1154">
        <f t="shared" si="162"/>
        <v>608557.44999999995</v>
      </c>
      <c r="XH30" s="649">
        <v>36513.449999999997</v>
      </c>
      <c r="XI30" s="650">
        <v>572044</v>
      </c>
      <c r="XJ30" s="654">
        <f t="shared" si="163"/>
        <v>30623040</v>
      </c>
      <c r="XK30" s="649">
        <f>'[1]Иные межбюджетные трансферты'!I25</f>
        <v>0</v>
      </c>
      <c r="XL30" s="650">
        <f>'[1]Иные межбюджетные трансферты'!J25</f>
        <v>30623040</v>
      </c>
      <c r="XM30" s="659">
        <f t="shared" si="268"/>
        <v>7500000</v>
      </c>
      <c r="XN30" s="651"/>
      <c r="XO30" s="652">
        <v>7500000</v>
      </c>
      <c r="XP30" s="1154">
        <f t="shared" si="165"/>
        <v>0</v>
      </c>
      <c r="XQ30" s="615"/>
      <c r="XR30" s="1154">
        <f t="shared" si="166"/>
        <v>0</v>
      </c>
      <c r="XS30" s="639"/>
      <c r="XT30" s="654">
        <f t="shared" si="167"/>
        <v>78072178.319999993</v>
      </c>
      <c r="XU30" s="638">
        <f>'[1]Иные межбюджетные трансферты'!L25</f>
        <v>78072178.319999993</v>
      </c>
      <c r="XV30" s="1154">
        <f t="shared" si="168"/>
        <v>0</v>
      </c>
      <c r="XW30" s="638"/>
      <c r="XX30" s="1164">
        <f t="shared" si="169"/>
        <v>0</v>
      </c>
      <c r="XY30" s="1162">
        <f t="shared" si="170"/>
        <v>0</v>
      </c>
      <c r="XZ30" s="1164">
        <f t="shared" si="171"/>
        <v>78072178.319999993</v>
      </c>
      <c r="YA30" s="1162">
        <f t="shared" si="172"/>
        <v>0</v>
      </c>
      <c r="YB30" s="654">
        <f t="shared" si="269"/>
        <v>1712922.74</v>
      </c>
      <c r="YC30" s="649">
        <f>'[1]Иные межбюджетные трансферты'!C25</f>
        <v>0</v>
      </c>
      <c r="YD30" s="653">
        <f>'[1]Иные межбюджетные трансферты'!D25</f>
        <v>0</v>
      </c>
      <c r="YE30" s="883">
        <f>'[1]Иные межбюджетные трансферты'!K25</f>
        <v>0</v>
      </c>
      <c r="YF30" s="1179">
        <f>'[1]Иные межбюджетные трансферты'!N25</f>
        <v>0</v>
      </c>
      <c r="YG30" s="653">
        <f>'[1]Иные межбюджетные трансферты'!Q25</f>
        <v>0</v>
      </c>
      <c r="YH30" s="1179">
        <f>'[1]Иные межбюджетные трансферты'!R25</f>
        <v>0</v>
      </c>
      <c r="YI30" s="653">
        <f>'[1]Иные межбюджетные трансферты'!U25</f>
        <v>0</v>
      </c>
      <c r="YJ30" s="1179">
        <f>'[1]Иные межбюджетные трансферты'!Z25</f>
        <v>0</v>
      </c>
      <c r="YK30" s="638">
        <f>'[1]Иные межбюджетные трансферты'!AC25</f>
        <v>0</v>
      </c>
      <c r="YL30" s="1179">
        <f>'[1]Иные межбюджетные трансферты'!AD25</f>
        <v>0</v>
      </c>
      <c r="YM30" s="653">
        <f>'[1]Иные межбюджетные трансферты'!AE25</f>
        <v>1712922.74</v>
      </c>
      <c r="YN30" s="1154">
        <f t="shared" si="270"/>
        <v>1712922.74</v>
      </c>
      <c r="YO30" s="653"/>
      <c r="YP30" s="653"/>
      <c r="YQ30" s="653"/>
      <c r="YR30" s="670"/>
      <c r="YS30" s="653"/>
      <c r="YT30" s="583"/>
      <c r="YU30" s="651"/>
      <c r="YV30" s="651"/>
      <c r="YW30" s="651"/>
      <c r="YX30" s="651"/>
      <c r="YY30" s="583">
        <v>1712922.74</v>
      </c>
      <c r="YZ30" s="654">
        <f t="shared" si="173"/>
        <v>1298769.2</v>
      </c>
      <c r="ZA30" s="649">
        <f>'[1]Иные межбюджетные трансферты'!O25</f>
        <v>1298769.2</v>
      </c>
      <c r="ZB30" s="653">
        <f>'[1]Иные межбюджетные трансферты'!S25</f>
        <v>0</v>
      </c>
      <c r="ZC30" s="1179">
        <f>'[1]Иные межбюджетные трансферты'!V25</f>
        <v>0</v>
      </c>
      <c r="ZD30" s="653">
        <f>'[1]Иные межбюджетные трансферты'!AA25</f>
        <v>0</v>
      </c>
      <c r="ZE30" s="883">
        <f>'[1]Иные межбюджетные трансферты'!AF25</f>
        <v>0</v>
      </c>
      <c r="ZF30" s="1154">
        <f t="shared" si="174"/>
        <v>0</v>
      </c>
      <c r="ZG30" s="794"/>
      <c r="ZH30" s="596"/>
      <c r="ZI30" s="794"/>
      <c r="ZJ30" s="651"/>
      <c r="ZK30" s="642"/>
      <c r="ZL30" s="1162">
        <f t="shared" si="175"/>
        <v>1298769.2</v>
      </c>
      <c r="ZM30" s="690">
        <f>'Проверочная  таблица'!ZA30-ZY30</f>
        <v>1298769.2</v>
      </c>
      <c r="ZN30" s="690">
        <f>'Проверочная  таблица'!ZB30-ZZ30</f>
        <v>0</v>
      </c>
      <c r="ZO30" s="690">
        <f>'Проверочная  таблица'!ZC30-AAA30</f>
        <v>0</v>
      </c>
      <c r="ZP30" s="690">
        <f>'Проверочная  таблица'!ZD30-AAB30</f>
        <v>0</v>
      </c>
      <c r="ZQ30" s="690">
        <f>'Проверочная  таблица'!ZE30-AAC30</f>
        <v>0</v>
      </c>
      <c r="ZR30" s="1162">
        <f t="shared" si="176"/>
        <v>0</v>
      </c>
      <c r="ZS30" s="690">
        <f>'Проверочная  таблица'!ZG30-AAE30</f>
        <v>0</v>
      </c>
      <c r="ZT30" s="690">
        <f>'Проверочная  таблица'!ZH30-AAF30</f>
        <v>0</v>
      </c>
      <c r="ZU30" s="690">
        <f>'Проверочная  таблица'!ZI30-AAG30</f>
        <v>0</v>
      </c>
      <c r="ZV30" s="690">
        <f>'Проверочная  таблица'!ZJ30-AAH30</f>
        <v>0</v>
      </c>
      <c r="ZW30" s="690">
        <f>'Проверочная  таблица'!ZK30-AAI30</f>
        <v>0</v>
      </c>
      <c r="ZX30" s="1163">
        <f t="shared" si="177"/>
        <v>0</v>
      </c>
      <c r="ZY30" s="649">
        <f>'[1]Иные межбюджетные трансферты'!P25</f>
        <v>0</v>
      </c>
      <c r="ZZ30" s="653">
        <f>'[1]Иные межбюджетные трансферты'!T25</f>
        <v>0</v>
      </c>
      <c r="AAA30" s="1180">
        <f>'[1]Иные межбюджетные трансферты'!W25</f>
        <v>0</v>
      </c>
      <c r="AAB30" s="653">
        <f>'[1]Иные межбюджетные трансферты'!AB25</f>
        <v>0</v>
      </c>
      <c r="AAC30" s="1181">
        <f>'[1]Иные межбюджетные трансферты'!AG25</f>
        <v>0</v>
      </c>
      <c r="AAD30" s="1162">
        <f t="shared" si="178"/>
        <v>0</v>
      </c>
      <c r="AAE30" s="596"/>
      <c r="AAF30" s="596"/>
      <c r="AAG30" s="596"/>
      <c r="AAH30" s="651"/>
      <c r="AAI30" s="642"/>
      <c r="AAJ30" s="764">
        <f>AAL30+'Проверочная  таблица'!AAT30+AAP30+'Проверочная  таблица'!AAX30+AAR30+'Проверочная  таблица'!AAZ30</f>
        <v>0</v>
      </c>
      <c r="AAK30" s="764">
        <f>AAM30+'Проверочная  таблица'!AAU30+AAQ30+'Проверочная  таблица'!AAY30+AAS30+'Проверочная  таблица'!ABA30</f>
        <v>0</v>
      </c>
      <c r="AAL30" s="654"/>
      <c r="AAM30" s="654"/>
      <c r="AAN30" s="654"/>
      <c r="AAO30" s="654"/>
      <c r="AAP30" s="1182">
        <f t="shared" si="179"/>
        <v>0</v>
      </c>
      <c r="AAQ30" s="656">
        <f t="shared" si="179"/>
        <v>0</v>
      </c>
      <c r="AAR30" s="655"/>
      <c r="AAS30" s="656"/>
      <c r="AAT30" s="654"/>
      <c r="AAU30" s="654"/>
      <c r="AAV30" s="654"/>
      <c r="AAW30" s="654"/>
      <c r="AAX30" s="1182">
        <f t="shared" si="180"/>
        <v>0</v>
      </c>
      <c r="AAY30" s="656">
        <f t="shared" si="180"/>
        <v>0</v>
      </c>
      <c r="AAZ30" s="656"/>
      <c r="ABA30" s="656"/>
      <c r="ABB30" s="1129">
        <f>'Проверочная  таблица'!AAT30+'Проверочная  таблица'!AAV30</f>
        <v>0</v>
      </c>
      <c r="ABC30" s="1129">
        <f>'Проверочная  таблица'!AAU30+'Проверочная  таблица'!AAW30</f>
        <v>0</v>
      </c>
    </row>
    <row r="31" spans="1:731" ht="20.45" customHeight="1" thickBot="1" x14ac:dyDescent="0.3">
      <c r="A31" s="657" t="s">
        <v>285</v>
      </c>
      <c r="B31" s="658">
        <f t="shared" ref="B31:BM31" si="290">SUM(B13:B30)</f>
        <v>19261614600.18</v>
      </c>
      <c r="C31" s="659">
        <f t="shared" si="290"/>
        <v>3830077530.3400002</v>
      </c>
      <c r="D31" s="660">
        <f t="shared" si="290"/>
        <v>3114403013.1699996</v>
      </c>
      <c r="E31" s="661">
        <f t="shared" si="290"/>
        <v>877620760.82999992</v>
      </c>
      <c r="F31" s="662">
        <f t="shared" si="290"/>
        <v>344870000</v>
      </c>
      <c r="G31" s="663">
        <f t="shared" si="290"/>
        <v>88512400</v>
      </c>
      <c r="H31" s="662">
        <f t="shared" si="290"/>
        <v>556006020.87</v>
      </c>
      <c r="I31" s="663">
        <f t="shared" si="290"/>
        <v>142950745.59</v>
      </c>
      <c r="J31" s="664">
        <f t="shared" si="290"/>
        <v>396418474.44</v>
      </c>
      <c r="K31" s="665">
        <f t="shared" si="290"/>
        <v>102706085.59</v>
      </c>
      <c r="L31" s="664">
        <f t="shared" si="290"/>
        <v>159587546.43000001</v>
      </c>
      <c r="M31" s="665">
        <f t="shared" si="290"/>
        <v>40244660</v>
      </c>
      <c r="N31" s="662">
        <f t="shared" si="290"/>
        <v>1547920909</v>
      </c>
      <c r="O31" s="663">
        <f t="shared" si="290"/>
        <v>473836146.74000001</v>
      </c>
      <c r="P31" s="662">
        <f t="shared" si="290"/>
        <v>659742447</v>
      </c>
      <c r="Q31" s="663">
        <f t="shared" si="290"/>
        <v>166866923.09</v>
      </c>
      <c r="R31" s="664">
        <f t="shared" si="290"/>
        <v>577639382</v>
      </c>
      <c r="S31" s="665">
        <f t="shared" si="290"/>
        <v>146341160.09</v>
      </c>
      <c r="T31" s="664">
        <f t="shared" si="290"/>
        <v>82103065</v>
      </c>
      <c r="U31" s="665">
        <f t="shared" si="290"/>
        <v>20525763</v>
      </c>
      <c r="V31" s="662">
        <f t="shared" si="290"/>
        <v>5863636.2999999998</v>
      </c>
      <c r="W31" s="667">
        <f t="shared" si="290"/>
        <v>5863636.2999999998</v>
      </c>
      <c r="X31" s="666">
        <f t="shared" si="290"/>
        <v>0</v>
      </c>
      <c r="Y31" s="666">
        <f t="shared" si="290"/>
        <v>0</v>
      </c>
      <c r="Z31" s="877">
        <f t="shared" si="290"/>
        <v>5454545.4100000001</v>
      </c>
      <c r="AA31" s="878">
        <f t="shared" si="290"/>
        <v>5454545.4100000001</v>
      </c>
      <c r="AB31" s="666">
        <f t="shared" si="290"/>
        <v>0</v>
      </c>
      <c r="AC31" s="880">
        <f t="shared" si="290"/>
        <v>0</v>
      </c>
      <c r="AD31" s="662">
        <f t="shared" si="290"/>
        <v>0</v>
      </c>
      <c r="AE31" s="875">
        <f t="shared" si="290"/>
        <v>0</v>
      </c>
      <c r="AF31" s="876">
        <f t="shared" si="290"/>
        <v>0</v>
      </c>
      <c r="AG31" s="662">
        <f t="shared" si="290"/>
        <v>0</v>
      </c>
      <c r="AH31" s="667">
        <f t="shared" si="290"/>
        <v>0</v>
      </c>
      <c r="AI31" s="666">
        <f t="shared" si="290"/>
        <v>0</v>
      </c>
      <c r="AJ31" s="664">
        <f t="shared" si="290"/>
        <v>0</v>
      </c>
      <c r="AK31" s="665">
        <f t="shared" si="290"/>
        <v>0</v>
      </c>
      <c r="AL31" s="664">
        <f t="shared" si="290"/>
        <v>0</v>
      </c>
      <c r="AM31" s="664">
        <f t="shared" si="290"/>
        <v>0</v>
      </c>
      <c r="AN31" s="668">
        <f t="shared" si="290"/>
        <v>5790396289.2600002</v>
      </c>
      <c r="AO31" s="661">
        <f t="shared" si="290"/>
        <v>287618161.88999999</v>
      </c>
      <c r="AP31" s="669">
        <f t="shared" si="290"/>
        <v>903314810.25</v>
      </c>
      <c r="AQ31" s="684">
        <f t="shared" si="290"/>
        <v>903314810.25</v>
      </c>
      <c r="AR31" s="673">
        <f t="shared" si="290"/>
        <v>0</v>
      </c>
      <c r="AS31" s="669">
        <f t="shared" si="290"/>
        <v>20866032.350000001</v>
      </c>
      <c r="AT31" s="676">
        <f t="shared" si="290"/>
        <v>20866032.350000001</v>
      </c>
      <c r="AU31" s="672">
        <f t="shared" si="290"/>
        <v>0</v>
      </c>
      <c r="AV31" s="661">
        <f t="shared" si="290"/>
        <v>0</v>
      </c>
      <c r="AW31" s="673">
        <f t="shared" si="290"/>
        <v>0</v>
      </c>
      <c r="AX31" s="669">
        <f t="shared" si="290"/>
        <v>0</v>
      </c>
      <c r="AY31" s="671">
        <f t="shared" si="290"/>
        <v>0</v>
      </c>
      <c r="AZ31" s="674">
        <f t="shared" si="290"/>
        <v>0</v>
      </c>
      <c r="BA31" s="671">
        <f t="shared" si="290"/>
        <v>0</v>
      </c>
      <c r="BB31" s="675">
        <f t="shared" si="290"/>
        <v>0</v>
      </c>
      <c r="BC31" s="672">
        <f t="shared" si="290"/>
        <v>0</v>
      </c>
      <c r="BD31" s="674">
        <f t="shared" si="290"/>
        <v>0</v>
      </c>
      <c r="BE31" s="676">
        <f t="shared" si="290"/>
        <v>0</v>
      </c>
      <c r="BF31" s="674">
        <f t="shared" si="290"/>
        <v>0</v>
      </c>
      <c r="BG31" s="676">
        <f t="shared" si="290"/>
        <v>0</v>
      </c>
      <c r="BH31" s="669">
        <f t="shared" si="290"/>
        <v>0</v>
      </c>
      <c r="BI31" s="690">
        <f t="shared" si="290"/>
        <v>0</v>
      </c>
      <c r="BJ31" s="642">
        <f t="shared" si="290"/>
        <v>0</v>
      </c>
      <c r="BK31" s="669">
        <f t="shared" si="290"/>
        <v>0</v>
      </c>
      <c r="BL31" s="671">
        <f t="shared" si="290"/>
        <v>0</v>
      </c>
      <c r="BM31" s="676">
        <f t="shared" si="290"/>
        <v>0</v>
      </c>
      <c r="BN31" s="661">
        <f t="shared" ref="BN31:DY31" si="291">SUM(BN13:BN30)</f>
        <v>0</v>
      </c>
      <c r="BO31" s="642">
        <f t="shared" si="291"/>
        <v>0</v>
      </c>
      <c r="BP31" s="642">
        <f t="shared" si="291"/>
        <v>0</v>
      </c>
      <c r="BQ31" s="669">
        <f t="shared" si="291"/>
        <v>0</v>
      </c>
      <c r="BR31" s="671">
        <f t="shared" si="291"/>
        <v>0</v>
      </c>
      <c r="BS31" s="671">
        <f t="shared" si="291"/>
        <v>0</v>
      </c>
      <c r="BT31" s="669">
        <f t="shared" si="291"/>
        <v>0</v>
      </c>
      <c r="BU31" s="684">
        <f t="shared" si="291"/>
        <v>0</v>
      </c>
      <c r="BV31" s="685">
        <f t="shared" si="291"/>
        <v>0</v>
      </c>
      <c r="BW31" s="676">
        <f t="shared" si="291"/>
        <v>0</v>
      </c>
      <c r="BX31" s="686">
        <f t="shared" si="291"/>
        <v>0</v>
      </c>
      <c r="BY31" s="676">
        <f t="shared" si="291"/>
        <v>0</v>
      </c>
      <c r="BZ31" s="686">
        <f t="shared" si="291"/>
        <v>0</v>
      </c>
      <c r="CA31" s="669">
        <f t="shared" si="291"/>
        <v>0</v>
      </c>
      <c r="CB31" s="687">
        <f t="shared" si="291"/>
        <v>0</v>
      </c>
      <c r="CC31" s="685">
        <f t="shared" si="291"/>
        <v>0</v>
      </c>
      <c r="CD31" s="676">
        <f t="shared" si="291"/>
        <v>0</v>
      </c>
      <c r="CE31" s="686">
        <f t="shared" si="291"/>
        <v>0</v>
      </c>
      <c r="CF31" s="676">
        <f t="shared" si="291"/>
        <v>0</v>
      </c>
      <c r="CG31" s="686">
        <f t="shared" si="291"/>
        <v>0</v>
      </c>
      <c r="CH31" s="661">
        <f t="shared" si="291"/>
        <v>0</v>
      </c>
      <c r="CI31" s="676">
        <f t="shared" si="291"/>
        <v>0</v>
      </c>
      <c r="CJ31" s="688">
        <f t="shared" si="291"/>
        <v>0</v>
      </c>
      <c r="CK31" s="669">
        <f t="shared" si="291"/>
        <v>0</v>
      </c>
      <c r="CL31" s="676">
        <f t="shared" si="291"/>
        <v>0</v>
      </c>
      <c r="CM31" s="689">
        <f t="shared" si="291"/>
        <v>0</v>
      </c>
      <c r="CN31" s="677">
        <f t="shared" si="291"/>
        <v>0</v>
      </c>
      <c r="CO31" s="677">
        <f t="shared" si="291"/>
        <v>0</v>
      </c>
      <c r="CP31" s="678">
        <f t="shared" si="291"/>
        <v>0</v>
      </c>
      <c r="CQ31" s="677">
        <f t="shared" si="291"/>
        <v>0</v>
      </c>
      <c r="CR31" s="660">
        <f t="shared" si="291"/>
        <v>9068652.5</v>
      </c>
      <c r="CS31" s="690">
        <f t="shared" si="291"/>
        <v>5180000</v>
      </c>
      <c r="CT31" s="642">
        <f t="shared" si="291"/>
        <v>3888652.5</v>
      </c>
      <c r="CU31" s="669">
        <f t="shared" si="291"/>
        <v>0</v>
      </c>
      <c r="CV31" s="673">
        <f t="shared" si="291"/>
        <v>0</v>
      </c>
      <c r="CW31" s="673">
        <f t="shared" si="291"/>
        <v>0</v>
      </c>
      <c r="CX31" s="661">
        <f t="shared" si="291"/>
        <v>0</v>
      </c>
      <c r="CY31" s="690">
        <f t="shared" si="291"/>
        <v>0</v>
      </c>
      <c r="CZ31" s="691">
        <f t="shared" si="291"/>
        <v>0</v>
      </c>
      <c r="DA31" s="669">
        <f t="shared" si="291"/>
        <v>0</v>
      </c>
      <c r="DB31" s="687">
        <f t="shared" si="291"/>
        <v>0</v>
      </c>
      <c r="DC31" s="686">
        <f t="shared" si="291"/>
        <v>0</v>
      </c>
      <c r="DD31" s="661">
        <f t="shared" si="291"/>
        <v>0</v>
      </c>
      <c r="DE31" s="684">
        <f t="shared" si="291"/>
        <v>0</v>
      </c>
      <c r="DF31" s="685">
        <f t="shared" si="291"/>
        <v>0</v>
      </c>
      <c r="DG31" s="669">
        <f t="shared" si="291"/>
        <v>0</v>
      </c>
      <c r="DH31" s="684">
        <f t="shared" si="291"/>
        <v>0</v>
      </c>
      <c r="DI31" s="685">
        <f t="shared" si="291"/>
        <v>0</v>
      </c>
      <c r="DJ31" s="661">
        <f t="shared" si="291"/>
        <v>0</v>
      </c>
      <c r="DK31" s="684">
        <f t="shared" si="291"/>
        <v>0</v>
      </c>
      <c r="DL31" s="685">
        <f t="shared" si="291"/>
        <v>0</v>
      </c>
      <c r="DM31" s="669">
        <f t="shared" si="291"/>
        <v>0</v>
      </c>
      <c r="DN31" s="684">
        <f t="shared" si="291"/>
        <v>0</v>
      </c>
      <c r="DO31" s="685">
        <f t="shared" si="291"/>
        <v>0</v>
      </c>
      <c r="DP31" s="661">
        <f t="shared" si="291"/>
        <v>0</v>
      </c>
      <c r="DQ31" s="684">
        <f t="shared" si="291"/>
        <v>0</v>
      </c>
      <c r="DR31" s="685">
        <f t="shared" si="291"/>
        <v>0</v>
      </c>
      <c r="DS31" s="669">
        <f t="shared" si="291"/>
        <v>0</v>
      </c>
      <c r="DT31" s="684">
        <f t="shared" si="291"/>
        <v>0</v>
      </c>
      <c r="DU31" s="685">
        <f t="shared" si="291"/>
        <v>0</v>
      </c>
      <c r="DV31" s="661">
        <f t="shared" si="291"/>
        <v>0</v>
      </c>
      <c r="DW31" s="676">
        <f t="shared" si="291"/>
        <v>0</v>
      </c>
      <c r="DX31" s="689">
        <f t="shared" si="291"/>
        <v>0</v>
      </c>
      <c r="DY31" s="661">
        <f t="shared" si="291"/>
        <v>0</v>
      </c>
      <c r="DZ31" s="676">
        <f t="shared" ref="DZ31:GK31" si="292">SUM(DZ13:DZ30)</f>
        <v>0</v>
      </c>
      <c r="EA31" s="689">
        <f t="shared" si="292"/>
        <v>0</v>
      </c>
      <c r="EB31" s="669">
        <f t="shared" si="292"/>
        <v>0</v>
      </c>
      <c r="EC31" s="676">
        <f t="shared" si="292"/>
        <v>0</v>
      </c>
      <c r="ED31" s="688">
        <f t="shared" si="292"/>
        <v>0</v>
      </c>
      <c r="EE31" s="669">
        <f t="shared" si="292"/>
        <v>0</v>
      </c>
      <c r="EF31" s="676">
        <f t="shared" si="292"/>
        <v>0</v>
      </c>
      <c r="EG31" s="689">
        <f t="shared" si="292"/>
        <v>0</v>
      </c>
      <c r="EH31" s="661">
        <f t="shared" si="292"/>
        <v>0</v>
      </c>
      <c r="EI31" s="676">
        <f t="shared" si="292"/>
        <v>0</v>
      </c>
      <c r="EJ31" s="688">
        <f t="shared" si="292"/>
        <v>0</v>
      </c>
      <c r="EK31" s="669">
        <f t="shared" si="292"/>
        <v>0</v>
      </c>
      <c r="EL31" s="676">
        <f t="shared" si="292"/>
        <v>0</v>
      </c>
      <c r="EM31" s="689">
        <f t="shared" si="292"/>
        <v>0</v>
      </c>
      <c r="EN31" s="683">
        <f t="shared" si="292"/>
        <v>0</v>
      </c>
      <c r="EO31" s="676">
        <f t="shared" si="292"/>
        <v>0</v>
      </c>
      <c r="EP31" s="688">
        <f t="shared" si="292"/>
        <v>0</v>
      </c>
      <c r="EQ31" s="674">
        <f t="shared" si="292"/>
        <v>0</v>
      </c>
      <c r="ER31" s="676">
        <f t="shared" si="292"/>
        <v>0</v>
      </c>
      <c r="ES31" s="689">
        <f t="shared" si="292"/>
        <v>0</v>
      </c>
      <c r="ET31" s="683">
        <f t="shared" si="292"/>
        <v>0</v>
      </c>
      <c r="EU31" s="676">
        <f t="shared" si="292"/>
        <v>0</v>
      </c>
      <c r="EV31" s="688">
        <f t="shared" si="292"/>
        <v>0</v>
      </c>
      <c r="EW31" s="674">
        <f t="shared" si="292"/>
        <v>0</v>
      </c>
      <c r="EX31" s="676">
        <f t="shared" si="292"/>
        <v>0</v>
      </c>
      <c r="EY31" s="689">
        <f t="shared" si="292"/>
        <v>0</v>
      </c>
      <c r="EZ31" s="669">
        <f t="shared" si="292"/>
        <v>0</v>
      </c>
      <c r="FA31" s="676">
        <f t="shared" si="292"/>
        <v>0</v>
      </c>
      <c r="FB31" s="684">
        <f t="shared" si="292"/>
        <v>0</v>
      </c>
      <c r="FC31" s="685">
        <f t="shared" si="292"/>
        <v>0</v>
      </c>
      <c r="FD31" s="669">
        <f t="shared" si="292"/>
        <v>0</v>
      </c>
      <c r="FE31" s="676">
        <f t="shared" si="292"/>
        <v>0</v>
      </c>
      <c r="FF31" s="676">
        <f t="shared" si="292"/>
        <v>0</v>
      </c>
      <c r="FG31" s="686">
        <f t="shared" si="292"/>
        <v>0</v>
      </c>
      <c r="FH31" s="661">
        <f t="shared" si="292"/>
        <v>10002659.57</v>
      </c>
      <c r="FI31" s="693">
        <f t="shared" si="292"/>
        <v>600159.5700000003</v>
      </c>
      <c r="FJ31" s="686">
        <f t="shared" si="292"/>
        <v>9402500</v>
      </c>
      <c r="FK31" s="669">
        <f t="shared" si="292"/>
        <v>0</v>
      </c>
      <c r="FL31" s="687">
        <f t="shared" si="292"/>
        <v>0</v>
      </c>
      <c r="FM31" s="686">
        <f t="shared" si="292"/>
        <v>0</v>
      </c>
      <c r="FN31" s="661">
        <f t="shared" si="292"/>
        <v>0</v>
      </c>
      <c r="FO31" s="693">
        <f t="shared" si="292"/>
        <v>0</v>
      </c>
      <c r="FP31" s="686">
        <f t="shared" si="292"/>
        <v>0</v>
      </c>
      <c r="FQ31" s="669">
        <f t="shared" si="292"/>
        <v>0</v>
      </c>
      <c r="FR31" s="693">
        <f t="shared" si="292"/>
        <v>0</v>
      </c>
      <c r="FS31" s="686">
        <f t="shared" si="292"/>
        <v>0</v>
      </c>
      <c r="FT31" s="661">
        <f t="shared" si="292"/>
        <v>148965319.16</v>
      </c>
      <c r="FU31" s="692">
        <f t="shared" si="292"/>
        <v>8937919.1600000039</v>
      </c>
      <c r="FV31" s="691">
        <f t="shared" si="292"/>
        <v>140027400</v>
      </c>
      <c r="FW31" s="669">
        <f t="shared" si="292"/>
        <v>0</v>
      </c>
      <c r="FX31" s="693">
        <f t="shared" si="292"/>
        <v>0</v>
      </c>
      <c r="FY31" s="686">
        <f t="shared" si="292"/>
        <v>0</v>
      </c>
      <c r="FZ31" s="902">
        <f t="shared" si="292"/>
        <v>0</v>
      </c>
      <c r="GA31" s="693">
        <f t="shared" si="292"/>
        <v>0</v>
      </c>
      <c r="GB31" s="686">
        <f t="shared" si="292"/>
        <v>0</v>
      </c>
      <c r="GC31" s="902">
        <f t="shared" si="292"/>
        <v>0</v>
      </c>
      <c r="GD31" s="693">
        <f t="shared" si="292"/>
        <v>0</v>
      </c>
      <c r="GE31" s="686">
        <f t="shared" si="292"/>
        <v>0</v>
      </c>
      <c r="GF31" s="790">
        <f t="shared" si="292"/>
        <v>0</v>
      </c>
      <c r="GG31" s="675">
        <f t="shared" si="292"/>
        <v>0</v>
      </c>
      <c r="GH31" s="825">
        <f t="shared" si="292"/>
        <v>0</v>
      </c>
      <c r="GI31" s="675">
        <f t="shared" si="292"/>
        <v>0</v>
      </c>
      <c r="GJ31" s="661">
        <f t="shared" si="292"/>
        <v>0</v>
      </c>
      <c r="GK31" s="684">
        <f t="shared" si="292"/>
        <v>0</v>
      </c>
      <c r="GL31" s="686">
        <f t="shared" ref="GL31:IW31" si="293">SUM(GL13:GL30)</f>
        <v>0</v>
      </c>
      <c r="GM31" s="669">
        <f t="shared" si="293"/>
        <v>0</v>
      </c>
      <c r="GN31" s="690">
        <f t="shared" si="293"/>
        <v>0</v>
      </c>
      <c r="GO31" s="691">
        <f t="shared" si="293"/>
        <v>0</v>
      </c>
      <c r="GP31" s="661">
        <f t="shared" si="293"/>
        <v>0</v>
      </c>
      <c r="GQ31" s="690">
        <f t="shared" si="293"/>
        <v>0</v>
      </c>
      <c r="GR31" s="691">
        <f t="shared" si="293"/>
        <v>0</v>
      </c>
      <c r="GS31" s="669">
        <f t="shared" si="293"/>
        <v>0</v>
      </c>
      <c r="GT31" s="690">
        <f t="shared" si="293"/>
        <v>0</v>
      </c>
      <c r="GU31" s="691">
        <f t="shared" si="293"/>
        <v>0</v>
      </c>
      <c r="GV31" s="661">
        <f t="shared" si="293"/>
        <v>143230505.06</v>
      </c>
      <c r="GW31" s="684">
        <f t="shared" si="293"/>
        <v>1432305.0600000024</v>
      </c>
      <c r="GX31" s="686">
        <f t="shared" si="293"/>
        <v>141798200</v>
      </c>
      <c r="GY31" s="669">
        <f t="shared" si="293"/>
        <v>0</v>
      </c>
      <c r="GZ31" s="690">
        <f t="shared" si="293"/>
        <v>0</v>
      </c>
      <c r="HA31" s="691">
        <f t="shared" si="293"/>
        <v>0</v>
      </c>
      <c r="HB31" s="683">
        <f t="shared" si="293"/>
        <v>0</v>
      </c>
      <c r="HC31" s="676">
        <f t="shared" si="293"/>
        <v>0</v>
      </c>
      <c r="HD31" s="688">
        <f t="shared" si="293"/>
        <v>0</v>
      </c>
      <c r="HE31" s="674">
        <f t="shared" si="293"/>
        <v>0</v>
      </c>
      <c r="HF31" s="676">
        <f t="shared" si="293"/>
        <v>0</v>
      </c>
      <c r="HG31" s="689">
        <f t="shared" si="293"/>
        <v>0</v>
      </c>
      <c r="HH31" s="683">
        <f t="shared" si="293"/>
        <v>143230505.06</v>
      </c>
      <c r="HI31" s="676">
        <f t="shared" si="293"/>
        <v>1432305.0600000024</v>
      </c>
      <c r="HJ31" s="688">
        <f t="shared" si="293"/>
        <v>141798200</v>
      </c>
      <c r="HK31" s="674">
        <f t="shared" si="293"/>
        <v>0</v>
      </c>
      <c r="HL31" s="684">
        <f t="shared" si="293"/>
        <v>0</v>
      </c>
      <c r="HM31" s="686">
        <f t="shared" si="293"/>
        <v>0</v>
      </c>
      <c r="HN31" s="661">
        <f t="shared" si="293"/>
        <v>0</v>
      </c>
      <c r="HO31" s="684">
        <f t="shared" si="293"/>
        <v>0</v>
      </c>
      <c r="HP31" s="686">
        <f t="shared" si="293"/>
        <v>0</v>
      </c>
      <c r="HQ31" s="673">
        <f t="shared" si="293"/>
        <v>0</v>
      </c>
      <c r="HR31" s="661">
        <f t="shared" si="293"/>
        <v>0</v>
      </c>
      <c r="HS31" s="690">
        <f t="shared" si="293"/>
        <v>0</v>
      </c>
      <c r="HT31" s="691">
        <f t="shared" si="293"/>
        <v>0</v>
      </c>
      <c r="HU31" s="676">
        <f t="shared" si="293"/>
        <v>0</v>
      </c>
      <c r="HV31" s="902">
        <f t="shared" si="293"/>
        <v>73250000</v>
      </c>
      <c r="HW31" s="676">
        <f t="shared" si="293"/>
        <v>73250000</v>
      </c>
      <c r="HX31" s="902">
        <f t="shared" si="293"/>
        <v>0</v>
      </c>
      <c r="HY31" s="676">
        <f t="shared" si="293"/>
        <v>0</v>
      </c>
      <c r="HZ31" s="683">
        <f t="shared" si="293"/>
        <v>0</v>
      </c>
      <c r="IA31" s="683">
        <f t="shared" si="293"/>
        <v>0</v>
      </c>
      <c r="IB31" s="683">
        <f t="shared" si="293"/>
        <v>73250000</v>
      </c>
      <c r="IC31" s="683">
        <f t="shared" si="293"/>
        <v>0</v>
      </c>
      <c r="ID31" s="669">
        <f t="shared" si="293"/>
        <v>0</v>
      </c>
      <c r="IE31" s="690">
        <f t="shared" si="293"/>
        <v>0</v>
      </c>
      <c r="IF31" s="691">
        <f t="shared" si="293"/>
        <v>0</v>
      </c>
      <c r="IG31" s="669">
        <f t="shared" si="293"/>
        <v>0</v>
      </c>
      <c r="IH31" s="684">
        <f t="shared" si="293"/>
        <v>0</v>
      </c>
      <c r="II31" s="686">
        <f t="shared" si="293"/>
        <v>0</v>
      </c>
      <c r="IJ31" s="900">
        <f t="shared" si="293"/>
        <v>0</v>
      </c>
      <c r="IK31" s="684">
        <f t="shared" si="293"/>
        <v>0</v>
      </c>
      <c r="IL31" s="686">
        <f t="shared" si="293"/>
        <v>0</v>
      </c>
      <c r="IM31" s="900">
        <f t="shared" si="293"/>
        <v>0</v>
      </c>
      <c r="IN31" s="684">
        <f t="shared" si="293"/>
        <v>0</v>
      </c>
      <c r="IO31" s="686">
        <f t="shared" si="293"/>
        <v>0</v>
      </c>
      <c r="IP31" s="790">
        <f t="shared" si="293"/>
        <v>0</v>
      </c>
      <c r="IQ31" s="675">
        <f t="shared" si="293"/>
        <v>0</v>
      </c>
      <c r="IR31" s="790">
        <f t="shared" si="293"/>
        <v>0</v>
      </c>
      <c r="IS31" s="675">
        <f t="shared" si="293"/>
        <v>0</v>
      </c>
      <c r="IT31" s="669">
        <f t="shared" si="293"/>
        <v>16000000</v>
      </c>
      <c r="IU31" s="690">
        <f t="shared" si="293"/>
        <v>960000</v>
      </c>
      <c r="IV31" s="691">
        <f t="shared" si="293"/>
        <v>15040000</v>
      </c>
      <c r="IW31" s="669">
        <f t="shared" si="293"/>
        <v>0</v>
      </c>
      <c r="IX31" s="690">
        <f t="shared" ref="IX31:LI31" si="294">SUM(IX13:IX30)</f>
        <v>0</v>
      </c>
      <c r="IY31" s="691">
        <f t="shared" si="294"/>
        <v>0</v>
      </c>
      <c r="IZ31" s="669">
        <f t="shared" si="294"/>
        <v>0</v>
      </c>
      <c r="JA31" s="684">
        <f t="shared" si="294"/>
        <v>0</v>
      </c>
      <c r="JB31" s="686">
        <f t="shared" si="294"/>
        <v>0</v>
      </c>
      <c r="JC31" s="669">
        <f t="shared" si="294"/>
        <v>0</v>
      </c>
      <c r="JD31" s="690">
        <f t="shared" si="294"/>
        <v>0</v>
      </c>
      <c r="JE31" s="691">
        <f t="shared" si="294"/>
        <v>0</v>
      </c>
      <c r="JF31" s="669">
        <f t="shared" si="294"/>
        <v>0</v>
      </c>
      <c r="JG31" s="673">
        <f t="shared" si="294"/>
        <v>0</v>
      </c>
      <c r="JH31" s="688">
        <f t="shared" si="294"/>
        <v>0</v>
      </c>
      <c r="JI31" s="669">
        <f t="shared" si="294"/>
        <v>0</v>
      </c>
      <c r="JJ31" s="684">
        <f t="shared" si="294"/>
        <v>0</v>
      </c>
      <c r="JK31" s="686">
        <f t="shared" si="294"/>
        <v>0</v>
      </c>
      <c r="JL31" s="669">
        <f t="shared" si="294"/>
        <v>0</v>
      </c>
      <c r="JM31" s="673">
        <f t="shared" si="294"/>
        <v>0</v>
      </c>
      <c r="JN31" s="686">
        <f t="shared" si="294"/>
        <v>0</v>
      </c>
      <c r="JO31" s="669">
        <f t="shared" si="294"/>
        <v>0</v>
      </c>
      <c r="JP31" s="673">
        <f t="shared" si="294"/>
        <v>0</v>
      </c>
      <c r="JQ31" s="689">
        <f t="shared" si="294"/>
        <v>0</v>
      </c>
      <c r="JR31" s="674">
        <f t="shared" si="294"/>
        <v>0</v>
      </c>
      <c r="JS31" s="694">
        <f t="shared" si="294"/>
        <v>0</v>
      </c>
      <c r="JT31" s="686">
        <f t="shared" si="294"/>
        <v>0</v>
      </c>
      <c r="JU31" s="695">
        <f t="shared" si="294"/>
        <v>0</v>
      </c>
      <c r="JV31" s="673">
        <f t="shared" si="294"/>
        <v>0</v>
      </c>
      <c r="JW31" s="688">
        <f t="shared" si="294"/>
        <v>0</v>
      </c>
      <c r="JX31" s="674">
        <f t="shared" si="294"/>
        <v>0</v>
      </c>
      <c r="JY31" s="694">
        <f t="shared" si="294"/>
        <v>0</v>
      </c>
      <c r="JZ31" s="686">
        <f t="shared" si="294"/>
        <v>0</v>
      </c>
      <c r="KA31" s="674">
        <f t="shared" si="294"/>
        <v>0</v>
      </c>
      <c r="KB31" s="684">
        <f t="shared" si="294"/>
        <v>0</v>
      </c>
      <c r="KC31" s="686">
        <f t="shared" si="294"/>
        <v>0</v>
      </c>
      <c r="KD31" s="662">
        <f t="shared" si="294"/>
        <v>0</v>
      </c>
      <c r="KE31" s="673">
        <f t="shared" si="294"/>
        <v>0</v>
      </c>
      <c r="KF31" s="686">
        <f t="shared" si="294"/>
        <v>0</v>
      </c>
      <c r="KG31" s="673">
        <f t="shared" si="294"/>
        <v>0</v>
      </c>
      <c r="KH31" s="662">
        <f t="shared" si="294"/>
        <v>0</v>
      </c>
      <c r="KI31" s="676">
        <f t="shared" si="294"/>
        <v>0</v>
      </c>
      <c r="KJ31" s="686">
        <f t="shared" si="294"/>
        <v>0</v>
      </c>
      <c r="KK31" s="676">
        <f t="shared" si="294"/>
        <v>0</v>
      </c>
      <c r="KL31" s="662">
        <f t="shared" si="294"/>
        <v>0</v>
      </c>
      <c r="KM31" s="673">
        <f t="shared" si="294"/>
        <v>0</v>
      </c>
      <c r="KN31" s="686">
        <f t="shared" si="294"/>
        <v>0</v>
      </c>
      <c r="KO31" s="662">
        <f t="shared" si="294"/>
        <v>0</v>
      </c>
      <c r="KP31" s="676">
        <f t="shared" si="294"/>
        <v>0</v>
      </c>
      <c r="KQ31" s="686">
        <f t="shared" si="294"/>
        <v>0</v>
      </c>
      <c r="KR31" s="662">
        <f t="shared" si="294"/>
        <v>0</v>
      </c>
      <c r="KS31" s="694">
        <f t="shared" si="294"/>
        <v>0</v>
      </c>
      <c r="KT31" s="686">
        <f t="shared" si="294"/>
        <v>0</v>
      </c>
      <c r="KU31" s="662">
        <f t="shared" si="294"/>
        <v>0</v>
      </c>
      <c r="KV31" s="676">
        <f t="shared" si="294"/>
        <v>0</v>
      </c>
      <c r="KW31" s="686">
        <f t="shared" si="294"/>
        <v>0</v>
      </c>
      <c r="KX31" s="962">
        <f t="shared" si="294"/>
        <v>0</v>
      </c>
      <c r="KY31" s="962">
        <f t="shared" si="294"/>
        <v>0</v>
      </c>
      <c r="KZ31" s="962">
        <f t="shared" si="294"/>
        <v>0</v>
      </c>
      <c r="LA31" s="962">
        <f t="shared" si="294"/>
        <v>0</v>
      </c>
      <c r="LB31" s="659">
        <f t="shared" si="294"/>
        <v>0</v>
      </c>
      <c r="LC31" s="696">
        <f t="shared" si="294"/>
        <v>0</v>
      </c>
      <c r="LD31" s="689">
        <f t="shared" si="294"/>
        <v>0</v>
      </c>
      <c r="LE31" s="659">
        <f t="shared" si="294"/>
        <v>0</v>
      </c>
      <c r="LF31" s="676">
        <f t="shared" si="294"/>
        <v>0</v>
      </c>
      <c r="LG31" s="686">
        <f t="shared" si="294"/>
        <v>0</v>
      </c>
      <c r="LH31" s="659">
        <f t="shared" si="294"/>
        <v>0</v>
      </c>
      <c r="LI31" s="676">
        <f t="shared" si="294"/>
        <v>0</v>
      </c>
      <c r="LJ31" s="686">
        <f t="shared" ref="LJ31:NU31" si="295">SUM(LJ13:LJ30)</f>
        <v>0</v>
      </c>
      <c r="LK31" s="659">
        <f t="shared" si="295"/>
        <v>0</v>
      </c>
      <c r="LL31" s="676">
        <f t="shared" si="295"/>
        <v>0</v>
      </c>
      <c r="LM31" s="686">
        <f t="shared" si="295"/>
        <v>0</v>
      </c>
      <c r="LN31" s="675">
        <f t="shared" si="295"/>
        <v>0</v>
      </c>
      <c r="LO31" s="690">
        <f t="shared" si="295"/>
        <v>0</v>
      </c>
      <c r="LP31" s="691">
        <f t="shared" si="295"/>
        <v>0</v>
      </c>
      <c r="LQ31" s="675">
        <f t="shared" si="295"/>
        <v>0</v>
      </c>
      <c r="LR31" s="692">
        <f t="shared" si="295"/>
        <v>0</v>
      </c>
      <c r="LS31" s="691">
        <f t="shared" si="295"/>
        <v>0</v>
      </c>
      <c r="LT31" s="675">
        <f t="shared" si="295"/>
        <v>0</v>
      </c>
      <c r="LU31" s="676">
        <f t="shared" si="295"/>
        <v>0</v>
      </c>
      <c r="LV31" s="686">
        <f t="shared" si="295"/>
        <v>0</v>
      </c>
      <c r="LW31" s="675">
        <f t="shared" si="295"/>
        <v>0</v>
      </c>
      <c r="LX31" s="676">
        <f t="shared" si="295"/>
        <v>0</v>
      </c>
      <c r="LY31" s="686">
        <f t="shared" si="295"/>
        <v>0</v>
      </c>
      <c r="LZ31" s="682">
        <f t="shared" si="295"/>
        <v>3607188.5600000005</v>
      </c>
      <c r="MA31" s="673">
        <f t="shared" si="295"/>
        <v>0</v>
      </c>
      <c r="MB31" s="689">
        <f t="shared" si="295"/>
        <v>0</v>
      </c>
      <c r="MC31" s="684">
        <f t="shared" si="295"/>
        <v>0</v>
      </c>
      <c r="MD31" s="686">
        <f t="shared" si="295"/>
        <v>0</v>
      </c>
      <c r="ME31" s="696">
        <f t="shared" si="295"/>
        <v>0</v>
      </c>
      <c r="MF31" s="696">
        <f t="shared" si="295"/>
        <v>973940.89999999991</v>
      </c>
      <c r="MG31" s="688">
        <f t="shared" si="295"/>
        <v>2633247.66</v>
      </c>
      <c r="MH31" s="669">
        <f t="shared" si="295"/>
        <v>194609.89</v>
      </c>
      <c r="MI31" s="676">
        <f t="shared" si="295"/>
        <v>0</v>
      </c>
      <c r="MJ31" s="686">
        <f t="shared" si="295"/>
        <v>0</v>
      </c>
      <c r="MK31" s="673">
        <f t="shared" si="295"/>
        <v>0</v>
      </c>
      <c r="ML31" s="689">
        <f t="shared" si="295"/>
        <v>0</v>
      </c>
      <c r="MM31" s="676">
        <f t="shared" si="295"/>
        <v>0</v>
      </c>
      <c r="MN31" s="676">
        <f t="shared" si="295"/>
        <v>52544.67</v>
      </c>
      <c r="MO31" s="688">
        <f t="shared" si="295"/>
        <v>142065.22</v>
      </c>
      <c r="MP31" s="669">
        <f t="shared" si="295"/>
        <v>57524.589999999989</v>
      </c>
      <c r="MQ31" s="673">
        <f t="shared" si="295"/>
        <v>15531.639999999992</v>
      </c>
      <c r="MR31" s="688">
        <f t="shared" si="295"/>
        <v>41992.95</v>
      </c>
      <c r="MS31" s="669">
        <f t="shared" si="295"/>
        <v>0</v>
      </c>
      <c r="MT31" s="687">
        <f t="shared" si="295"/>
        <v>0</v>
      </c>
      <c r="MU31" s="686">
        <f t="shared" si="295"/>
        <v>0</v>
      </c>
      <c r="MV31" s="674">
        <f t="shared" si="295"/>
        <v>0</v>
      </c>
      <c r="MW31" s="684">
        <f t="shared" si="295"/>
        <v>0</v>
      </c>
      <c r="MX31" s="686">
        <f t="shared" si="295"/>
        <v>0</v>
      </c>
      <c r="MY31" s="674">
        <f t="shared" si="295"/>
        <v>0</v>
      </c>
      <c r="MZ31" s="673">
        <f t="shared" si="295"/>
        <v>0</v>
      </c>
      <c r="NA31" s="688">
        <f t="shared" si="295"/>
        <v>0</v>
      </c>
      <c r="NB31" s="674">
        <f t="shared" si="295"/>
        <v>57524.589999999989</v>
      </c>
      <c r="NC31" s="673">
        <f t="shared" si="295"/>
        <v>15531.639999999992</v>
      </c>
      <c r="ND31" s="688">
        <f t="shared" si="295"/>
        <v>41992.95</v>
      </c>
      <c r="NE31" s="674">
        <f t="shared" si="295"/>
        <v>0</v>
      </c>
      <c r="NF31" s="673">
        <f t="shared" si="295"/>
        <v>0</v>
      </c>
      <c r="NG31" s="686">
        <f t="shared" si="295"/>
        <v>0</v>
      </c>
      <c r="NH31" s="662">
        <f t="shared" si="295"/>
        <v>35131456.219999999</v>
      </c>
      <c r="NI31" s="673">
        <f t="shared" si="295"/>
        <v>0</v>
      </c>
      <c r="NJ31" s="686">
        <f t="shared" si="295"/>
        <v>0</v>
      </c>
      <c r="NK31" s="673">
        <f t="shared" si="295"/>
        <v>35131456.219999999</v>
      </c>
      <c r="NL31" s="662">
        <f t="shared" si="295"/>
        <v>0</v>
      </c>
      <c r="NM31" s="694">
        <f t="shared" si="295"/>
        <v>0</v>
      </c>
      <c r="NN31" s="686">
        <f t="shared" si="295"/>
        <v>0</v>
      </c>
      <c r="NO31" s="673">
        <f t="shared" si="295"/>
        <v>0</v>
      </c>
      <c r="NP31" s="662">
        <f t="shared" si="295"/>
        <v>305383011.85999995</v>
      </c>
      <c r="NQ31" s="673">
        <f t="shared" si="295"/>
        <v>8130868.0799999945</v>
      </c>
      <c r="NR31" s="689">
        <f t="shared" si="295"/>
        <v>127383600</v>
      </c>
      <c r="NS31" s="673">
        <f t="shared" si="295"/>
        <v>169868543.78</v>
      </c>
      <c r="NT31" s="662">
        <f t="shared" si="295"/>
        <v>1456492.34</v>
      </c>
      <c r="NU31" s="673">
        <f t="shared" si="295"/>
        <v>87389.54</v>
      </c>
      <c r="NV31" s="688">
        <f t="shared" ref="NV31:QG31" si="296">SUM(NV13:NV30)</f>
        <v>1369102.8</v>
      </c>
      <c r="NW31" s="673">
        <f t="shared" si="296"/>
        <v>0</v>
      </c>
      <c r="NX31" s="664">
        <f t="shared" si="296"/>
        <v>164930292.11000001</v>
      </c>
      <c r="NY31" s="694">
        <f t="shared" si="296"/>
        <v>0</v>
      </c>
      <c r="NZ31" s="686">
        <f t="shared" si="296"/>
        <v>0</v>
      </c>
      <c r="OA31" s="673">
        <f t="shared" si="296"/>
        <v>164930292.11000001</v>
      </c>
      <c r="OB31" s="664">
        <f t="shared" si="296"/>
        <v>0</v>
      </c>
      <c r="OC31" s="694">
        <f t="shared" si="296"/>
        <v>0</v>
      </c>
      <c r="OD31" s="686">
        <f t="shared" si="296"/>
        <v>0</v>
      </c>
      <c r="OE31" s="673">
        <f t="shared" si="296"/>
        <v>0</v>
      </c>
      <c r="OF31" s="664">
        <f t="shared" si="296"/>
        <v>140452719.75</v>
      </c>
      <c r="OG31" s="673">
        <f t="shared" si="296"/>
        <v>8130868.0799999945</v>
      </c>
      <c r="OH31" s="688">
        <f t="shared" si="296"/>
        <v>127383600</v>
      </c>
      <c r="OI31" s="673">
        <f t="shared" si="296"/>
        <v>4938251.67</v>
      </c>
      <c r="OJ31" s="664">
        <f t="shared" si="296"/>
        <v>1456492.34</v>
      </c>
      <c r="OK31" s="694">
        <f t="shared" si="296"/>
        <v>87389.54</v>
      </c>
      <c r="OL31" s="686">
        <f t="shared" si="296"/>
        <v>1369102.8</v>
      </c>
      <c r="OM31" s="673">
        <f t="shared" si="296"/>
        <v>0</v>
      </c>
      <c r="ON31" s="682">
        <f t="shared" si="296"/>
        <v>148289014.29999995</v>
      </c>
      <c r="OO31" s="693">
        <f t="shared" si="296"/>
        <v>122660.01000000001</v>
      </c>
      <c r="OP31" s="686">
        <f t="shared" si="296"/>
        <v>1921673.43</v>
      </c>
      <c r="OQ31" s="692">
        <f t="shared" si="296"/>
        <v>8774680.8599999622</v>
      </c>
      <c r="OR31" s="691">
        <f t="shared" si="296"/>
        <v>137470000</v>
      </c>
      <c r="OS31" s="669">
        <f t="shared" si="296"/>
        <v>0</v>
      </c>
      <c r="OT31" s="676">
        <f t="shared" si="296"/>
        <v>0</v>
      </c>
      <c r="OU31" s="689">
        <f t="shared" si="296"/>
        <v>0</v>
      </c>
      <c r="OV31" s="676">
        <f t="shared" si="296"/>
        <v>0</v>
      </c>
      <c r="OW31" s="689">
        <f t="shared" si="296"/>
        <v>0</v>
      </c>
      <c r="OX31" s="669">
        <f t="shared" si="296"/>
        <v>381751943.14999998</v>
      </c>
      <c r="OY31" s="693">
        <f t="shared" si="296"/>
        <v>564691.05000000005</v>
      </c>
      <c r="OZ31" s="686">
        <f t="shared" si="296"/>
        <v>8846826.5700000003</v>
      </c>
      <c r="PA31" s="676">
        <f t="shared" si="296"/>
        <v>22340425.529999971</v>
      </c>
      <c r="PB31" s="689">
        <f t="shared" si="296"/>
        <v>350000000</v>
      </c>
      <c r="PC31" s="669">
        <f t="shared" si="296"/>
        <v>0</v>
      </c>
      <c r="PD31" s="676">
        <f t="shared" si="296"/>
        <v>0</v>
      </c>
      <c r="PE31" s="689">
        <f t="shared" si="296"/>
        <v>0</v>
      </c>
      <c r="PF31" s="676">
        <f t="shared" si="296"/>
        <v>0</v>
      </c>
      <c r="PG31" s="689">
        <f t="shared" si="296"/>
        <v>0</v>
      </c>
      <c r="PH31" s="674">
        <f t="shared" si="296"/>
        <v>9411517.6199999992</v>
      </c>
      <c r="PI31" s="676">
        <f t="shared" si="296"/>
        <v>564691.05000000005</v>
      </c>
      <c r="PJ31" s="689">
        <f t="shared" si="296"/>
        <v>8846826.5700000003</v>
      </c>
      <c r="PK31" s="692">
        <f t="shared" si="296"/>
        <v>0</v>
      </c>
      <c r="PL31" s="691">
        <f t="shared" si="296"/>
        <v>0</v>
      </c>
      <c r="PM31" s="674">
        <f t="shared" si="296"/>
        <v>0</v>
      </c>
      <c r="PN31" s="692">
        <f t="shared" si="296"/>
        <v>0</v>
      </c>
      <c r="PO31" s="691">
        <f t="shared" si="296"/>
        <v>0</v>
      </c>
      <c r="PP31" s="692">
        <f t="shared" si="296"/>
        <v>0</v>
      </c>
      <c r="PQ31" s="691">
        <f t="shared" si="296"/>
        <v>0</v>
      </c>
      <c r="PR31" s="674">
        <f t="shared" si="296"/>
        <v>372340425.52999997</v>
      </c>
      <c r="PS31" s="693">
        <f t="shared" si="296"/>
        <v>0</v>
      </c>
      <c r="PT31" s="686">
        <f t="shared" si="296"/>
        <v>0</v>
      </c>
      <c r="PU31" s="676">
        <f t="shared" si="296"/>
        <v>22340425.529999971</v>
      </c>
      <c r="PV31" s="689">
        <f t="shared" si="296"/>
        <v>350000000</v>
      </c>
      <c r="PW31" s="675">
        <f t="shared" si="296"/>
        <v>0</v>
      </c>
      <c r="PX31" s="676">
        <f t="shared" si="296"/>
        <v>0</v>
      </c>
      <c r="PY31" s="689">
        <f t="shared" si="296"/>
        <v>0</v>
      </c>
      <c r="PZ31" s="676">
        <f t="shared" si="296"/>
        <v>0</v>
      </c>
      <c r="QA31" s="689">
        <f t="shared" si="296"/>
        <v>0</v>
      </c>
      <c r="QB31" s="661">
        <f t="shared" si="296"/>
        <v>0</v>
      </c>
      <c r="QC31" s="684">
        <f t="shared" si="296"/>
        <v>0</v>
      </c>
      <c r="QD31" s="686">
        <f t="shared" si="296"/>
        <v>0</v>
      </c>
      <c r="QE31" s="669">
        <f t="shared" si="296"/>
        <v>0</v>
      </c>
      <c r="QF31" s="690">
        <f t="shared" si="296"/>
        <v>0</v>
      </c>
      <c r="QG31" s="691">
        <f t="shared" si="296"/>
        <v>0</v>
      </c>
      <c r="QH31" s="661">
        <f t="shared" ref="QH31:SS31" si="297">SUM(QH13:QH30)</f>
        <v>0</v>
      </c>
      <c r="QI31" s="684">
        <f t="shared" si="297"/>
        <v>0</v>
      </c>
      <c r="QJ31" s="686">
        <f t="shared" si="297"/>
        <v>0</v>
      </c>
      <c r="QK31" s="669">
        <f t="shared" si="297"/>
        <v>0</v>
      </c>
      <c r="QL31" s="690">
        <f t="shared" si="297"/>
        <v>0</v>
      </c>
      <c r="QM31" s="691">
        <f t="shared" si="297"/>
        <v>0</v>
      </c>
      <c r="QN31" s="661">
        <f t="shared" si="297"/>
        <v>0</v>
      </c>
      <c r="QO31" s="684">
        <f t="shared" si="297"/>
        <v>0</v>
      </c>
      <c r="QP31" s="686">
        <f t="shared" si="297"/>
        <v>0</v>
      </c>
      <c r="QQ31" s="669">
        <f t="shared" si="297"/>
        <v>0</v>
      </c>
      <c r="QR31" s="690">
        <f t="shared" si="297"/>
        <v>0</v>
      </c>
      <c r="QS31" s="691">
        <f t="shared" si="297"/>
        <v>0</v>
      </c>
      <c r="QT31" s="683">
        <f t="shared" si="297"/>
        <v>0</v>
      </c>
      <c r="QU31" s="690">
        <f t="shared" si="297"/>
        <v>0</v>
      </c>
      <c r="QV31" s="691">
        <f t="shared" si="297"/>
        <v>0</v>
      </c>
      <c r="QW31" s="674">
        <f t="shared" si="297"/>
        <v>0</v>
      </c>
      <c r="QX31" s="690">
        <f t="shared" si="297"/>
        <v>0</v>
      </c>
      <c r="QY31" s="691">
        <f t="shared" si="297"/>
        <v>0</v>
      </c>
      <c r="QZ31" s="683">
        <f t="shared" si="297"/>
        <v>0</v>
      </c>
      <c r="RA31" s="690">
        <f t="shared" si="297"/>
        <v>0</v>
      </c>
      <c r="RB31" s="691">
        <f t="shared" si="297"/>
        <v>0</v>
      </c>
      <c r="RC31" s="674">
        <f t="shared" si="297"/>
        <v>0</v>
      </c>
      <c r="RD31" s="690">
        <f t="shared" si="297"/>
        <v>0</v>
      </c>
      <c r="RE31" s="691">
        <f t="shared" si="297"/>
        <v>0</v>
      </c>
      <c r="RF31" s="662">
        <f t="shared" si="297"/>
        <v>0</v>
      </c>
      <c r="RG31" s="673">
        <f t="shared" si="297"/>
        <v>0</v>
      </c>
      <c r="RH31" s="686">
        <f t="shared" si="297"/>
        <v>0</v>
      </c>
      <c r="RI31" s="673">
        <f t="shared" si="297"/>
        <v>0</v>
      </c>
      <c r="RJ31" s="686">
        <f t="shared" si="297"/>
        <v>0</v>
      </c>
      <c r="RK31" s="662">
        <f t="shared" si="297"/>
        <v>0</v>
      </c>
      <c r="RL31" s="676">
        <f t="shared" si="297"/>
        <v>0</v>
      </c>
      <c r="RM31" s="686">
        <f t="shared" si="297"/>
        <v>0</v>
      </c>
      <c r="RN31" s="676">
        <f t="shared" si="297"/>
        <v>0</v>
      </c>
      <c r="RO31" s="686">
        <f t="shared" si="297"/>
        <v>0</v>
      </c>
      <c r="RP31" s="662">
        <f t="shared" si="297"/>
        <v>0</v>
      </c>
      <c r="RQ31" s="694">
        <f t="shared" si="297"/>
        <v>0</v>
      </c>
      <c r="RR31" s="686">
        <f t="shared" si="297"/>
        <v>0</v>
      </c>
      <c r="RS31" s="676">
        <f t="shared" si="297"/>
        <v>0</v>
      </c>
      <c r="RT31" s="686">
        <f t="shared" si="297"/>
        <v>0</v>
      </c>
      <c r="RU31" s="662">
        <f t="shared" si="297"/>
        <v>0</v>
      </c>
      <c r="RV31" s="676">
        <f t="shared" si="297"/>
        <v>0</v>
      </c>
      <c r="RW31" s="686">
        <f t="shared" si="297"/>
        <v>0</v>
      </c>
      <c r="RX31" s="676">
        <f t="shared" si="297"/>
        <v>0</v>
      </c>
      <c r="RY31" s="686">
        <f t="shared" si="297"/>
        <v>0</v>
      </c>
      <c r="RZ31" s="962">
        <f t="shared" si="297"/>
        <v>0</v>
      </c>
      <c r="SA31" s="962">
        <f t="shared" si="297"/>
        <v>0</v>
      </c>
      <c r="SB31" s="962">
        <f t="shared" si="297"/>
        <v>0</v>
      </c>
      <c r="SC31" s="962">
        <f t="shared" si="297"/>
        <v>0</v>
      </c>
      <c r="SD31" s="659">
        <f t="shared" si="297"/>
        <v>453644124.95000005</v>
      </c>
      <c r="SE31" s="676">
        <f t="shared" si="297"/>
        <v>71687458.280000001</v>
      </c>
      <c r="SF31" s="693">
        <f t="shared" si="297"/>
        <v>88965838.890000015</v>
      </c>
      <c r="SG31" s="686">
        <f t="shared" si="297"/>
        <v>228769300</v>
      </c>
      <c r="SH31" s="693">
        <f t="shared" si="297"/>
        <v>17982027.780000001</v>
      </c>
      <c r="SI31" s="686">
        <f t="shared" si="297"/>
        <v>46239500</v>
      </c>
      <c r="SJ31" s="659">
        <f t="shared" si="297"/>
        <v>16920920.059999999</v>
      </c>
      <c r="SK31" s="676">
        <f t="shared" si="297"/>
        <v>16920920.059999999</v>
      </c>
      <c r="SL31" s="687">
        <f t="shared" si="297"/>
        <v>0</v>
      </c>
      <c r="SM31" s="686">
        <f t="shared" si="297"/>
        <v>0</v>
      </c>
      <c r="SN31" s="687">
        <f t="shared" si="297"/>
        <v>0</v>
      </c>
      <c r="SO31" s="686">
        <f t="shared" si="297"/>
        <v>0</v>
      </c>
      <c r="SP31" s="661">
        <f t="shared" si="297"/>
        <v>11160000</v>
      </c>
      <c r="SQ31" s="693">
        <f t="shared" si="297"/>
        <v>2400000</v>
      </c>
      <c r="SR31" s="686">
        <f t="shared" si="297"/>
        <v>8760000</v>
      </c>
      <c r="SS31" s="669">
        <f t="shared" si="297"/>
        <v>0</v>
      </c>
      <c r="ST31" s="687">
        <f t="shared" ref="ST31:VE31" si="298">SUM(ST13:ST30)</f>
        <v>0</v>
      </c>
      <c r="SU31" s="686">
        <f t="shared" si="298"/>
        <v>0</v>
      </c>
      <c r="SV31" s="659">
        <f t="shared" si="298"/>
        <v>1131671382.98</v>
      </c>
      <c r="SW31" s="684">
        <f t="shared" si="298"/>
        <v>0</v>
      </c>
      <c r="SX31" s="686">
        <f t="shared" si="298"/>
        <v>0</v>
      </c>
      <c r="SY31" s="687">
        <f t="shared" si="298"/>
        <v>3776138.299999997</v>
      </c>
      <c r="SZ31" s="686">
        <f t="shared" si="298"/>
        <v>59159500</v>
      </c>
      <c r="TA31" s="676">
        <f t="shared" si="298"/>
        <v>64124144.679999985</v>
      </c>
      <c r="TB31" s="686">
        <f t="shared" si="298"/>
        <v>1004611600</v>
      </c>
      <c r="TC31" s="659">
        <f t="shared" si="298"/>
        <v>121172636.50999999</v>
      </c>
      <c r="TD31" s="676">
        <f t="shared" si="298"/>
        <v>0</v>
      </c>
      <c r="TE31" s="689">
        <f t="shared" si="298"/>
        <v>0</v>
      </c>
      <c r="TF31" s="676">
        <f t="shared" si="298"/>
        <v>0</v>
      </c>
      <c r="TG31" s="689">
        <f t="shared" si="298"/>
        <v>0</v>
      </c>
      <c r="TH31" s="676">
        <f t="shared" si="298"/>
        <v>7270358.2000000002</v>
      </c>
      <c r="TI31" s="686">
        <f t="shared" si="298"/>
        <v>113902278.30999999</v>
      </c>
      <c r="TJ31" s="669">
        <f t="shared" si="298"/>
        <v>240387553.19</v>
      </c>
      <c r="TK31" s="693">
        <f t="shared" si="298"/>
        <v>0</v>
      </c>
      <c r="TL31" s="686">
        <f t="shared" si="298"/>
        <v>0</v>
      </c>
      <c r="TM31" s="687">
        <f t="shared" si="298"/>
        <v>8689455.3200000077</v>
      </c>
      <c r="TN31" s="686">
        <f t="shared" si="298"/>
        <v>136134800</v>
      </c>
      <c r="TO31" s="687">
        <f t="shared" si="298"/>
        <v>5733797.8700000048</v>
      </c>
      <c r="TP31" s="686">
        <f t="shared" si="298"/>
        <v>89829500</v>
      </c>
      <c r="TQ31" s="669">
        <f t="shared" si="298"/>
        <v>0</v>
      </c>
      <c r="TR31" s="676">
        <f t="shared" si="298"/>
        <v>0</v>
      </c>
      <c r="TS31" s="689">
        <f t="shared" si="298"/>
        <v>0</v>
      </c>
      <c r="TT31" s="676">
        <f t="shared" si="298"/>
        <v>0</v>
      </c>
      <c r="TU31" s="689">
        <f t="shared" si="298"/>
        <v>0</v>
      </c>
      <c r="TV31" s="676">
        <f t="shared" si="298"/>
        <v>0</v>
      </c>
      <c r="TW31" s="689">
        <f t="shared" si="298"/>
        <v>0</v>
      </c>
      <c r="TX31" s="683">
        <f t="shared" si="298"/>
        <v>144824255.31999999</v>
      </c>
      <c r="TY31" s="693">
        <f t="shared" si="298"/>
        <v>0</v>
      </c>
      <c r="TZ31" s="686">
        <f t="shared" si="298"/>
        <v>0</v>
      </c>
      <c r="UA31" s="693">
        <f t="shared" si="298"/>
        <v>8689455.3200000077</v>
      </c>
      <c r="UB31" s="686">
        <f t="shared" si="298"/>
        <v>136134800</v>
      </c>
      <c r="UC31" s="687">
        <f t="shared" si="298"/>
        <v>0</v>
      </c>
      <c r="UD31" s="686">
        <f t="shared" si="298"/>
        <v>0</v>
      </c>
      <c r="UE31" s="683">
        <f t="shared" si="298"/>
        <v>0</v>
      </c>
      <c r="UF31" s="693">
        <f t="shared" si="298"/>
        <v>0</v>
      </c>
      <c r="UG31" s="686">
        <f t="shared" si="298"/>
        <v>0</v>
      </c>
      <c r="UH31" s="693">
        <f t="shared" si="298"/>
        <v>0</v>
      </c>
      <c r="UI31" s="686">
        <f t="shared" si="298"/>
        <v>0</v>
      </c>
      <c r="UJ31" s="687">
        <f t="shared" si="298"/>
        <v>0</v>
      </c>
      <c r="UK31" s="686">
        <f t="shared" si="298"/>
        <v>0</v>
      </c>
      <c r="UL31" s="674">
        <f t="shared" si="298"/>
        <v>95563297.870000005</v>
      </c>
      <c r="UM31" s="693">
        <f t="shared" si="298"/>
        <v>0</v>
      </c>
      <c r="UN31" s="686">
        <f t="shared" si="298"/>
        <v>0</v>
      </c>
      <c r="UO31" s="687">
        <f t="shared" si="298"/>
        <v>0</v>
      </c>
      <c r="UP31" s="686">
        <f t="shared" si="298"/>
        <v>0</v>
      </c>
      <c r="UQ31" s="687">
        <f t="shared" si="298"/>
        <v>5733797.8700000048</v>
      </c>
      <c r="UR31" s="686">
        <f t="shared" si="298"/>
        <v>89829500</v>
      </c>
      <c r="US31" s="674">
        <f t="shared" si="298"/>
        <v>0</v>
      </c>
      <c r="UT31" s="676">
        <f t="shared" si="298"/>
        <v>0</v>
      </c>
      <c r="UU31" s="689">
        <f t="shared" si="298"/>
        <v>0</v>
      </c>
      <c r="UV31" s="676">
        <f t="shared" si="298"/>
        <v>0</v>
      </c>
      <c r="UW31" s="689">
        <f t="shared" si="298"/>
        <v>0</v>
      </c>
      <c r="UX31" s="676">
        <f t="shared" si="298"/>
        <v>0</v>
      </c>
      <c r="UY31" s="689">
        <f t="shared" si="298"/>
        <v>0</v>
      </c>
      <c r="UZ31" s="669">
        <f t="shared" si="298"/>
        <v>1649232880.4300003</v>
      </c>
      <c r="VA31" s="669">
        <f t="shared" si="298"/>
        <v>124853482.78000002</v>
      </c>
      <c r="VB31" s="661">
        <f t="shared" si="298"/>
        <v>126248262.48999999</v>
      </c>
      <c r="VC31" s="669">
        <f t="shared" si="298"/>
        <v>2153987.96</v>
      </c>
      <c r="VD31" s="697">
        <f t="shared" si="298"/>
        <v>7135490.2999999998</v>
      </c>
      <c r="VE31" s="664">
        <f t="shared" si="298"/>
        <v>2107384.5699999998</v>
      </c>
      <c r="VF31" s="698">
        <f t="shared" ref="VF31:XQ31" si="299">SUM(VF13:VF30)</f>
        <v>119112772.19000001</v>
      </c>
      <c r="VG31" s="664">
        <f t="shared" si="299"/>
        <v>46603.39</v>
      </c>
      <c r="VH31" s="659">
        <f t="shared" si="299"/>
        <v>9422255485.9099998</v>
      </c>
      <c r="VI31" s="671">
        <f t="shared" si="299"/>
        <v>9180170474.6700001</v>
      </c>
      <c r="VJ31" s="699">
        <f t="shared" si="299"/>
        <v>242085011.23999998</v>
      </c>
      <c r="VK31" s="659">
        <f t="shared" si="299"/>
        <v>2485154078.8100004</v>
      </c>
      <c r="VL31" s="671">
        <f t="shared" si="299"/>
        <v>2419630677.9200006</v>
      </c>
      <c r="VM31" s="672">
        <f t="shared" si="299"/>
        <v>65523400.890000008</v>
      </c>
      <c r="VN31" s="659">
        <f t="shared" si="299"/>
        <v>8775825473.9400024</v>
      </c>
      <c r="VO31" s="679">
        <f t="shared" si="299"/>
        <v>2309763232.2300005</v>
      </c>
      <c r="VP31" s="669">
        <f t="shared" si="299"/>
        <v>261951680</v>
      </c>
      <c r="VQ31" s="669">
        <f t="shared" si="299"/>
        <v>68214091</v>
      </c>
      <c r="VR31" s="659">
        <f t="shared" si="299"/>
        <v>8493500</v>
      </c>
      <c r="VS31" s="679">
        <f t="shared" si="299"/>
        <v>1174412.0499999998</v>
      </c>
      <c r="VT31" s="659">
        <f t="shared" si="299"/>
        <v>39064600</v>
      </c>
      <c r="VU31" s="679">
        <f t="shared" si="299"/>
        <v>7078313.6100000013</v>
      </c>
      <c r="VV31" s="659">
        <f t="shared" si="299"/>
        <v>62000</v>
      </c>
      <c r="VW31" s="679">
        <f t="shared" si="299"/>
        <v>0</v>
      </c>
      <c r="VX31" s="669">
        <f t="shared" si="299"/>
        <v>0</v>
      </c>
      <c r="VY31" s="668">
        <f t="shared" si="299"/>
        <v>0</v>
      </c>
      <c r="VZ31" s="669">
        <f t="shared" si="299"/>
        <v>224383</v>
      </c>
      <c r="WA31" s="668">
        <f t="shared" si="299"/>
        <v>224383</v>
      </c>
      <c r="WB31" s="669">
        <f t="shared" si="299"/>
        <v>0</v>
      </c>
      <c r="WC31" s="669">
        <f t="shared" si="299"/>
        <v>0</v>
      </c>
      <c r="WD31" s="679">
        <f t="shared" si="299"/>
        <v>275158128.97000003</v>
      </c>
      <c r="WE31" s="673">
        <f t="shared" si="299"/>
        <v>96817600.729999989</v>
      </c>
      <c r="WF31" s="686">
        <f t="shared" si="299"/>
        <v>178340528.23999998</v>
      </c>
      <c r="WG31" s="659">
        <f t="shared" si="299"/>
        <v>82885851.350000009</v>
      </c>
      <c r="WH31" s="642">
        <f t="shared" si="299"/>
        <v>29164354.689999998</v>
      </c>
      <c r="WI31" s="691">
        <f t="shared" si="299"/>
        <v>53721496.659999996</v>
      </c>
      <c r="WJ31" s="659">
        <f t="shared" si="299"/>
        <v>61475720</v>
      </c>
      <c r="WK31" s="692">
        <f t="shared" si="299"/>
        <v>45575720</v>
      </c>
      <c r="WL31" s="691">
        <f t="shared" si="299"/>
        <v>15900000</v>
      </c>
      <c r="WM31" s="659">
        <f t="shared" si="299"/>
        <v>15813795.57</v>
      </c>
      <c r="WN31" s="692">
        <f t="shared" si="299"/>
        <v>12489000</v>
      </c>
      <c r="WO31" s="686">
        <f t="shared" si="299"/>
        <v>3324795.5700000003</v>
      </c>
      <c r="WP31" s="659">
        <f t="shared" si="299"/>
        <v>934559811.83999991</v>
      </c>
      <c r="WQ31" s="659">
        <f t="shared" si="299"/>
        <v>179684528.81</v>
      </c>
      <c r="WR31" s="659">
        <f t="shared" si="299"/>
        <v>11249280</v>
      </c>
      <c r="WS31" s="692">
        <f t="shared" si="299"/>
        <v>0</v>
      </c>
      <c r="WT31" s="691">
        <f t="shared" si="299"/>
        <v>11249280</v>
      </c>
      <c r="WU31" s="669">
        <f t="shared" si="299"/>
        <v>2875467</v>
      </c>
      <c r="WV31" s="692">
        <f t="shared" si="299"/>
        <v>0</v>
      </c>
      <c r="WW31" s="691">
        <f t="shared" si="299"/>
        <v>2875467</v>
      </c>
      <c r="WX31" s="659">
        <f t="shared" si="299"/>
        <v>0</v>
      </c>
      <c r="WY31" s="692">
        <f t="shared" si="299"/>
        <v>0</v>
      </c>
      <c r="WZ31" s="691">
        <f t="shared" si="299"/>
        <v>0</v>
      </c>
      <c r="XA31" s="669">
        <f t="shared" si="299"/>
        <v>0</v>
      </c>
      <c r="XB31" s="692">
        <f t="shared" si="299"/>
        <v>0</v>
      </c>
      <c r="XC31" s="691">
        <f t="shared" si="299"/>
        <v>0</v>
      </c>
      <c r="XD31" s="659">
        <f t="shared" si="299"/>
        <v>38677228.669999994</v>
      </c>
      <c r="XE31" s="692">
        <f t="shared" si="299"/>
        <v>2320633.7200000002</v>
      </c>
      <c r="XF31" s="691">
        <f t="shared" si="299"/>
        <v>36356594.950000003</v>
      </c>
      <c r="XG31" s="669">
        <f t="shared" si="299"/>
        <v>9436986.8800000008</v>
      </c>
      <c r="XH31" s="692">
        <f t="shared" si="299"/>
        <v>566219.16999999993</v>
      </c>
      <c r="XI31" s="691">
        <f t="shared" si="299"/>
        <v>8870767.709999999</v>
      </c>
      <c r="XJ31" s="659">
        <f t="shared" si="299"/>
        <v>524185200</v>
      </c>
      <c r="XK31" s="692">
        <f t="shared" si="299"/>
        <v>0</v>
      </c>
      <c r="XL31" s="691">
        <f t="shared" si="299"/>
        <v>524185200</v>
      </c>
      <c r="XM31" s="669">
        <f t="shared" si="299"/>
        <v>131695554</v>
      </c>
      <c r="XN31" s="693">
        <f t="shared" si="299"/>
        <v>0</v>
      </c>
      <c r="XO31" s="686">
        <f t="shared" si="299"/>
        <v>131695554</v>
      </c>
      <c r="XP31" s="704">
        <f t="shared" si="299"/>
        <v>0</v>
      </c>
      <c r="XQ31" s="705">
        <f t="shared" si="299"/>
        <v>0</v>
      </c>
      <c r="XR31" s="706">
        <f t="shared" ref="XR31:AAC31" si="300">SUM(XR13:XR30)</f>
        <v>0</v>
      </c>
      <c r="XS31" s="707">
        <f t="shared" si="300"/>
        <v>0</v>
      </c>
      <c r="XT31" s="703">
        <f t="shared" si="300"/>
        <v>137473013.25999999</v>
      </c>
      <c r="XU31" s="707">
        <f t="shared" si="300"/>
        <v>137473013.25999999</v>
      </c>
      <c r="XV31" s="703">
        <f t="shared" si="300"/>
        <v>0</v>
      </c>
      <c r="XW31" s="708">
        <f t="shared" si="300"/>
        <v>0</v>
      </c>
      <c r="XX31" s="709">
        <f t="shared" si="300"/>
        <v>0</v>
      </c>
      <c r="XY31" s="710">
        <f t="shared" si="300"/>
        <v>0</v>
      </c>
      <c r="XZ31" s="709">
        <f t="shared" si="300"/>
        <v>137473013.25999999</v>
      </c>
      <c r="YA31" s="710">
        <f t="shared" si="300"/>
        <v>0</v>
      </c>
      <c r="YB31" s="703">
        <f t="shared" si="300"/>
        <v>159036898.70000002</v>
      </c>
      <c r="YC31" s="711">
        <f t="shared" si="300"/>
        <v>0</v>
      </c>
      <c r="YD31" s="708">
        <f t="shared" si="300"/>
        <v>0</v>
      </c>
      <c r="YE31" s="708">
        <f t="shared" si="300"/>
        <v>46141749.549999997</v>
      </c>
      <c r="YF31" s="711">
        <f t="shared" si="300"/>
        <v>3180201.79</v>
      </c>
      <c r="YG31" s="708">
        <f t="shared" si="300"/>
        <v>0</v>
      </c>
      <c r="YH31" s="711">
        <f t="shared" si="300"/>
        <v>0</v>
      </c>
      <c r="YI31" s="708">
        <f t="shared" si="300"/>
        <v>74499960.879999995</v>
      </c>
      <c r="YJ31" s="711">
        <f t="shared" si="300"/>
        <v>2528544</v>
      </c>
      <c r="YK31" s="708">
        <f t="shared" si="300"/>
        <v>0</v>
      </c>
      <c r="YL31" s="711">
        <f t="shared" si="300"/>
        <v>0</v>
      </c>
      <c r="YM31" s="708">
        <f t="shared" si="300"/>
        <v>32686442.48</v>
      </c>
      <c r="YN31" s="703">
        <f t="shared" si="300"/>
        <v>35676520.930000007</v>
      </c>
      <c r="YO31" s="708">
        <f t="shared" si="300"/>
        <v>0</v>
      </c>
      <c r="YP31" s="708">
        <f t="shared" si="300"/>
        <v>0</v>
      </c>
      <c r="YQ31" s="708">
        <f t="shared" si="300"/>
        <v>2990078.45</v>
      </c>
      <c r="YR31" s="711">
        <f t="shared" si="300"/>
        <v>0</v>
      </c>
      <c r="YS31" s="708">
        <f t="shared" si="300"/>
        <v>0</v>
      </c>
      <c r="YT31" s="712">
        <f t="shared" si="300"/>
        <v>0</v>
      </c>
      <c r="YU31" s="708">
        <f t="shared" si="300"/>
        <v>0</v>
      </c>
      <c r="YV31" s="708">
        <f t="shared" si="300"/>
        <v>0</v>
      </c>
      <c r="YW31" s="708">
        <f t="shared" si="300"/>
        <v>0</v>
      </c>
      <c r="YX31" s="708">
        <f t="shared" si="300"/>
        <v>0</v>
      </c>
      <c r="YY31" s="712">
        <f t="shared" si="300"/>
        <v>32686442.48</v>
      </c>
      <c r="YZ31" s="659">
        <f t="shared" si="300"/>
        <v>63938191.210000001</v>
      </c>
      <c r="ZA31" s="707">
        <f t="shared" si="300"/>
        <v>28202332.91</v>
      </c>
      <c r="ZB31" s="708">
        <f t="shared" si="300"/>
        <v>0</v>
      </c>
      <c r="ZC31" s="711">
        <f t="shared" si="300"/>
        <v>33233830.57</v>
      </c>
      <c r="ZD31" s="708">
        <f t="shared" si="300"/>
        <v>2502027.73</v>
      </c>
      <c r="ZE31" s="713">
        <f t="shared" si="300"/>
        <v>0</v>
      </c>
      <c r="ZF31" s="659">
        <f t="shared" si="300"/>
        <v>0</v>
      </c>
      <c r="ZG31" s="708">
        <f t="shared" si="300"/>
        <v>0</v>
      </c>
      <c r="ZH31" s="712">
        <f t="shared" si="300"/>
        <v>0</v>
      </c>
      <c r="ZI31" s="708">
        <f t="shared" si="300"/>
        <v>0</v>
      </c>
      <c r="ZJ31" s="708">
        <f t="shared" si="300"/>
        <v>0</v>
      </c>
      <c r="ZK31" s="708">
        <f t="shared" si="300"/>
        <v>0</v>
      </c>
      <c r="ZL31" s="675">
        <f t="shared" si="300"/>
        <v>60834923.32</v>
      </c>
      <c r="ZM31" s="708">
        <f t="shared" si="300"/>
        <v>25099065.02</v>
      </c>
      <c r="ZN31" s="708">
        <f t="shared" si="300"/>
        <v>0</v>
      </c>
      <c r="ZO31" s="708">
        <f t="shared" si="300"/>
        <v>33233830.57</v>
      </c>
      <c r="ZP31" s="708">
        <f t="shared" si="300"/>
        <v>2502027.73</v>
      </c>
      <c r="ZQ31" s="708">
        <f t="shared" si="300"/>
        <v>0</v>
      </c>
      <c r="ZR31" s="675">
        <f t="shared" si="300"/>
        <v>0</v>
      </c>
      <c r="ZS31" s="708">
        <f t="shared" si="300"/>
        <v>0</v>
      </c>
      <c r="ZT31" s="708">
        <f t="shared" si="300"/>
        <v>0</v>
      </c>
      <c r="ZU31" s="708">
        <f t="shared" si="300"/>
        <v>0</v>
      </c>
      <c r="ZV31" s="708">
        <f t="shared" si="300"/>
        <v>0</v>
      </c>
      <c r="ZW31" s="708">
        <f t="shared" si="300"/>
        <v>0</v>
      </c>
      <c r="ZX31" s="675">
        <f t="shared" si="300"/>
        <v>3103267.89</v>
      </c>
      <c r="ZY31" s="707">
        <f t="shared" si="300"/>
        <v>3103267.89</v>
      </c>
      <c r="ZZ31" s="708">
        <f t="shared" si="300"/>
        <v>0</v>
      </c>
      <c r="AAA31" s="712">
        <f t="shared" si="300"/>
        <v>0</v>
      </c>
      <c r="AAB31" s="708">
        <f t="shared" si="300"/>
        <v>0</v>
      </c>
      <c r="AAC31" s="712">
        <f t="shared" si="300"/>
        <v>0</v>
      </c>
      <c r="AAD31" s="675">
        <f t="shared" ref="AAD31:ABA31" si="301">SUM(AAD13:AAD30)</f>
        <v>0</v>
      </c>
      <c r="AAE31" s="712">
        <f t="shared" si="301"/>
        <v>0</v>
      </c>
      <c r="AAF31" s="712">
        <f t="shared" si="301"/>
        <v>0</v>
      </c>
      <c r="AAG31" s="712">
        <f t="shared" si="301"/>
        <v>0</v>
      </c>
      <c r="AAH31" s="708">
        <f t="shared" si="301"/>
        <v>0</v>
      </c>
      <c r="AAI31" s="708">
        <f t="shared" si="301"/>
        <v>0</v>
      </c>
      <c r="AAJ31" s="714">
        <f t="shared" si="301"/>
        <v>-1200000</v>
      </c>
      <c r="AAK31" s="706">
        <f t="shared" si="301"/>
        <v>-300000</v>
      </c>
      <c r="AAL31" s="715">
        <f t="shared" si="301"/>
        <v>0</v>
      </c>
      <c r="AAM31" s="715">
        <f t="shared" si="301"/>
        <v>0</v>
      </c>
      <c r="AAN31" s="715">
        <f t="shared" si="301"/>
        <v>0</v>
      </c>
      <c r="AAO31" s="715">
        <f t="shared" si="301"/>
        <v>0</v>
      </c>
      <c r="AAP31" s="716">
        <f t="shared" si="301"/>
        <v>0</v>
      </c>
      <c r="AAQ31" s="717">
        <f t="shared" si="301"/>
        <v>0</v>
      </c>
      <c r="AAR31" s="718">
        <f t="shared" si="301"/>
        <v>0</v>
      </c>
      <c r="AAS31" s="718">
        <f t="shared" si="301"/>
        <v>0</v>
      </c>
      <c r="AAT31" s="715">
        <f t="shared" si="301"/>
        <v>0</v>
      </c>
      <c r="AAU31" s="715">
        <f t="shared" si="301"/>
        <v>0</v>
      </c>
      <c r="AAV31" s="715">
        <f t="shared" si="301"/>
        <v>-1200000</v>
      </c>
      <c r="AAW31" s="715">
        <f t="shared" si="301"/>
        <v>-300000</v>
      </c>
      <c r="AAX31" s="718">
        <f t="shared" si="301"/>
        <v>-550000</v>
      </c>
      <c r="AAY31" s="718">
        <f t="shared" si="301"/>
        <v>-300000</v>
      </c>
      <c r="AAZ31" s="718">
        <f t="shared" si="301"/>
        <v>-650000</v>
      </c>
      <c r="ABA31" s="718">
        <f t="shared" si="301"/>
        <v>0</v>
      </c>
      <c r="ABB31" s="1129">
        <f>'Проверочная  таблица'!AAT31+'Проверочная  таблица'!AAV31</f>
        <v>-1200000</v>
      </c>
      <c r="ABC31" s="1129">
        <f>'Проверочная  таблица'!AAU31+'Проверочная  таблица'!AAW31</f>
        <v>-300000</v>
      </c>
    </row>
    <row r="32" spans="1:731" ht="20.45" customHeight="1" x14ac:dyDescent="0.25">
      <c r="A32" s="719"/>
      <c r="B32" s="605"/>
      <c r="C32" s="720"/>
      <c r="D32" s="730"/>
      <c r="E32" s="730"/>
      <c r="F32" s="721"/>
      <c r="G32" s="722"/>
      <c r="H32" s="721"/>
      <c r="I32" s="722"/>
      <c r="J32" s="723"/>
      <c r="K32" s="724"/>
      <c r="L32" s="723"/>
      <c r="M32" s="724"/>
      <c r="N32" s="725"/>
      <c r="O32" s="722"/>
      <c r="P32" s="725"/>
      <c r="Q32" s="722"/>
      <c r="R32" s="726"/>
      <c r="S32" s="724"/>
      <c r="T32" s="726"/>
      <c r="U32" s="724"/>
      <c r="V32" s="721"/>
      <c r="W32" s="728"/>
      <c r="X32" s="727"/>
      <c r="Y32" s="727"/>
      <c r="Z32" s="721"/>
      <c r="AA32" s="879"/>
      <c r="AB32" s="727"/>
      <c r="AC32" s="881"/>
      <c r="AD32" s="721"/>
      <c r="AE32" s="728"/>
      <c r="AF32" s="727"/>
      <c r="AG32" s="721"/>
      <c r="AH32" s="728"/>
      <c r="AI32" s="727"/>
      <c r="AJ32" s="726"/>
      <c r="AK32" s="724"/>
      <c r="AL32" s="726"/>
      <c r="AM32" s="726"/>
      <c r="AN32" s="729"/>
      <c r="AO32" s="730"/>
      <c r="AP32" s="731"/>
      <c r="AQ32" s="628"/>
      <c r="AR32" s="626"/>
      <c r="AS32" s="731"/>
      <c r="AT32" s="592"/>
      <c r="AU32" s="592"/>
      <c r="AV32" s="658"/>
      <c r="AW32" s="732"/>
      <c r="AX32" s="731"/>
      <c r="AY32" s="592"/>
      <c r="AZ32" s="733"/>
      <c r="BA32" s="734"/>
      <c r="BB32" s="733"/>
      <c r="BC32" s="735"/>
      <c r="BD32" s="733"/>
      <c r="BE32" s="732"/>
      <c r="BF32" s="733"/>
      <c r="BG32" s="592"/>
      <c r="BH32" s="658"/>
      <c r="BI32" s="626"/>
      <c r="BJ32" s="626"/>
      <c r="BK32" s="731"/>
      <c r="BL32" s="592"/>
      <c r="BM32" s="592"/>
      <c r="BN32" s="658"/>
      <c r="BO32" s="626"/>
      <c r="BP32" s="626"/>
      <c r="BQ32" s="731"/>
      <c r="BR32" s="592"/>
      <c r="BS32" s="592"/>
      <c r="BT32" s="731"/>
      <c r="BU32" s="630"/>
      <c r="BV32" s="629"/>
      <c r="BW32" s="592"/>
      <c r="BX32" s="631"/>
      <c r="BY32" s="592"/>
      <c r="BZ32" s="631"/>
      <c r="CA32" s="731"/>
      <c r="CB32" s="735"/>
      <c r="CC32" s="629"/>
      <c r="CD32" s="592"/>
      <c r="CE32" s="631"/>
      <c r="CF32" s="592"/>
      <c r="CG32" s="631"/>
      <c r="CH32" s="658"/>
      <c r="CI32" s="732"/>
      <c r="CJ32" s="646"/>
      <c r="CK32" s="731"/>
      <c r="CL32" s="732"/>
      <c r="CM32" s="645"/>
      <c r="CN32" s="739"/>
      <c r="CO32" s="740"/>
      <c r="CP32" s="739"/>
      <c r="CQ32" s="740"/>
      <c r="CR32" s="658"/>
      <c r="CS32" s="630"/>
      <c r="CT32" s="626"/>
      <c r="CU32" s="731"/>
      <c r="CV32" s="626"/>
      <c r="CW32" s="626"/>
      <c r="CX32" s="658"/>
      <c r="CY32" s="630"/>
      <c r="CZ32" s="629"/>
      <c r="DA32" s="731"/>
      <c r="DB32" s="735"/>
      <c r="DC32" s="631"/>
      <c r="DD32" s="658"/>
      <c r="DE32" s="630"/>
      <c r="DF32" s="629"/>
      <c r="DG32" s="731"/>
      <c r="DH32" s="630"/>
      <c r="DI32" s="629"/>
      <c r="DJ32" s="658"/>
      <c r="DK32" s="630"/>
      <c r="DL32" s="629"/>
      <c r="DM32" s="731"/>
      <c r="DN32" s="630"/>
      <c r="DO32" s="629"/>
      <c r="DP32" s="658"/>
      <c r="DQ32" s="630"/>
      <c r="DR32" s="629"/>
      <c r="DS32" s="731"/>
      <c r="DT32" s="630"/>
      <c r="DU32" s="629"/>
      <c r="DV32" s="658"/>
      <c r="DW32" s="732"/>
      <c r="DX32" s="645"/>
      <c r="DY32" s="658"/>
      <c r="DZ32" s="732"/>
      <c r="EA32" s="645"/>
      <c r="EB32" s="658"/>
      <c r="EC32" s="732"/>
      <c r="ED32" s="646"/>
      <c r="EE32" s="731"/>
      <c r="EF32" s="732"/>
      <c r="EG32" s="645"/>
      <c r="EH32" s="658"/>
      <c r="EI32" s="732"/>
      <c r="EJ32" s="646"/>
      <c r="EK32" s="731"/>
      <c r="EL32" s="732"/>
      <c r="EM32" s="645"/>
      <c r="EN32" s="743"/>
      <c r="EO32" s="732"/>
      <c r="EP32" s="646"/>
      <c r="EQ32" s="733"/>
      <c r="ER32" s="732"/>
      <c r="ES32" s="645"/>
      <c r="ET32" s="743"/>
      <c r="EU32" s="732"/>
      <c r="EV32" s="646"/>
      <c r="EW32" s="733"/>
      <c r="EX32" s="732"/>
      <c r="EY32" s="645"/>
      <c r="EZ32" s="731"/>
      <c r="FA32" s="732"/>
      <c r="FB32" s="630"/>
      <c r="FC32" s="629"/>
      <c r="FD32" s="731"/>
      <c r="FE32" s="732"/>
      <c r="FF32" s="732"/>
      <c r="FG32" s="631"/>
      <c r="FH32" s="658"/>
      <c r="FI32" s="734"/>
      <c r="FJ32" s="631"/>
      <c r="FK32" s="731"/>
      <c r="FL32" s="735"/>
      <c r="FM32" s="631"/>
      <c r="FN32" s="658"/>
      <c r="FO32" s="734"/>
      <c r="FP32" s="631"/>
      <c r="FQ32" s="731"/>
      <c r="FR32" s="736"/>
      <c r="FS32" s="742"/>
      <c r="FT32" s="658"/>
      <c r="FU32" s="734"/>
      <c r="FV32" s="631"/>
      <c r="FW32" s="731"/>
      <c r="FX32" s="736"/>
      <c r="FY32" s="742"/>
      <c r="FZ32" s="901"/>
      <c r="GA32" s="734"/>
      <c r="GB32" s="631"/>
      <c r="GC32" s="901"/>
      <c r="GD32" s="736"/>
      <c r="GE32" s="742"/>
      <c r="GF32" s="743"/>
      <c r="GG32" s="743"/>
      <c r="GH32" s="743"/>
      <c r="GI32" s="743"/>
      <c r="GJ32" s="658"/>
      <c r="GK32" s="630"/>
      <c r="GL32" s="629"/>
      <c r="GM32" s="731"/>
      <c r="GN32" s="736"/>
      <c r="GO32" s="742"/>
      <c r="GP32" s="658"/>
      <c r="GQ32" s="630"/>
      <c r="GR32" s="629"/>
      <c r="GS32" s="731"/>
      <c r="GT32" s="736"/>
      <c r="GU32" s="742"/>
      <c r="GV32" s="658"/>
      <c r="GW32" s="630"/>
      <c r="GX32" s="629"/>
      <c r="GY32" s="731"/>
      <c r="GZ32" s="736"/>
      <c r="HA32" s="742"/>
      <c r="HB32" s="743"/>
      <c r="HC32" s="732"/>
      <c r="HD32" s="646"/>
      <c r="HE32" s="733"/>
      <c r="HF32" s="732"/>
      <c r="HG32" s="645"/>
      <c r="HH32" s="743"/>
      <c r="HI32" s="732"/>
      <c r="HJ32" s="646"/>
      <c r="HK32" s="733"/>
      <c r="HL32" s="732"/>
      <c r="HM32" s="645"/>
      <c r="HN32" s="658"/>
      <c r="HO32" s="630"/>
      <c r="HP32" s="629"/>
      <c r="HQ32" s="626"/>
      <c r="HR32" s="658"/>
      <c r="HS32" s="736"/>
      <c r="HT32" s="742"/>
      <c r="HU32" s="732"/>
      <c r="HV32" s="901"/>
      <c r="HW32" s="732"/>
      <c r="HX32" s="901"/>
      <c r="HY32" s="732"/>
      <c r="HZ32" s="743"/>
      <c r="IA32" s="743"/>
      <c r="IB32" s="743"/>
      <c r="IC32" s="743"/>
      <c r="ID32" s="658"/>
      <c r="IE32" s="630"/>
      <c r="IF32" s="631"/>
      <c r="IG32" s="731"/>
      <c r="IH32" s="736"/>
      <c r="II32" s="742"/>
      <c r="IJ32" s="901"/>
      <c r="IK32" s="630"/>
      <c r="IL32" s="629"/>
      <c r="IM32" s="905"/>
      <c r="IN32" s="736"/>
      <c r="IO32" s="742"/>
      <c r="IP32" s="743"/>
      <c r="IQ32" s="733"/>
      <c r="IR32" s="743"/>
      <c r="IS32" s="733"/>
      <c r="IT32" s="658"/>
      <c r="IU32" s="630"/>
      <c r="IV32" s="629"/>
      <c r="IW32" s="731"/>
      <c r="IX32" s="736"/>
      <c r="IY32" s="742"/>
      <c r="IZ32" s="658"/>
      <c r="JA32" s="630"/>
      <c r="JB32" s="629"/>
      <c r="JC32" s="731"/>
      <c r="JD32" s="736"/>
      <c r="JE32" s="742"/>
      <c r="JF32" s="738"/>
      <c r="JG32" s="626"/>
      <c r="JH32" s="646"/>
      <c r="JI32" s="731"/>
      <c r="JJ32" s="736"/>
      <c r="JK32" s="742"/>
      <c r="JL32" s="731"/>
      <c r="JM32" s="744"/>
      <c r="JN32" s="742"/>
      <c r="JO32" s="731"/>
      <c r="JP32" s="592"/>
      <c r="JQ32" s="742"/>
      <c r="JR32" s="733"/>
      <c r="JS32" s="735"/>
      <c r="JT32" s="742"/>
      <c r="JU32" s="741"/>
      <c r="JV32" s="592"/>
      <c r="JW32" s="745"/>
      <c r="JX32" s="733"/>
      <c r="JY32" s="735"/>
      <c r="JZ32" s="742"/>
      <c r="KA32" s="733"/>
      <c r="KB32" s="736"/>
      <c r="KC32" s="742"/>
      <c r="KD32" s="731"/>
      <c r="KE32" s="626"/>
      <c r="KF32" s="631"/>
      <c r="KG32" s="626"/>
      <c r="KH32" s="731"/>
      <c r="KI32" s="592"/>
      <c r="KJ32" s="746"/>
      <c r="KK32" s="592"/>
      <c r="KL32" s="731"/>
      <c r="KM32" s="626"/>
      <c r="KN32" s="631"/>
      <c r="KO32" s="731"/>
      <c r="KP32" s="592"/>
      <c r="KQ32" s="746"/>
      <c r="KR32" s="731"/>
      <c r="KS32" s="735"/>
      <c r="KT32" s="742"/>
      <c r="KU32" s="731"/>
      <c r="KV32" s="592"/>
      <c r="KW32" s="746"/>
      <c r="KX32" s="963"/>
      <c r="KY32" s="963"/>
      <c r="KZ32" s="963"/>
      <c r="LA32" s="963"/>
      <c r="LB32" s="731"/>
      <c r="LC32" s="744"/>
      <c r="LD32" s="746"/>
      <c r="LE32" s="731"/>
      <c r="LF32" s="592"/>
      <c r="LG32" s="746"/>
      <c r="LH32" s="731"/>
      <c r="LI32" s="592"/>
      <c r="LJ32" s="746"/>
      <c r="LK32" s="731"/>
      <c r="LL32" s="592"/>
      <c r="LM32" s="746"/>
      <c r="LN32" s="733"/>
      <c r="LO32" s="592"/>
      <c r="LP32" s="746"/>
      <c r="LQ32" s="733"/>
      <c r="LR32" s="592"/>
      <c r="LS32" s="746"/>
      <c r="LT32" s="733"/>
      <c r="LU32" s="592"/>
      <c r="LV32" s="746"/>
      <c r="LW32" s="733"/>
      <c r="LX32" s="592"/>
      <c r="LY32" s="746"/>
      <c r="LZ32" s="748"/>
      <c r="MA32" s="744"/>
      <c r="MB32" s="746"/>
      <c r="MC32" s="592"/>
      <c r="MD32" s="746"/>
      <c r="ME32" s="744"/>
      <c r="MF32" s="744"/>
      <c r="MG32" s="745"/>
      <c r="MH32" s="749"/>
      <c r="MI32" s="592"/>
      <c r="MJ32" s="746"/>
      <c r="MK32" s="736"/>
      <c r="ML32" s="742"/>
      <c r="MM32" s="592"/>
      <c r="MN32" s="592"/>
      <c r="MO32" s="742"/>
      <c r="MP32" s="731"/>
      <c r="MQ32" s="592"/>
      <c r="MR32" s="745"/>
      <c r="MS32" s="731"/>
      <c r="MT32" s="735"/>
      <c r="MU32" s="742"/>
      <c r="MV32" s="733"/>
      <c r="MW32" s="736"/>
      <c r="MX32" s="742"/>
      <c r="MY32" s="733"/>
      <c r="MZ32" s="592"/>
      <c r="NA32" s="745"/>
      <c r="NB32" s="733"/>
      <c r="NC32" s="592"/>
      <c r="ND32" s="745"/>
      <c r="NE32" s="733"/>
      <c r="NF32" s="592"/>
      <c r="NG32" s="742"/>
      <c r="NH32" s="731"/>
      <c r="NI32" s="597"/>
      <c r="NJ32" s="594"/>
      <c r="NK32" s="597"/>
      <c r="NL32" s="731"/>
      <c r="NM32" s="735"/>
      <c r="NN32" s="742"/>
      <c r="NO32" s="592"/>
      <c r="NP32" s="731"/>
      <c r="NQ32" s="592"/>
      <c r="NR32" s="745"/>
      <c r="NS32" s="592"/>
      <c r="NT32" s="750"/>
      <c r="NU32" s="592"/>
      <c r="NV32" s="745"/>
      <c r="NW32" s="592"/>
      <c r="NX32" s="726"/>
      <c r="NY32" s="735"/>
      <c r="NZ32" s="742"/>
      <c r="OA32" s="592"/>
      <c r="OB32" s="726"/>
      <c r="OC32" s="735"/>
      <c r="OD32" s="742"/>
      <c r="OE32" s="592"/>
      <c r="OF32" s="747"/>
      <c r="OG32" s="592"/>
      <c r="OH32" s="745"/>
      <c r="OI32" s="592"/>
      <c r="OJ32" s="726"/>
      <c r="OK32" s="735"/>
      <c r="OL32" s="742"/>
      <c r="OM32" s="592"/>
      <c r="ON32" s="731"/>
      <c r="OO32" s="626"/>
      <c r="OP32" s="645"/>
      <c r="OQ32" s="626"/>
      <c r="OR32" s="645"/>
      <c r="OS32" s="731"/>
      <c r="OT32" s="626"/>
      <c r="OU32" s="645"/>
      <c r="OV32" s="626"/>
      <c r="OW32" s="645"/>
      <c r="OX32" s="731"/>
      <c r="OY32" s="626"/>
      <c r="OZ32" s="645"/>
      <c r="PA32" s="626"/>
      <c r="PB32" s="645"/>
      <c r="PC32" s="731"/>
      <c r="PD32" s="626"/>
      <c r="PE32" s="645"/>
      <c r="PF32" s="626"/>
      <c r="PG32" s="645"/>
      <c r="PH32" s="733"/>
      <c r="PI32" s="626"/>
      <c r="PJ32" s="645"/>
      <c r="PK32" s="626"/>
      <c r="PL32" s="645"/>
      <c r="PM32" s="733"/>
      <c r="PN32" s="626"/>
      <c r="PO32" s="645"/>
      <c r="PP32" s="626"/>
      <c r="PQ32" s="645"/>
      <c r="PR32" s="733"/>
      <c r="PS32" s="626"/>
      <c r="PT32" s="645"/>
      <c r="PU32" s="626"/>
      <c r="PV32" s="645"/>
      <c r="PW32" s="733"/>
      <c r="PX32" s="626"/>
      <c r="PY32" s="645"/>
      <c r="PZ32" s="626"/>
      <c r="QA32" s="645"/>
      <c r="QB32" s="658"/>
      <c r="QC32" s="630"/>
      <c r="QD32" s="629"/>
      <c r="QE32" s="731"/>
      <c r="QF32" s="736"/>
      <c r="QG32" s="742"/>
      <c r="QH32" s="658"/>
      <c r="QI32" s="630"/>
      <c r="QJ32" s="629"/>
      <c r="QK32" s="731"/>
      <c r="QL32" s="736"/>
      <c r="QM32" s="742"/>
      <c r="QN32" s="658"/>
      <c r="QO32" s="630"/>
      <c r="QP32" s="629"/>
      <c r="QQ32" s="731"/>
      <c r="QR32" s="736"/>
      <c r="QS32" s="742"/>
      <c r="QT32" s="743"/>
      <c r="QU32" s="630"/>
      <c r="QV32" s="629"/>
      <c r="QW32" s="733"/>
      <c r="QX32" s="736"/>
      <c r="QY32" s="742"/>
      <c r="QZ32" s="743"/>
      <c r="RA32" s="630"/>
      <c r="RB32" s="629"/>
      <c r="RC32" s="733"/>
      <c r="RD32" s="736"/>
      <c r="RE32" s="742"/>
      <c r="RF32" s="731"/>
      <c r="RG32" s="626"/>
      <c r="RH32" s="631"/>
      <c r="RI32" s="626"/>
      <c r="RJ32" s="631"/>
      <c r="RK32" s="731"/>
      <c r="RL32" s="592"/>
      <c r="RM32" s="746"/>
      <c r="RN32" s="592"/>
      <c r="RO32" s="746"/>
      <c r="RP32" s="731"/>
      <c r="RQ32" s="735"/>
      <c r="RR32" s="742"/>
      <c r="RS32" s="592"/>
      <c r="RT32" s="746"/>
      <c r="RU32" s="731"/>
      <c r="RV32" s="592"/>
      <c r="RW32" s="746"/>
      <c r="RX32" s="592"/>
      <c r="RY32" s="746"/>
      <c r="RZ32" s="963"/>
      <c r="SA32" s="963"/>
      <c r="SB32" s="963"/>
      <c r="SC32" s="963"/>
      <c r="SD32" s="731"/>
      <c r="SE32" s="734"/>
      <c r="SF32" s="734"/>
      <c r="SG32" s="631"/>
      <c r="SH32" s="734"/>
      <c r="SI32" s="631"/>
      <c r="SJ32" s="731"/>
      <c r="SK32" s="592"/>
      <c r="SL32" s="735"/>
      <c r="SM32" s="631"/>
      <c r="SN32" s="735"/>
      <c r="SO32" s="631"/>
      <c r="SP32" s="658"/>
      <c r="SQ32" s="732"/>
      <c r="SR32" s="646"/>
      <c r="SS32" s="731"/>
      <c r="ST32" s="735"/>
      <c r="SU32" s="631"/>
      <c r="SV32" s="731"/>
      <c r="SW32" s="626"/>
      <c r="SX32" s="645"/>
      <c r="SY32" s="628"/>
      <c r="SZ32" s="631"/>
      <c r="TA32" s="628"/>
      <c r="TB32" s="631"/>
      <c r="TC32" s="731"/>
      <c r="TD32" s="626"/>
      <c r="TE32" s="645"/>
      <c r="TF32" s="626"/>
      <c r="TG32" s="645"/>
      <c r="TH32" s="626"/>
      <c r="TI32" s="631"/>
      <c r="TJ32" s="731"/>
      <c r="TK32" s="626"/>
      <c r="TL32" s="645"/>
      <c r="TM32" s="630"/>
      <c r="TN32" s="631"/>
      <c r="TO32" s="632"/>
      <c r="TP32" s="645"/>
      <c r="TQ32" s="658"/>
      <c r="TR32" s="626"/>
      <c r="TS32" s="645"/>
      <c r="TT32" s="626"/>
      <c r="TU32" s="645"/>
      <c r="TV32" s="626"/>
      <c r="TW32" s="645"/>
      <c r="TX32" s="743"/>
      <c r="TY32" s="626"/>
      <c r="TZ32" s="645"/>
      <c r="UA32" s="626"/>
      <c r="UB32" s="645"/>
      <c r="UC32" s="630"/>
      <c r="UD32" s="631"/>
      <c r="UE32" s="743"/>
      <c r="UF32" s="626"/>
      <c r="UG32" s="645"/>
      <c r="UH32" s="626"/>
      <c r="UI32" s="645"/>
      <c r="UJ32" s="630"/>
      <c r="UK32" s="631"/>
      <c r="UL32" s="733"/>
      <c r="UM32" s="626"/>
      <c r="UN32" s="645"/>
      <c r="UO32" s="626"/>
      <c r="UP32" s="645"/>
      <c r="UQ32" s="628"/>
      <c r="UR32" s="631"/>
      <c r="US32" s="743"/>
      <c r="UT32" s="626"/>
      <c r="UU32" s="645"/>
      <c r="UV32" s="626"/>
      <c r="UW32" s="645"/>
      <c r="UX32" s="626"/>
      <c r="UY32" s="645"/>
      <c r="UZ32" s="731"/>
      <c r="VA32" s="731"/>
      <c r="VB32" s="658"/>
      <c r="VC32" s="749"/>
      <c r="VD32" s="724"/>
      <c r="VE32" s="726"/>
      <c r="VF32" s="724"/>
      <c r="VG32" s="726"/>
      <c r="VH32" s="731"/>
      <c r="VI32" s="751"/>
      <c r="VJ32" s="732"/>
      <c r="VK32" s="731"/>
      <c r="VL32" s="751"/>
      <c r="VM32" s="734"/>
      <c r="VN32" s="731"/>
      <c r="VO32" s="750"/>
      <c r="VP32" s="731"/>
      <c r="VQ32" s="731"/>
      <c r="VR32" s="731"/>
      <c r="VS32" s="750"/>
      <c r="VT32" s="731"/>
      <c r="VU32" s="750"/>
      <c r="VV32" s="731"/>
      <c r="VW32" s="750"/>
      <c r="VX32" s="749"/>
      <c r="VY32" s="750"/>
      <c r="VZ32" s="749"/>
      <c r="WA32" s="750"/>
      <c r="WB32" s="749"/>
      <c r="WC32" s="749"/>
      <c r="WD32" s="914"/>
      <c r="WE32" s="735"/>
      <c r="WF32" s="742"/>
      <c r="WG32" s="914"/>
      <c r="WH32" s="592"/>
      <c r="WI32" s="745"/>
      <c r="WJ32" s="731"/>
      <c r="WK32" s="751"/>
      <c r="WL32" s="631"/>
      <c r="WM32" s="731"/>
      <c r="WN32" s="736"/>
      <c r="WO32" s="742"/>
      <c r="WP32" s="731"/>
      <c r="WQ32" s="731"/>
      <c r="WR32" s="731"/>
      <c r="WS32" s="734"/>
      <c r="WT32" s="631"/>
      <c r="WU32" s="731"/>
      <c r="WV32" s="732"/>
      <c r="WW32" s="631"/>
      <c r="WX32" s="731"/>
      <c r="WY32" s="734"/>
      <c r="WZ32" s="631"/>
      <c r="XA32" s="731"/>
      <c r="XB32" s="732"/>
      <c r="XC32" s="631"/>
      <c r="XD32" s="731"/>
      <c r="XE32" s="734"/>
      <c r="XF32" s="631"/>
      <c r="XG32" s="731"/>
      <c r="XH32" s="732"/>
      <c r="XI32" s="631"/>
      <c r="XJ32" s="731"/>
      <c r="XK32" s="734"/>
      <c r="XL32" s="631"/>
      <c r="XM32" s="731"/>
      <c r="XN32" s="732"/>
      <c r="XO32" s="631"/>
      <c r="XP32" s="752"/>
      <c r="XQ32" s="753"/>
      <c r="XR32" s="715"/>
      <c r="XS32" s="754"/>
      <c r="XT32" s="715"/>
      <c r="XU32" s="754"/>
      <c r="XV32" s="715"/>
      <c r="XW32" s="754"/>
      <c r="XX32" s="755"/>
      <c r="XY32" s="755"/>
      <c r="XZ32" s="755"/>
      <c r="YA32" s="755"/>
      <c r="YB32" s="756"/>
      <c r="YC32" s="757"/>
      <c r="YD32" s="758"/>
      <c r="YE32" s="758"/>
      <c r="YF32" s="759"/>
      <c r="YG32" s="758"/>
      <c r="YH32" s="759"/>
      <c r="YI32" s="758"/>
      <c r="YJ32" s="759"/>
      <c r="YK32" s="758"/>
      <c r="YL32" s="759"/>
      <c r="YM32" s="758"/>
      <c r="YN32" s="756"/>
      <c r="YO32" s="626"/>
      <c r="YP32" s="626"/>
      <c r="YQ32" s="626"/>
      <c r="YR32" s="757"/>
      <c r="YS32" s="626"/>
      <c r="YT32" s="626"/>
      <c r="YU32" s="626"/>
      <c r="YV32" s="626"/>
      <c r="YW32" s="626"/>
      <c r="YX32" s="626"/>
      <c r="YY32" s="626"/>
      <c r="YZ32" s="731"/>
      <c r="ZA32" s="758"/>
      <c r="ZB32" s="758"/>
      <c r="ZC32" s="758"/>
      <c r="ZD32" s="626"/>
      <c r="ZE32" s="759"/>
      <c r="ZF32" s="731"/>
      <c r="ZG32" s="758"/>
      <c r="ZH32" s="758"/>
      <c r="ZI32" s="758"/>
      <c r="ZJ32" s="626"/>
      <c r="ZK32" s="759"/>
      <c r="ZL32" s="733"/>
      <c r="ZM32" s="758"/>
      <c r="ZN32" s="758"/>
      <c r="ZO32" s="758"/>
      <c r="ZP32" s="758"/>
      <c r="ZQ32" s="758"/>
      <c r="ZR32" s="733"/>
      <c r="ZS32" s="758"/>
      <c r="ZT32" s="758"/>
      <c r="ZU32" s="758"/>
      <c r="ZV32" s="758"/>
      <c r="ZW32" s="758"/>
      <c r="ZX32" s="733"/>
      <c r="ZY32" s="760"/>
      <c r="ZZ32" s="760"/>
      <c r="AAA32" s="760"/>
      <c r="AAB32" s="626"/>
      <c r="AAC32" s="759"/>
      <c r="AAD32" s="733"/>
      <c r="AAE32" s="758"/>
      <c r="AAF32" s="758"/>
      <c r="AAG32" s="758"/>
      <c r="AAH32" s="626"/>
      <c r="AAI32" s="759"/>
      <c r="AAJ32" s="761"/>
      <c r="AAK32" s="756"/>
      <c r="AAL32" s="379"/>
      <c r="AAM32" s="379"/>
      <c r="AAN32" s="379"/>
      <c r="AAO32" s="379"/>
      <c r="AAP32" s="762"/>
      <c r="AAQ32" s="762"/>
      <c r="AAR32" s="762"/>
      <c r="AAS32" s="762"/>
      <c r="AAT32" s="379"/>
      <c r="AAU32" s="379"/>
      <c r="AAV32" s="379"/>
      <c r="AAW32" s="379"/>
      <c r="AAX32" s="762"/>
      <c r="AAY32" s="762"/>
      <c r="AAZ32" s="762"/>
      <c r="ABA32" s="762"/>
      <c r="ABB32" s="1129">
        <f>'Проверочная  таблица'!AAT32+'Проверочная  таблица'!AAV32</f>
        <v>0</v>
      </c>
      <c r="ABC32" s="1129">
        <f>'Проверочная  таблица'!AAU32+'Проверочная  таблица'!AAW32</f>
        <v>0</v>
      </c>
    </row>
    <row r="33" spans="1:731" ht="20.45" customHeight="1" x14ac:dyDescent="0.25">
      <c r="A33" s="763" t="s">
        <v>999</v>
      </c>
      <c r="B33" s="623">
        <f>D33+AN33+'Проверочная  таблица'!VH33+'Проверочная  таблица'!WP33</f>
        <v>2293765701.04</v>
      </c>
      <c r="C33" s="764">
        <f>E33+'Проверочная  таблица'!VK33+AO33+'Проверочная  таблица'!WQ33</f>
        <v>418111962.93999994</v>
      </c>
      <c r="D33" s="1113">
        <f>F33+P33+N33+V33+AD33+H33</f>
        <v>156553222.63</v>
      </c>
      <c r="E33" s="623">
        <f>G33+Q33+O33+Z33+AG33+I33</f>
        <v>8618071</v>
      </c>
      <c r="F33" s="1118">
        <f>'[1]Дотация  из  ОБ_факт'!H28</f>
        <v>0</v>
      </c>
      <c r="G33" s="1130"/>
      <c r="H33" s="1118"/>
      <c r="I33" s="1130"/>
      <c r="J33" s="1131"/>
      <c r="K33" s="1132"/>
      <c r="L33" s="1131"/>
      <c r="M33" s="611"/>
      <c r="N33" s="1118">
        <f>'[1]Дотация  из  ОБ_факт'!J28</f>
        <v>156416859</v>
      </c>
      <c r="O33" s="1130">
        <v>8618071</v>
      </c>
      <c r="P33" s="1118"/>
      <c r="Q33" s="1130"/>
      <c r="R33" s="1131"/>
      <c r="S33" s="1132"/>
      <c r="T33" s="1131"/>
      <c r="U33" s="611"/>
      <c r="V33" s="1133">
        <f>SUM(W33:Y33)</f>
        <v>136363.63</v>
      </c>
      <c r="W33" s="1183">
        <f>'[1]Дотация  из  ОБ_факт'!O28</f>
        <v>136363.63</v>
      </c>
      <c r="X33" s="1184">
        <f>'[1]Дотация  из  ОБ_факт'!P28</f>
        <v>0</v>
      </c>
      <c r="Y33" s="1184">
        <f>'[1]Дотация  из  ОБ_факт'!R28</f>
        <v>0</v>
      </c>
      <c r="Z33" s="1133">
        <f>SUM(AA33:AC33)</f>
        <v>0</v>
      </c>
      <c r="AA33" s="621"/>
      <c r="AB33" s="612"/>
      <c r="AC33" s="882"/>
      <c r="AD33" s="1133">
        <f>SUM(AE33:AF33)</f>
        <v>0</v>
      </c>
      <c r="AE33" s="613"/>
      <c r="AF33" s="612"/>
      <c r="AG33" s="1133">
        <f>SUM(AH33:AI33)</f>
        <v>0</v>
      </c>
      <c r="AH33" s="613"/>
      <c r="AI33" s="612"/>
      <c r="AJ33" s="1131"/>
      <c r="AK33" s="1132"/>
      <c r="AL33" s="1131"/>
      <c r="AM33" s="614"/>
      <c r="AN33" s="729">
        <f t="shared" ref="AN33:AN34" si="302">UZ33+VB33+LZ33+MP33+CX33+EZ33+CR33+JF33+JL33+NH33+NP33+IZ33+AP33+AV33+EB33+EH33+BT33+SV33+TJ33+OX33+DV33+DJ33+LB33+LH33+SP33+HN33+FH33+QH33+RF33+RP33+QN33+SD33+BN33+QB33+GJ33+FT33+GP33+GV33+FN33+CH33+ON33+BH33+ID33+IT33+HV33+FZ33+IJ33+KD33+KL33+KR33+DD33+DP33</f>
        <v>385623870.08000004</v>
      </c>
      <c r="AO33" s="730">
        <f>'Проверочная  таблица'!VA33+'Проверочная  таблица'!VC33+'Проверочная  таблица'!MH33+'Проверочная  таблица'!MS33+'Проверочная  таблица'!DA33+'Проверочная  таблица'!FD33+CU33+'Проверочная  таблица'!JI33+'Проверочная  таблица'!JO33+'Проверочная  таблица'!NL33+'Проверочная  таблица'!NT33+JC33+AS33+AX33+EE33+EK33+CA33+TC33+TQ33+PC33+DY33+DM33+LE33+LK33+SS33+HR33+FK33+QK33+RK33+RU33+QQ33+SJ33+BQ33+QE33+GM33+FW33+GS33+GY33+FQ33+CK33+OS33+BK33+IG33+IW33+HX33+GC33+IM33+KH33+KO33+KU33+DG33+DS33</f>
        <v>19581694.130000003</v>
      </c>
      <c r="AP33" s="764">
        <f>SUM(AQ33:AR33)</f>
        <v>0</v>
      </c>
      <c r="AQ33" s="593">
        <f>[1]Субсидия_факт!DF28</f>
        <v>0</v>
      </c>
      <c r="AR33" s="597">
        <f>[1]Субсидия_факт!FQ28</f>
        <v>0</v>
      </c>
      <c r="AS33" s="764">
        <f>SUM(AT33:AU33)</f>
        <v>0</v>
      </c>
      <c r="AT33" s="593"/>
      <c r="AU33" s="593"/>
      <c r="AV33" s="623"/>
      <c r="AW33" s="597"/>
      <c r="AX33" s="764"/>
      <c r="AY33" s="597"/>
      <c r="AZ33" s="609"/>
      <c r="BA33" s="593"/>
      <c r="BB33" s="609"/>
      <c r="BC33" s="615"/>
      <c r="BD33" s="1114"/>
      <c r="BE33" s="597"/>
      <c r="BF33" s="609"/>
      <c r="BG33" s="597"/>
      <c r="BH33" s="623">
        <f>SUM(BI33:BJ33)</f>
        <v>0</v>
      </c>
      <c r="BI33" s="593">
        <f>[1]Субсидия_факт!DA28</f>
        <v>0</v>
      </c>
      <c r="BJ33" s="597">
        <f>[1]Субсидия_факт!DB28</f>
        <v>0</v>
      </c>
      <c r="BK33" s="764">
        <f>SUM(BL33:BM33)</f>
        <v>0</v>
      </c>
      <c r="BL33" s="597"/>
      <c r="BM33" s="597"/>
      <c r="BN33" s="623">
        <f>SUM(BO33:BP33)</f>
        <v>0</v>
      </c>
      <c r="BO33" s="593">
        <f>[1]Субсидия_факт!DC28</f>
        <v>0</v>
      </c>
      <c r="BP33" s="597">
        <f>[1]Субсидия_факт!DD28</f>
        <v>0</v>
      </c>
      <c r="BQ33" s="764">
        <f>SUM(BR33:BS33)</f>
        <v>0</v>
      </c>
      <c r="BR33" s="597"/>
      <c r="BS33" s="593"/>
      <c r="BT33" s="764">
        <f>SUM(BU33:BZ33)</f>
        <v>0</v>
      </c>
      <c r="BU33" s="593">
        <f>[1]Субсидия_факт!FD28</f>
        <v>0</v>
      </c>
      <c r="BV33" s="616">
        <f>[1]Субсидия_факт!FE28</f>
        <v>0</v>
      </c>
      <c r="BW33" s="597">
        <f>[1]Субсидия_факт!FF28</f>
        <v>0</v>
      </c>
      <c r="BX33" s="616">
        <f>[1]Субсидия_факт!FI28</f>
        <v>0</v>
      </c>
      <c r="BY33" s="597">
        <f>[1]Субсидия_факт!FL28</f>
        <v>0</v>
      </c>
      <c r="BZ33" s="594">
        <f>[1]Субсидия_факт!FM28</f>
        <v>0</v>
      </c>
      <c r="CA33" s="764">
        <f>SUM(CB33:CG33)</f>
        <v>0</v>
      </c>
      <c r="CB33" s="615"/>
      <c r="CC33" s="616"/>
      <c r="CD33" s="597"/>
      <c r="CE33" s="616"/>
      <c r="CF33" s="597"/>
      <c r="CG33" s="616"/>
      <c r="CH33" s="623"/>
      <c r="CI33" s="593"/>
      <c r="CJ33" s="594"/>
      <c r="CK33" s="764"/>
      <c r="CL33" s="593"/>
      <c r="CM33" s="594"/>
      <c r="CN33" s="624"/>
      <c r="CO33" s="609"/>
      <c r="CP33" s="1137"/>
      <c r="CQ33" s="614"/>
      <c r="CR33" s="764">
        <f>SUM(CS33:CT33)</f>
        <v>2738347.5</v>
      </c>
      <c r="CS33" s="593">
        <f>[1]Субсидия_факт!M28</f>
        <v>2020000</v>
      </c>
      <c r="CT33" s="597">
        <f>[1]Субсидия_факт!N28</f>
        <v>718347.5</v>
      </c>
      <c r="CU33" s="764">
        <f>SUM(CV33:CW33)</f>
        <v>0</v>
      </c>
      <c r="CV33" s="597"/>
      <c r="CW33" s="597"/>
      <c r="CX33" s="623">
        <f t="shared" ref="CX33:CX34" si="303">SUM(CY33:CZ33)</f>
        <v>0</v>
      </c>
      <c r="CY33" s="593">
        <f>[1]Субсидия_факт!W28</f>
        <v>0</v>
      </c>
      <c r="CZ33" s="594">
        <f>[1]Субсидия_факт!X28</f>
        <v>0</v>
      </c>
      <c r="DA33" s="764">
        <f t="shared" ref="DA33:DA34" si="304">SUM(DB33:DC33)</f>
        <v>0</v>
      </c>
      <c r="DB33" s="615"/>
      <c r="DC33" s="616"/>
      <c r="DD33" s="623">
        <f t="shared" ref="DD33:DD34" si="305">SUM(DE33:DF33)</f>
        <v>0</v>
      </c>
      <c r="DE33" s="593">
        <f>[1]Субсидия_факт!O28</f>
        <v>0</v>
      </c>
      <c r="DF33" s="594">
        <f>[1]Субсидия_факт!P28</f>
        <v>0</v>
      </c>
      <c r="DG33" s="764">
        <f t="shared" ref="DG33:DG34" si="306">SUM(DH33:DI33)</f>
        <v>0</v>
      </c>
      <c r="DH33" s="593"/>
      <c r="DI33" s="594"/>
      <c r="DJ33" s="623">
        <f t="shared" ref="DJ33:DJ34" si="307">SUM(DK33:DL33)</f>
        <v>0</v>
      </c>
      <c r="DK33" s="593">
        <f>[1]Субсидия_факт!CL28</f>
        <v>0</v>
      </c>
      <c r="DL33" s="594">
        <f>[1]Субсидия_факт!CM28</f>
        <v>0</v>
      </c>
      <c r="DM33" s="764">
        <f t="shared" ref="DM33:DM34" si="308">SUM(DN33:DO33)</f>
        <v>0</v>
      </c>
      <c r="DN33" s="593"/>
      <c r="DO33" s="594"/>
      <c r="DP33" s="623">
        <f t="shared" ref="DP33:DP34" si="309">SUM(DQ33:DR33)</f>
        <v>0</v>
      </c>
      <c r="DQ33" s="593">
        <f>[1]Субсидия_факт!Q28</f>
        <v>0</v>
      </c>
      <c r="DR33" s="594">
        <f>[1]Субсидия_факт!R28</f>
        <v>0</v>
      </c>
      <c r="DS33" s="764">
        <f t="shared" ref="DS33:DS34" si="310">SUM(DT33:DU33)</f>
        <v>0</v>
      </c>
      <c r="DT33" s="593"/>
      <c r="DU33" s="594"/>
      <c r="DV33" s="764">
        <f>SUM(DW33:DX33)</f>
        <v>0</v>
      </c>
      <c r="DW33" s="593">
        <f>[1]Субсидия_факт!AH28</f>
        <v>0</v>
      </c>
      <c r="DX33" s="594">
        <f>[1]Субсидия_факт!AI28</f>
        <v>0</v>
      </c>
      <c r="DY33" s="764">
        <f>SUM(DZ33:EA33)</f>
        <v>0</v>
      </c>
      <c r="DZ33" s="593"/>
      <c r="EA33" s="594"/>
      <c r="EB33" s="764">
        <f t="shared" ref="EB33:EB34" si="311">SUM(EC33:ED33)</f>
        <v>0</v>
      </c>
      <c r="EC33" s="593">
        <f>[1]Субсидия_факт!HH28</f>
        <v>0</v>
      </c>
      <c r="ED33" s="594">
        <f>[1]Субсидия_факт!HK28</f>
        <v>0</v>
      </c>
      <c r="EE33" s="764">
        <f>SUM(EF33:EG33)</f>
        <v>0</v>
      </c>
      <c r="EF33" s="593"/>
      <c r="EG33" s="594"/>
      <c r="EH33" s="623"/>
      <c r="EI33" s="593"/>
      <c r="EJ33" s="594"/>
      <c r="EK33" s="764"/>
      <c r="EL33" s="593"/>
      <c r="EM33" s="594"/>
      <c r="EN33" s="1114"/>
      <c r="EO33" s="593"/>
      <c r="EP33" s="616"/>
      <c r="EQ33" s="609"/>
      <c r="ER33" s="593"/>
      <c r="ES33" s="616"/>
      <c r="ET33" s="1114"/>
      <c r="EU33" s="593"/>
      <c r="EV33" s="616"/>
      <c r="EW33" s="609"/>
      <c r="EX33" s="593"/>
      <c r="EY33" s="594"/>
      <c r="EZ33" s="764">
        <f t="shared" ref="EZ33:EZ34" si="312">SUM(FA33:FC33)</f>
        <v>75656041.549999997</v>
      </c>
      <c r="FA33" s="597">
        <f>[1]Субсидия_факт!L28</f>
        <v>11400828.779999999</v>
      </c>
      <c r="FB33" s="593">
        <f>[1]Субсидия_факт!J28</f>
        <v>3855312.7700000033</v>
      </c>
      <c r="FC33" s="594">
        <f>[1]Субсидия_факт!K28</f>
        <v>60399900</v>
      </c>
      <c r="FD33" s="764">
        <f t="shared" ref="FD33:FD34" si="313">SUM(FE33:FG33)</f>
        <v>0</v>
      </c>
      <c r="FE33" s="597"/>
      <c r="FF33" s="597"/>
      <c r="FG33" s="594"/>
      <c r="FH33" s="623">
        <f t="shared" ref="FH33:FH34" si="314">SUM(FI33:FJ33)</f>
        <v>0</v>
      </c>
      <c r="FI33" s="593">
        <f>[1]Субсидия_факт!AP28</f>
        <v>0</v>
      </c>
      <c r="FJ33" s="594">
        <f>[1]Субсидия_факт!AQ28</f>
        <v>0</v>
      </c>
      <c r="FK33" s="764">
        <f t="shared" ref="FK33:FK34" si="315">SUM(FL33:FM33)</f>
        <v>0</v>
      </c>
      <c r="FL33" s="615"/>
      <c r="FM33" s="616"/>
      <c r="FN33" s="623">
        <f t="shared" ref="FN33:FN34" si="316">SUM(FO33:FP33)</f>
        <v>0</v>
      </c>
      <c r="FO33" s="593">
        <f>[1]Субсидия_факт!BV28</f>
        <v>0</v>
      </c>
      <c r="FP33" s="594">
        <f>[1]Субсидия_факт!BW28</f>
        <v>0</v>
      </c>
      <c r="FQ33" s="764">
        <f t="shared" ref="FQ33:FQ34" si="317">SUM(FR33:FS33)</f>
        <v>0</v>
      </c>
      <c r="FR33" s="593"/>
      <c r="FS33" s="594"/>
      <c r="FT33" s="623">
        <f t="shared" ref="FT33:FT34" si="318">SUM(FU33:FV33)</f>
        <v>0</v>
      </c>
      <c r="FU33" s="593">
        <f>[1]Субсидия_факт!EB28</f>
        <v>0</v>
      </c>
      <c r="FV33" s="594">
        <f>[1]Субсидия_факт!EC28</f>
        <v>0</v>
      </c>
      <c r="FW33" s="764">
        <f t="shared" ref="FW33:FW34" si="319">SUM(FX33:FY33)</f>
        <v>0</v>
      </c>
      <c r="FX33" s="593"/>
      <c r="FY33" s="594"/>
      <c r="FZ33" s="940"/>
      <c r="GA33" s="593"/>
      <c r="GB33" s="594"/>
      <c r="GC33" s="940"/>
      <c r="GD33" s="593"/>
      <c r="GE33" s="594"/>
      <c r="GF33" s="1114"/>
      <c r="GG33" s="609"/>
      <c r="GH33" s="1137"/>
      <c r="GI33" s="609"/>
      <c r="GJ33" s="623">
        <f t="shared" ref="GJ33:GJ34" si="320">SUM(GK33:GL33)</f>
        <v>0</v>
      </c>
      <c r="GK33" s="593">
        <f>[1]Субсидия_факт!EN28</f>
        <v>0</v>
      </c>
      <c r="GL33" s="594">
        <f>[1]Субсидия_факт!EO28</f>
        <v>0</v>
      </c>
      <c r="GM33" s="764">
        <f t="shared" ref="GM33:GM34" si="321">SUM(GN33:GO33)</f>
        <v>0</v>
      </c>
      <c r="GN33" s="597"/>
      <c r="GO33" s="617"/>
      <c r="GP33" s="623">
        <f t="shared" ref="GP33:GP34" si="322">SUM(GQ33:GR33)</f>
        <v>65104747.469999999</v>
      </c>
      <c r="GQ33" s="593">
        <f>[1]Субсидия_факт!CN28</f>
        <v>651047.46999999881</v>
      </c>
      <c r="GR33" s="594">
        <f>[1]Субсидия_факт!CP28</f>
        <v>64453700</v>
      </c>
      <c r="GS33" s="764">
        <f t="shared" ref="GS33:GS34" si="323">SUM(GT33:GU33)</f>
        <v>0</v>
      </c>
      <c r="GT33" s="597"/>
      <c r="GU33" s="617"/>
      <c r="GV33" s="623"/>
      <c r="GW33" s="593"/>
      <c r="GX33" s="594"/>
      <c r="GY33" s="764"/>
      <c r="GZ33" s="597"/>
      <c r="HA33" s="617"/>
      <c r="HB33" s="1114"/>
      <c r="HC33" s="593"/>
      <c r="HD33" s="616"/>
      <c r="HE33" s="609"/>
      <c r="HF33" s="593"/>
      <c r="HG33" s="616"/>
      <c r="HH33" s="1114"/>
      <c r="HI33" s="593"/>
      <c r="HJ33" s="616"/>
      <c r="HK33" s="609"/>
      <c r="HL33" s="593"/>
      <c r="HM33" s="594"/>
      <c r="HN33" s="623">
        <f>SUM(HO33:HQ33)</f>
        <v>113500000</v>
      </c>
      <c r="HO33" s="593">
        <f>[1]Субсидия_факт!EP28</f>
        <v>0</v>
      </c>
      <c r="HP33" s="594">
        <f>[1]Субсидия_факт!EQ28</f>
        <v>0</v>
      </c>
      <c r="HQ33" s="597">
        <f>[1]Субсидия_факт!ER28</f>
        <v>113500000</v>
      </c>
      <c r="HR33" s="623">
        <f>SUM(HS33:HU33)</f>
        <v>0</v>
      </c>
      <c r="HS33" s="597"/>
      <c r="HT33" s="617"/>
      <c r="HU33" s="597"/>
      <c r="HV33" s="940"/>
      <c r="HW33" s="597"/>
      <c r="HX33" s="940"/>
      <c r="HY33" s="593"/>
      <c r="HZ33" s="1114">
        <f t="shared" ref="HZ33:HZ34" si="324">HV33-IB33</f>
        <v>0</v>
      </c>
      <c r="IA33" s="1114">
        <f t="shared" ref="IA33:IA34" si="325">HX33-IC33</f>
        <v>0</v>
      </c>
      <c r="IB33" s="1114">
        <f t="shared" ref="IB33:IB34" si="326">HV33</f>
        <v>0</v>
      </c>
      <c r="IC33" s="1114">
        <f t="shared" ref="IC33:IC34" si="327">HX33</f>
        <v>0</v>
      </c>
      <c r="ID33" s="623">
        <f t="shared" ref="ID33:ID34" si="328">SUM(IE33:IF33)</f>
        <v>0</v>
      </c>
      <c r="IE33" s="593">
        <f>[1]Субсидия_факт!BM28</f>
        <v>0</v>
      </c>
      <c r="IF33" s="594">
        <f>[1]Субсидия_факт!BN28</f>
        <v>0</v>
      </c>
      <c r="IG33" s="764">
        <f t="shared" ref="IG33:IG34" si="329">SUM(IH33:II33)</f>
        <v>0</v>
      </c>
      <c r="IH33" s="597"/>
      <c r="II33" s="617"/>
      <c r="IJ33" s="940">
        <f t="shared" ref="IJ33:IJ34" si="330">SUM(IK33:IL33)</f>
        <v>0</v>
      </c>
      <c r="IK33" s="593"/>
      <c r="IL33" s="594"/>
      <c r="IM33" s="1136">
        <f t="shared" ref="IM33:IM34" si="331">SUM(IN33:IO33)</f>
        <v>0</v>
      </c>
      <c r="IN33" s="597"/>
      <c r="IO33" s="617"/>
      <c r="IP33" s="1114"/>
      <c r="IQ33" s="609"/>
      <c r="IR33" s="1114"/>
      <c r="IS33" s="609"/>
      <c r="IT33" s="623">
        <f t="shared" ref="IT33:IT34" si="332">SUM(IU33:IV33)</f>
        <v>0</v>
      </c>
      <c r="IU33" s="593">
        <f>[1]Субсидия_факт!AR28</f>
        <v>0</v>
      </c>
      <c r="IV33" s="594">
        <f>[1]Субсидия_факт!AS28</f>
        <v>0</v>
      </c>
      <c r="IW33" s="764">
        <f t="shared" ref="IW33:IW34" si="333">SUM(IX33:IY33)</f>
        <v>0</v>
      </c>
      <c r="IX33" s="597"/>
      <c r="IY33" s="617"/>
      <c r="IZ33" s="623">
        <f t="shared" ref="IZ33:IZ34" si="334">SUM(JA33:JB33)</f>
        <v>3243835.62</v>
      </c>
      <c r="JA33" s="593">
        <f>[1]Субсидия_факт!BX28</f>
        <v>875835.62000000011</v>
      </c>
      <c r="JB33" s="594">
        <f>[1]Субсидия_факт!BY28</f>
        <v>2368000</v>
      </c>
      <c r="JC33" s="764">
        <f t="shared" ref="JC33:JC34" si="335">SUM(JD33:JE33)</f>
        <v>0</v>
      </c>
      <c r="JD33" s="597"/>
      <c r="JE33" s="617"/>
      <c r="JF33" s="1113">
        <f t="shared" ref="JF33:JF34" si="336">SUM(JG33:JH33)</f>
        <v>0</v>
      </c>
      <c r="JG33" s="593">
        <f>[1]Субсидия_факт!BZ28</f>
        <v>0</v>
      </c>
      <c r="JH33" s="594">
        <f>[1]Субсидия_факт!CC28</f>
        <v>0</v>
      </c>
      <c r="JI33" s="764">
        <f t="shared" ref="JI33:JI34" si="337">SUM(JJ33:JK33)</f>
        <v>0</v>
      </c>
      <c r="JJ33" s="593"/>
      <c r="JK33" s="594"/>
      <c r="JL33" s="764"/>
      <c r="JM33" s="593"/>
      <c r="JN33" s="594"/>
      <c r="JO33" s="764"/>
      <c r="JP33" s="597"/>
      <c r="JQ33" s="617"/>
      <c r="JR33" s="609"/>
      <c r="JS33" s="615"/>
      <c r="JT33" s="594"/>
      <c r="JU33" s="1137"/>
      <c r="JV33" s="597"/>
      <c r="JW33" s="620"/>
      <c r="JX33" s="609"/>
      <c r="JY33" s="593"/>
      <c r="JZ33" s="616"/>
      <c r="KA33" s="609"/>
      <c r="KB33" s="593"/>
      <c r="KC33" s="594"/>
      <c r="KD33" s="1118">
        <f>SUM(KE33:KG33)</f>
        <v>33670000</v>
      </c>
      <c r="KE33" s="597">
        <f>[1]Субсидия_факт!AJ28</f>
        <v>7985151.370000001</v>
      </c>
      <c r="KF33" s="594">
        <f>[1]Субсидия_факт!AK28</f>
        <v>21589483.329999998</v>
      </c>
      <c r="KG33" s="597">
        <f>[1]Субсидия_факт!AL28</f>
        <v>4095365.3</v>
      </c>
      <c r="KH33" s="1118">
        <f>SUM(KI33:KK33)</f>
        <v>14170116.050000001</v>
      </c>
      <c r="KI33" s="597">
        <v>2725634.47</v>
      </c>
      <c r="KJ33" s="594">
        <v>7369308.0099999998</v>
      </c>
      <c r="KK33" s="597">
        <v>4075173.57</v>
      </c>
      <c r="KL33" s="1118">
        <f>SUM(KM33:KN33)</f>
        <v>0</v>
      </c>
      <c r="KM33" s="597">
        <f>[1]Субсидия_факт!GV28</f>
        <v>0</v>
      </c>
      <c r="KN33" s="594">
        <f>[1]Субсидия_факт!GW28</f>
        <v>0</v>
      </c>
      <c r="KO33" s="1118">
        <f>SUM(KP33:KQ33)</f>
        <v>0</v>
      </c>
      <c r="KP33" s="597"/>
      <c r="KQ33" s="594"/>
      <c r="KR33" s="1118">
        <f>SUM(KS33:KT33)</f>
        <v>0</v>
      </c>
      <c r="KS33" s="615"/>
      <c r="KT33" s="594"/>
      <c r="KU33" s="1118">
        <f>SUM(KV33:KW33)</f>
        <v>0</v>
      </c>
      <c r="KV33" s="597"/>
      <c r="KW33" s="594"/>
      <c r="KX33" s="609"/>
      <c r="KY33" s="609"/>
      <c r="KZ33" s="609"/>
      <c r="LA33" s="609"/>
      <c r="LB33" s="764">
        <f>SUM(LC33:LD33)</f>
        <v>0</v>
      </c>
      <c r="LC33" s="597">
        <f>[1]Субсидия_факт!AT28</f>
        <v>0</v>
      </c>
      <c r="LD33" s="594">
        <f>[1]Субсидия_факт!AW28</f>
        <v>0</v>
      </c>
      <c r="LE33" s="764">
        <f>SUM(LF33:LG33)</f>
        <v>0</v>
      </c>
      <c r="LF33" s="597"/>
      <c r="LG33" s="594"/>
      <c r="LH33" s="764"/>
      <c r="LI33" s="597"/>
      <c r="LJ33" s="594"/>
      <c r="LK33" s="764"/>
      <c r="LL33" s="597"/>
      <c r="LM33" s="594"/>
      <c r="LN33" s="609"/>
      <c r="LO33" s="597"/>
      <c r="LP33" s="594"/>
      <c r="LQ33" s="609"/>
      <c r="LR33" s="597"/>
      <c r="LS33" s="617"/>
      <c r="LT33" s="609"/>
      <c r="LU33" s="597"/>
      <c r="LV33" s="594"/>
      <c r="LW33" s="609"/>
      <c r="LX33" s="597"/>
      <c r="LY33" s="594"/>
      <c r="LZ33" s="764">
        <f t="shared" ref="LZ33:LZ34" si="338">SUM(MA33:MG33)</f>
        <v>429896.97</v>
      </c>
      <c r="MA33" s="597">
        <f>[1]Субсидия_факт!AZ28</f>
        <v>0</v>
      </c>
      <c r="MB33" s="616">
        <f>[1]Субсидия_факт!BA28</f>
        <v>0</v>
      </c>
      <c r="MC33" s="593">
        <f>[1]Субсидия_факт!BB28</f>
        <v>0</v>
      </c>
      <c r="MD33" s="594">
        <f>[1]Субсидия_факт!BC28</f>
        <v>0</v>
      </c>
      <c r="ME33" s="615">
        <f>[1]Субсидия_факт!BL28</f>
        <v>0</v>
      </c>
      <c r="MF33" s="593">
        <f>[1]Субсидия_факт!CF28</f>
        <v>116072.18</v>
      </c>
      <c r="MG33" s="594">
        <f>[1]Субсидия_факт!CI28</f>
        <v>313824.78999999998</v>
      </c>
      <c r="MH33" s="764">
        <f t="shared" ref="MH33:MH34" si="339">SUM(MI33:MO33)</f>
        <v>0</v>
      </c>
      <c r="MI33" s="597"/>
      <c r="MJ33" s="594"/>
      <c r="MK33" s="597"/>
      <c r="ML33" s="617"/>
      <c r="MM33" s="597"/>
      <c r="MN33" s="597"/>
      <c r="MO33" s="594"/>
      <c r="MP33" s="764"/>
      <c r="MQ33" s="593"/>
      <c r="MR33" s="616"/>
      <c r="MS33" s="764"/>
      <c r="MT33" s="615"/>
      <c r="MU33" s="594"/>
      <c r="MV33" s="609"/>
      <c r="MW33" s="593"/>
      <c r="MX33" s="594"/>
      <c r="MY33" s="609"/>
      <c r="MZ33" s="597"/>
      <c r="NA33" s="620"/>
      <c r="NB33" s="609"/>
      <c r="NC33" s="593"/>
      <c r="ND33" s="616"/>
      <c r="NE33" s="609"/>
      <c r="NF33" s="597"/>
      <c r="NG33" s="594"/>
      <c r="NH33" s="1118">
        <f t="shared" ref="NH33:NH34" si="340">SUM(NI33:NK33)</f>
        <v>33653936.170000002</v>
      </c>
      <c r="NI33" s="590">
        <f>[1]Субсидия_факт!CR28</f>
        <v>2019236.1700000018</v>
      </c>
      <c r="NJ33" s="589">
        <f>[1]Субсидия_факт!CU28</f>
        <v>31634700</v>
      </c>
      <c r="NK33" s="597">
        <f>[1]Субсидия_факт!CX28</f>
        <v>0</v>
      </c>
      <c r="NL33" s="1118">
        <f t="shared" ref="NL33:NL34" si="341">SUM(NM33:NO33)</f>
        <v>0</v>
      </c>
      <c r="NM33" s="615"/>
      <c r="NN33" s="594"/>
      <c r="NO33" s="597"/>
      <c r="NP33" s="1118"/>
      <c r="NQ33" s="593"/>
      <c r="NR33" s="616"/>
      <c r="NS33" s="597"/>
      <c r="NT33" s="1118"/>
      <c r="NU33" s="597"/>
      <c r="NV33" s="620"/>
      <c r="NW33" s="597"/>
      <c r="NX33" s="1131"/>
      <c r="NY33" s="615"/>
      <c r="NZ33" s="594"/>
      <c r="OA33" s="597"/>
      <c r="OB33" s="1131"/>
      <c r="OC33" s="615"/>
      <c r="OD33" s="594"/>
      <c r="OE33" s="597"/>
      <c r="OF33" s="1131"/>
      <c r="OG33" s="593"/>
      <c r="OH33" s="616"/>
      <c r="OI33" s="593"/>
      <c r="OJ33" s="1131"/>
      <c r="OK33" s="615"/>
      <c r="OL33" s="594"/>
      <c r="OM33" s="593"/>
      <c r="ON33" s="764"/>
      <c r="OO33" s="615"/>
      <c r="OP33" s="594"/>
      <c r="OQ33" s="615"/>
      <c r="OR33" s="594"/>
      <c r="OS33" s="764"/>
      <c r="OT33" s="597"/>
      <c r="OU33" s="617"/>
      <c r="OV33" s="597"/>
      <c r="OW33" s="617"/>
      <c r="OX33" s="764"/>
      <c r="OY33" s="615"/>
      <c r="OZ33" s="594"/>
      <c r="PA33" s="597"/>
      <c r="PB33" s="617"/>
      <c r="PC33" s="764"/>
      <c r="PD33" s="597"/>
      <c r="PE33" s="617"/>
      <c r="PF33" s="597"/>
      <c r="PG33" s="617"/>
      <c r="PH33" s="609"/>
      <c r="PI33" s="597"/>
      <c r="PJ33" s="594"/>
      <c r="PK33" s="597"/>
      <c r="PL33" s="594"/>
      <c r="PM33" s="609"/>
      <c r="PN33" s="597"/>
      <c r="PO33" s="594"/>
      <c r="PP33" s="597"/>
      <c r="PQ33" s="594"/>
      <c r="PR33" s="609"/>
      <c r="PS33" s="593"/>
      <c r="PT33" s="594"/>
      <c r="PU33" s="597"/>
      <c r="PV33" s="617"/>
      <c r="PW33" s="609"/>
      <c r="PX33" s="597"/>
      <c r="PY33" s="617"/>
      <c r="PZ33" s="597"/>
      <c r="QA33" s="617"/>
      <c r="QB33" s="623">
        <f t="shared" ref="QB33:QB34" si="342">SUM(QC33:QD33)</f>
        <v>0</v>
      </c>
      <c r="QC33" s="593">
        <f>[1]Субсидия_факт!BD28</f>
        <v>0</v>
      </c>
      <c r="QD33" s="594">
        <f>[1]Субсидия_факт!BE28</f>
        <v>0</v>
      </c>
      <c r="QE33" s="764">
        <f t="shared" ref="QE33:QE34" si="343">SUM(QF33:QG33)</f>
        <v>0</v>
      </c>
      <c r="QF33" s="597"/>
      <c r="QG33" s="617"/>
      <c r="QH33" s="623">
        <f t="shared" ref="QH33:QH34" si="344">SUM(QI33:QJ33)</f>
        <v>0</v>
      </c>
      <c r="QI33" s="593">
        <f>[1]Субсидия_факт!BF28</f>
        <v>0</v>
      </c>
      <c r="QJ33" s="594">
        <f>[1]Субсидия_факт!BI28</f>
        <v>0</v>
      </c>
      <c r="QK33" s="764">
        <f t="shared" ref="QK33:QK34" si="345">SUM(QL33:QM33)</f>
        <v>0</v>
      </c>
      <c r="QL33" s="597"/>
      <c r="QM33" s="617"/>
      <c r="QN33" s="623">
        <f t="shared" ref="QN33:QN34" si="346">SUM(QO33:QP33)</f>
        <v>0</v>
      </c>
      <c r="QO33" s="593"/>
      <c r="QP33" s="594"/>
      <c r="QQ33" s="764">
        <f t="shared" ref="QQ33:QQ34" si="347">SUM(QR33:QS33)</f>
        <v>0</v>
      </c>
      <c r="QR33" s="597"/>
      <c r="QS33" s="617"/>
      <c r="QT33" s="1114">
        <f t="shared" ref="QT33:QT34" si="348">SUM(QU33:QV33)</f>
        <v>0</v>
      </c>
      <c r="QU33" s="593"/>
      <c r="QV33" s="594"/>
      <c r="QW33" s="609">
        <f t="shared" ref="QW33:QW34" si="349">SUM(QX33:QY33)</f>
        <v>0</v>
      </c>
      <c r="QX33" s="597"/>
      <c r="QY33" s="617"/>
      <c r="QZ33" s="1114">
        <f t="shared" ref="QZ33:QZ34" si="350">SUM(RA33:RB33)</f>
        <v>0</v>
      </c>
      <c r="RA33" s="593"/>
      <c r="RB33" s="594"/>
      <c r="RC33" s="609">
        <f t="shared" ref="RC33:RC34" si="351">SUM(RD33:RE33)</f>
        <v>0</v>
      </c>
      <c r="RD33" s="597"/>
      <c r="RE33" s="617"/>
      <c r="RF33" s="1118">
        <f t="shared" ref="RF33:RF34" si="352">SUM(RG33:RJ33)</f>
        <v>0</v>
      </c>
      <c r="RG33" s="597">
        <f>[1]Субсидия_факт!GI28</f>
        <v>0</v>
      </c>
      <c r="RH33" s="594">
        <f>[1]Субсидия_факт!GL28</f>
        <v>0</v>
      </c>
      <c r="RI33" s="597">
        <f>[1]Субсидия_факт!GO28</f>
        <v>0</v>
      </c>
      <c r="RJ33" s="594">
        <f>[1]Субсидия_факт!GR28</f>
        <v>0</v>
      </c>
      <c r="RK33" s="1118">
        <f t="shared" ref="RK33:RK34" si="353">SUM(RL33:RO33)</f>
        <v>0</v>
      </c>
      <c r="RL33" s="597"/>
      <c r="RM33" s="594"/>
      <c r="RN33" s="597"/>
      <c r="RO33" s="594"/>
      <c r="RP33" s="1118">
        <f t="shared" ref="RP33:RP34" si="354">SUM(RQ33:RT33)</f>
        <v>0</v>
      </c>
      <c r="RQ33" s="615"/>
      <c r="RR33" s="594"/>
      <c r="RS33" s="597"/>
      <c r="RT33" s="594"/>
      <c r="RU33" s="1118">
        <f t="shared" ref="RU33:RU34" si="355">SUM(RV33:RY33)</f>
        <v>0</v>
      </c>
      <c r="RV33" s="597"/>
      <c r="RW33" s="594"/>
      <c r="RX33" s="597"/>
      <c r="RY33" s="594"/>
      <c r="RZ33" s="609"/>
      <c r="SA33" s="609"/>
      <c r="SB33" s="609"/>
      <c r="SC33" s="609"/>
      <c r="SD33" s="764">
        <f t="shared" ref="SD33:SD34" si="356">SUM(SE33:SI33)</f>
        <v>0</v>
      </c>
      <c r="SE33" s="593">
        <f>[1]Субсидия_факт!AE28</f>
        <v>0</v>
      </c>
      <c r="SF33" s="593">
        <f>[1]Субсидия_факт!Y28</f>
        <v>0</v>
      </c>
      <c r="SG33" s="616">
        <f>[1]Субсидия_факт!Z28</f>
        <v>0</v>
      </c>
      <c r="SH33" s="593">
        <f>[1]Субсидия_факт!AA28</f>
        <v>0</v>
      </c>
      <c r="SI33" s="616">
        <f>[1]Субсидия_факт!AB28</f>
        <v>0</v>
      </c>
      <c r="SJ33" s="764">
        <f t="shared" ref="SJ33:SJ34" si="357">SUM(SK33:SO33)</f>
        <v>0</v>
      </c>
      <c r="SK33" s="597"/>
      <c r="SL33" s="615"/>
      <c r="SM33" s="594"/>
      <c r="SN33" s="615"/>
      <c r="SO33" s="616"/>
      <c r="SP33" s="623">
        <f t="shared" ref="SP33:SP34" si="358">SUM(SQ33:SR33)</f>
        <v>0</v>
      </c>
      <c r="SQ33" s="593">
        <f>[1]Субсидия_факт!S28</f>
        <v>0</v>
      </c>
      <c r="SR33" s="594">
        <f>[1]Субсидия_факт!T28</f>
        <v>0</v>
      </c>
      <c r="SS33" s="764">
        <f t="shared" ref="SS33:SS34" si="359">SUM(ST33:SU33)</f>
        <v>0</v>
      </c>
      <c r="ST33" s="615"/>
      <c r="SU33" s="616"/>
      <c r="SV33" s="764">
        <f t="shared" ref="SV33:SV34" si="360">SUM(SW33:TB33)</f>
        <v>0</v>
      </c>
      <c r="SW33" s="593">
        <f>[1]Субсидия_факт!DJ28</f>
        <v>0</v>
      </c>
      <c r="SX33" s="594">
        <f>[1]Субсидия_факт!DM28</f>
        <v>0</v>
      </c>
      <c r="SY33" s="615">
        <f>[1]Субсидия_факт!DP28</f>
        <v>0</v>
      </c>
      <c r="SZ33" s="594">
        <f>[1]Субсидия_факт!DS28</f>
        <v>0</v>
      </c>
      <c r="TA33" s="826">
        <f>[1]Субсидия_факт!EH28</f>
        <v>0</v>
      </c>
      <c r="TB33" s="594">
        <f>[1]Субсидия_факт!EK28</f>
        <v>0</v>
      </c>
      <c r="TC33" s="764">
        <f t="shared" ref="TC33:TC34" si="361">SUM(TD33:TI33)</f>
        <v>0</v>
      </c>
      <c r="TD33" s="826"/>
      <c r="TE33" s="617"/>
      <c r="TF33" s="826"/>
      <c r="TG33" s="617"/>
      <c r="TH33" s="826"/>
      <c r="TI33" s="616"/>
      <c r="TJ33" s="764"/>
      <c r="TK33" s="615"/>
      <c r="TL33" s="594"/>
      <c r="TM33" s="826"/>
      <c r="TN33" s="617"/>
      <c r="TO33" s="615"/>
      <c r="TP33" s="594"/>
      <c r="TQ33" s="764"/>
      <c r="TR33" s="597"/>
      <c r="TS33" s="617"/>
      <c r="TT33" s="826"/>
      <c r="TU33" s="617"/>
      <c r="TV33" s="597"/>
      <c r="TW33" s="617"/>
      <c r="TX33" s="609"/>
      <c r="TY33" s="593"/>
      <c r="TZ33" s="594"/>
      <c r="UA33" s="593"/>
      <c r="UB33" s="594"/>
      <c r="UC33" s="615"/>
      <c r="UD33" s="594"/>
      <c r="UE33" s="609"/>
      <c r="UF33" s="593"/>
      <c r="UG33" s="594"/>
      <c r="UH33" s="593"/>
      <c r="UI33" s="594"/>
      <c r="UJ33" s="615"/>
      <c r="UK33" s="594"/>
      <c r="UL33" s="609"/>
      <c r="UM33" s="593"/>
      <c r="UN33" s="594"/>
      <c r="UO33" s="826"/>
      <c r="UP33" s="617"/>
      <c r="UQ33" s="615"/>
      <c r="UR33" s="594"/>
      <c r="US33" s="609"/>
      <c r="UT33" s="826"/>
      <c r="UU33" s="617"/>
      <c r="UV33" s="826"/>
      <c r="UW33" s="617"/>
      <c r="UX33" s="826"/>
      <c r="UY33" s="617"/>
      <c r="UZ33" s="764">
        <f>'Прочая  субсидия_МР  и  ГО'!B27</f>
        <v>57627064.799999997</v>
      </c>
      <c r="VA33" s="764">
        <f>'Прочая  субсидия_МР  и  ГО'!C27</f>
        <v>5411578.0800000001</v>
      </c>
      <c r="VB33" s="764"/>
      <c r="VC33" s="764"/>
      <c r="VD33" s="1185"/>
      <c r="VE33" s="765"/>
      <c r="VF33" s="1185"/>
      <c r="VG33" s="765"/>
      <c r="VH33" s="764">
        <f t="shared" ref="VH33:VH34" si="362">SUM(VI33:VJ33)</f>
        <v>1455675603.6500001</v>
      </c>
      <c r="VI33" s="597">
        <f>'Проверочная  таблица'!WK33+'Проверочная  таблица'!VN33+'Проверочная  таблица'!VP33+WE33</f>
        <v>1420969236.71</v>
      </c>
      <c r="VJ33" s="597">
        <f>'Проверочная  таблица'!WL33+'Проверочная  таблица'!VT33+'Проверочная  таблица'!VZ33+'Проверочная  таблица'!VV33+'Проверочная  таблица'!VX33+WB33+WF33</f>
        <v>34706366.939999998</v>
      </c>
      <c r="VK33" s="764">
        <f t="shared" ref="VK33:VK34" si="363">SUM(VL33:VM33)</f>
        <v>371732796.96999997</v>
      </c>
      <c r="VL33" s="597">
        <f>'Проверочная  таблица'!WN33+'Проверочная  таблица'!VO33+'Проверочная  таблица'!VQ33+WH33</f>
        <v>357978153.56999999</v>
      </c>
      <c r="VM33" s="1186">
        <f>'Проверочная  таблица'!WO33+'Проверочная  таблица'!VU33+'Проверочная  таблица'!WA33+'Проверочная  таблица'!VW33+'Проверочная  таблица'!VY33+WC33+WI33</f>
        <v>13754643.4</v>
      </c>
      <c r="VN33" s="764">
        <f>'Субвенция  на  полномочия'!B27</f>
        <v>1365606190.6500001</v>
      </c>
      <c r="VO33" s="764">
        <f>'Субвенция  на  полномочия'!C27</f>
        <v>341704823.63999999</v>
      </c>
      <c r="VP33" s="1133">
        <f>[1]Субвенция_факт!M29</f>
        <v>33222061</v>
      </c>
      <c r="VQ33" s="619">
        <v>8000000</v>
      </c>
      <c r="VR33" s="1133"/>
      <c r="VS33" s="619"/>
      <c r="VT33" s="1133"/>
      <c r="VU33" s="619"/>
      <c r="VV33" s="1133">
        <f>[1]Субвенция_факт!AG29</f>
        <v>6000</v>
      </c>
      <c r="VW33" s="619"/>
      <c r="VX33" s="1133">
        <f>[1]Субвенция_факт!E29</f>
        <v>0</v>
      </c>
      <c r="VY33" s="619"/>
      <c r="VZ33" s="1133">
        <f>[1]Субвенция_факт!F29</f>
        <v>0</v>
      </c>
      <c r="WA33" s="619"/>
      <c r="WB33" s="1133">
        <f>[1]Субвенция_факт!G29</f>
        <v>0</v>
      </c>
      <c r="WC33" s="916"/>
      <c r="WD33" s="1135">
        <f t="shared" ref="WD33:WD34" si="364">SUM(WE33:WF33)</f>
        <v>51841352</v>
      </c>
      <c r="WE33" s="1186">
        <f>[1]Субвенция_факт!P29</f>
        <v>18240985.059999999</v>
      </c>
      <c r="WF33" s="594">
        <f>[1]Субвенция_факт!Q29</f>
        <v>33600366.939999998</v>
      </c>
      <c r="WG33" s="1135">
        <f t="shared" ref="WG33:WG34" si="365">SUM(WH33:WI33)</f>
        <v>20528890.75</v>
      </c>
      <c r="WH33" s="597">
        <v>7223329.9299999997</v>
      </c>
      <c r="WI33" s="620">
        <v>13305560.82</v>
      </c>
      <c r="WJ33" s="764">
        <f t="shared" ref="WJ33:WJ34" si="366">SUM(WK33:WL33)</f>
        <v>5000000</v>
      </c>
      <c r="WK33" s="612">
        <f>[1]Субвенция_факт!X29</f>
        <v>3900000</v>
      </c>
      <c r="WL33" s="1142">
        <f>[1]Субвенция_факт!W29</f>
        <v>1100000</v>
      </c>
      <c r="WM33" s="764">
        <f t="shared" ref="WM33:WM34" si="367">SUM(WN33:WO33)</f>
        <v>1499082.58</v>
      </c>
      <c r="WN33" s="593">
        <v>1050000</v>
      </c>
      <c r="WO33" s="594">
        <v>449082.58</v>
      </c>
      <c r="WP33" s="764">
        <f t="shared" ref="WP33:WP34" si="368">WX33+XD33+XJ33+XP33+XT33+YB33+YZ33+WR33</f>
        <v>295913004.68000001</v>
      </c>
      <c r="WQ33" s="764">
        <f t="shared" ref="WQ33:WQ34" si="369">XA33+XG33+XM33+XR33+XV33+YN33+ZF33+WU33</f>
        <v>18179400.84</v>
      </c>
      <c r="WR33" s="764">
        <f t="shared" ref="WR33:WR34" si="370">SUM(WS33:WT33)</f>
        <v>1093680</v>
      </c>
      <c r="WS33" s="621">
        <f>'[1]Иные межбюджетные трансферты'!E28</f>
        <v>0</v>
      </c>
      <c r="WT33" s="622">
        <f>'[1]Иные межбюджетные трансферты'!F28</f>
        <v>1093680</v>
      </c>
      <c r="WU33" s="764">
        <f>SUM(WV33:WW33)</f>
        <v>247380</v>
      </c>
      <c r="WV33" s="621"/>
      <c r="WW33" s="622">
        <v>247380</v>
      </c>
      <c r="WX33" s="764">
        <f t="shared" ref="WX33:WX34" si="371">SUM(WY33:WZ33)</f>
        <v>6050000</v>
      </c>
      <c r="WY33" s="621">
        <f>'[1]Иные межбюджетные трансферты'!X28</f>
        <v>4290183.46</v>
      </c>
      <c r="WZ33" s="622">
        <f>'[1]Иные межбюджетные трансферты'!Y28</f>
        <v>1759816.54</v>
      </c>
      <c r="XA33" s="764">
        <f>SUM(XB33:XC33)</f>
        <v>0</v>
      </c>
      <c r="XB33" s="621"/>
      <c r="XC33" s="622"/>
      <c r="XD33" s="764">
        <f t="shared" ref="XD33:XD34" si="372">SUM(XE33:XF33)</f>
        <v>3245641.5599999996</v>
      </c>
      <c r="XE33" s="621">
        <f>'[1]Иные межбюджетные трансферты'!G28</f>
        <v>194738.49</v>
      </c>
      <c r="XF33" s="622">
        <f>'[1]Иные межбюджетные трансферты'!H28</f>
        <v>3050903.07</v>
      </c>
      <c r="XG33" s="764">
        <f>SUM(XH33:XI33)</f>
        <v>811410.64</v>
      </c>
      <c r="XH33" s="621">
        <v>48684.639999999999</v>
      </c>
      <c r="XI33" s="622">
        <v>762726</v>
      </c>
      <c r="XJ33" s="764">
        <f t="shared" ref="XJ33:XJ34" si="373">SUM(XK33:XL33)</f>
        <v>64683360</v>
      </c>
      <c r="XK33" s="621">
        <f>'[1]Иные межбюджетные трансферты'!I28</f>
        <v>0</v>
      </c>
      <c r="XL33" s="622">
        <f>'[1]Иные межбюджетные трансферты'!J28</f>
        <v>64683360</v>
      </c>
      <c r="XM33" s="764">
        <f>SUM(XN33:XO33)</f>
        <v>16170840</v>
      </c>
      <c r="XN33" s="621"/>
      <c r="XO33" s="622">
        <v>16170840</v>
      </c>
      <c r="XP33" s="1135">
        <f>SUM(XQ33:XQ33)</f>
        <v>121243634.20999999</v>
      </c>
      <c r="XQ33" s="615">
        <f>'[1]Иные межбюджетные трансферты'!L28</f>
        <v>121243634.20999999</v>
      </c>
      <c r="XR33" s="764">
        <f>SUM(XS33:XS33)</f>
        <v>0</v>
      </c>
      <c r="XS33" s="618"/>
      <c r="XT33" s="764">
        <f>SUM(XU33:XU33)</f>
        <v>0</v>
      </c>
      <c r="XU33" s="618"/>
      <c r="XV33" s="764">
        <f>SUM(XW33:XW33)</f>
        <v>0</v>
      </c>
      <c r="XW33" s="618"/>
      <c r="XX33" s="609"/>
      <c r="XY33" s="609"/>
      <c r="XZ33" s="609"/>
      <c r="YA33" s="609"/>
      <c r="YB33" s="764">
        <f t="shared" ref="YB33:YB34" si="374">SUM(YC33:YM33)</f>
        <v>99596688.910000011</v>
      </c>
      <c r="YC33" s="621">
        <f>'[1]Иные межбюджетные трансферты'!C28</f>
        <v>90987296.040000007</v>
      </c>
      <c r="YD33" s="612">
        <f>'[1]Иные межбюджетные трансферты'!D28</f>
        <v>0</v>
      </c>
      <c r="YE33" s="612">
        <f>'[1]Иные межбюджетные трансферты'!K28</f>
        <v>0</v>
      </c>
      <c r="YF33" s="613">
        <f>'[1]Иные межбюджетные трансферты'!N28</f>
        <v>0</v>
      </c>
      <c r="YG33" s="612">
        <f>'[1]Иные межбюджетные трансферты'!Q28</f>
        <v>0</v>
      </c>
      <c r="YH33" s="613">
        <f>'[1]Иные межбюджетные трансферты'!R28</f>
        <v>0</v>
      </c>
      <c r="YI33" s="612">
        <f>'[1]Иные межбюджетные трансферты'!U28</f>
        <v>7659622.6699999999</v>
      </c>
      <c r="YJ33" s="613">
        <f>'[1]Иные межбюджетные трансферты'!Z28</f>
        <v>0</v>
      </c>
      <c r="YK33" s="597">
        <f>'[1]Иные межбюджетные трансферты'!AC28</f>
        <v>0</v>
      </c>
      <c r="YL33" s="613">
        <f>'[1]Иные межбюджетные трансферты'!AD28</f>
        <v>0</v>
      </c>
      <c r="YM33" s="612">
        <f>'[1]Иные межбюджетные трансферты'!AE28</f>
        <v>949770.20000000007</v>
      </c>
      <c r="YN33" s="764">
        <f t="shared" ref="YN33:YN34" si="375">SUM(YO33:YY33)</f>
        <v>949770.2</v>
      </c>
      <c r="YO33" s="612"/>
      <c r="YP33" s="612"/>
      <c r="YQ33" s="612"/>
      <c r="YR33" s="590"/>
      <c r="YS33" s="612"/>
      <c r="YT33" s="612"/>
      <c r="YU33" s="612"/>
      <c r="YV33" s="612"/>
      <c r="YW33" s="612"/>
      <c r="YX33" s="612"/>
      <c r="YY33" s="612">
        <v>949770.2</v>
      </c>
      <c r="YZ33" s="764">
        <f>SUM(ZA33:ZE33)</f>
        <v>0</v>
      </c>
      <c r="ZA33" s="612"/>
      <c r="ZB33" s="612"/>
      <c r="ZC33" s="612"/>
      <c r="ZD33" s="612"/>
      <c r="ZE33" s="587"/>
      <c r="ZF33" s="764">
        <f>SUM(ZG33:ZK33)</f>
        <v>0</v>
      </c>
      <c r="ZG33" s="586"/>
      <c r="ZH33" s="586"/>
      <c r="ZI33" s="586"/>
      <c r="ZJ33" s="612"/>
      <c r="ZK33" s="587"/>
      <c r="ZL33" s="609">
        <f>SUM(ZM33:ZQ33)</f>
        <v>0</v>
      </c>
      <c r="ZM33" s="590">
        <f>'Проверочная  таблица'!ZA33-ZY33</f>
        <v>0</v>
      </c>
      <c r="ZN33" s="590">
        <f>'Проверочная  таблица'!ZB33-ZZ33</f>
        <v>0</v>
      </c>
      <c r="ZO33" s="590">
        <f>'Проверочная  таблица'!ZC33-AAA33</f>
        <v>0</v>
      </c>
      <c r="ZP33" s="590">
        <f>'Проверочная  таблица'!ZD33-AAB33</f>
        <v>0</v>
      </c>
      <c r="ZQ33" s="590">
        <f>'Проверочная  таблица'!ZE33-AAC33</f>
        <v>0</v>
      </c>
      <c r="ZR33" s="609">
        <f>SUM(ZS33:ZW33)</f>
        <v>0</v>
      </c>
      <c r="ZS33" s="590">
        <f>'Проверочная  таблица'!ZG33-AAE33</f>
        <v>0</v>
      </c>
      <c r="ZT33" s="590">
        <f>'Проверочная  таблица'!ZH33-AAF33</f>
        <v>0</v>
      </c>
      <c r="ZU33" s="590">
        <f>'Проверочная  таблица'!ZI33-AAG33</f>
        <v>0</v>
      </c>
      <c r="ZV33" s="590">
        <f>'Проверочная  таблица'!ZJ33-AAH33</f>
        <v>0</v>
      </c>
      <c r="ZW33" s="590">
        <f>'Проверочная  таблица'!ZK33-AAI33</f>
        <v>0</v>
      </c>
      <c r="ZX33" s="609">
        <f>SUM(ZY33:AAC33)</f>
        <v>0</v>
      </c>
      <c r="ZY33" s="612"/>
      <c r="ZZ33" s="612"/>
      <c r="AAA33" s="612"/>
      <c r="AAB33" s="612"/>
      <c r="AAC33" s="587"/>
      <c r="AAD33" s="609">
        <f>SUM(AAE33:AAI33)</f>
        <v>0</v>
      </c>
      <c r="AAE33" s="586"/>
      <c r="AAF33" s="586"/>
      <c r="AAG33" s="586"/>
      <c r="AAH33" s="612"/>
      <c r="AAI33" s="587"/>
      <c r="AAJ33" s="764">
        <f>AAL33+'Проверочная  таблица'!AAT33+AAP33+'Проверочная  таблица'!AAX33+AAR33+'Проверочная  таблица'!AAZ33</f>
        <v>-85900000.159999996</v>
      </c>
      <c r="AAK33" s="764">
        <f>AAM33+'Проверочная  таблица'!AAU33+AAQ33+'Проверочная  таблица'!AAY33+AAS33+'Проверочная  таблица'!ABA33</f>
        <v>0</v>
      </c>
      <c r="AAL33" s="764"/>
      <c r="AAM33" s="764"/>
      <c r="AAN33" s="764"/>
      <c r="AAO33" s="764"/>
      <c r="AAP33" s="627"/>
      <c r="AAQ33" s="627"/>
      <c r="AAR33" s="627"/>
      <c r="AAS33" s="627"/>
      <c r="AAT33" s="764">
        <v>-85900000.159999996</v>
      </c>
      <c r="AAU33" s="764"/>
      <c r="AAV33" s="764"/>
      <c r="AAW33" s="764"/>
      <c r="AAX33" s="627"/>
      <c r="AAY33" s="627"/>
      <c r="AAZ33" s="627"/>
      <c r="ABA33" s="627"/>
      <c r="ABB33" s="1129">
        <f>'Проверочная  таблица'!AAT33+'Проверочная  таблица'!AAV33</f>
        <v>-85900000.159999996</v>
      </c>
      <c r="ABC33" s="1129">
        <f>'Проверочная  таблица'!AAU33+'Проверочная  таблица'!AAW33</f>
        <v>0</v>
      </c>
    </row>
    <row r="34" spans="1:731" ht="20.45" customHeight="1" thickBot="1" x14ac:dyDescent="0.3">
      <c r="A34" s="719" t="s">
        <v>1000</v>
      </c>
      <c r="B34" s="623">
        <f>D34+AN34+'Проверочная  таблица'!VH34+'Проверочная  таблица'!WP34</f>
        <v>13694023592.669998</v>
      </c>
      <c r="C34" s="764">
        <f>E34+'Проверочная  таблица'!VK34+AO34+'Проверочная  таблица'!WQ34</f>
        <v>2919810201.3399997</v>
      </c>
      <c r="D34" s="1113">
        <f>F34+P34+N34+V34+AD34+H34</f>
        <v>844146175</v>
      </c>
      <c r="E34" s="623">
        <f>G34+Q34+O34+Z34+AG34+I34</f>
        <v>117038175</v>
      </c>
      <c r="F34" s="1096">
        <f>'[1]Дотация  из  ОБ_факт'!H29</f>
        <v>0</v>
      </c>
      <c r="G34" s="1130"/>
      <c r="H34" s="1096"/>
      <c r="I34" s="1130"/>
      <c r="J34" s="1131"/>
      <c r="K34" s="1132"/>
      <c r="L34" s="1187"/>
      <c r="M34" s="611"/>
      <c r="N34" s="1096">
        <f>'[1]Дотация  из  ОБ_факт'!J29</f>
        <v>844146175</v>
      </c>
      <c r="O34" s="1130">
        <v>117038175</v>
      </c>
      <c r="P34" s="1118"/>
      <c r="Q34" s="1130"/>
      <c r="R34" s="1187"/>
      <c r="S34" s="1132"/>
      <c r="T34" s="1131"/>
      <c r="U34" s="611"/>
      <c r="V34" s="1100">
        <f>SUM(W34:Y34)</f>
        <v>0</v>
      </c>
      <c r="W34" s="1101">
        <f>'[1]Дотация  из  ОБ_факт'!O29</f>
        <v>0</v>
      </c>
      <c r="X34" s="1102">
        <f>'[1]Дотация  из  ОБ_факт'!P29</f>
        <v>0</v>
      </c>
      <c r="Y34" s="1102">
        <f>'[1]Дотация  из  ОБ_факт'!R29</f>
        <v>0</v>
      </c>
      <c r="Z34" s="1100">
        <f>SUM(AA34:AC34)</f>
        <v>0</v>
      </c>
      <c r="AA34" s="766"/>
      <c r="AB34" s="583"/>
      <c r="AC34" s="883"/>
      <c r="AD34" s="1133">
        <f>SUM(AE34:AF34)</f>
        <v>0</v>
      </c>
      <c r="AE34" s="613"/>
      <c r="AF34" s="653"/>
      <c r="AG34" s="1133">
        <f>SUM(AH34:AI34)</f>
        <v>0</v>
      </c>
      <c r="AH34" s="613"/>
      <c r="AI34" s="653"/>
      <c r="AJ34" s="1131"/>
      <c r="AK34" s="1132"/>
      <c r="AL34" s="1131"/>
      <c r="AM34" s="614"/>
      <c r="AN34" s="729">
        <f t="shared" si="302"/>
        <v>3465186007.9699998</v>
      </c>
      <c r="AO34" s="730">
        <f>'Проверочная  таблица'!VA34+'Проверочная  таблица'!VC34+'Проверочная  таблица'!MH34+'Проверочная  таблица'!MS34+'Проверочная  таблица'!DA34+'Проверочная  таблица'!FD34+CU34+'Проверочная  таблица'!JI34+'Проверочная  таблица'!JO34+'Проверочная  таблица'!NL34+'Проверочная  таблица'!NT34+JC34+AS34+AX34+EE34+EK34+CA34+TC34+TQ34+PC34+DY34+DM34+LE34+LK34+SS34+HR34+FK34+QK34+RK34+RU34+QQ34+SJ34+BQ34+QE34+GM34+FW34+GS34+GY34+FQ34+CK34+OS34+BK34+IG34+IW34+HX34+GC34+IM34+KH34+KO34+KU34+DG34+DS34</f>
        <v>527147703.96999991</v>
      </c>
      <c r="AP34" s="720">
        <f>SUM(AQ34:AR34)</f>
        <v>0</v>
      </c>
      <c r="AQ34" s="587">
        <f>[1]Субсидия_факт!DF29</f>
        <v>0</v>
      </c>
      <c r="AR34" s="586">
        <f>[1]Субсидия_факт!FQ29</f>
        <v>0</v>
      </c>
      <c r="AS34" s="720">
        <f>SUM(AT34:AU34)</f>
        <v>0</v>
      </c>
      <c r="AT34" s="590"/>
      <c r="AU34" s="630"/>
      <c r="AV34" s="730"/>
      <c r="AW34" s="586"/>
      <c r="AX34" s="720"/>
      <c r="AY34" s="586"/>
      <c r="AZ34" s="608"/>
      <c r="BA34" s="590"/>
      <c r="BB34" s="608"/>
      <c r="BC34" s="587"/>
      <c r="BD34" s="1109"/>
      <c r="BE34" s="586"/>
      <c r="BF34" s="608"/>
      <c r="BG34" s="586"/>
      <c r="BH34" s="730">
        <f>SUM(BI34:BJ34)</f>
        <v>0</v>
      </c>
      <c r="BI34" s="593">
        <f>[1]Субсидия_факт!DA29</f>
        <v>0</v>
      </c>
      <c r="BJ34" s="597">
        <f>[1]Субсидия_факт!DB29</f>
        <v>0</v>
      </c>
      <c r="BK34" s="720">
        <f>SUM(BL34:BM34)</f>
        <v>0</v>
      </c>
      <c r="BL34" s="586"/>
      <c r="BM34" s="586"/>
      <c r="BN34" s="730">
        <f>SUM(BO34:BP34)</f>
        <v>0</v>
      </c>
      <c r="BO34" s="593">
        <f>[1]Субсидия_факт!DC29</f>
        <v>0</v>
      </c>
      <c r="BP34" s="597">
        <f>[1]Субсидия_факт!DD29</f>
        <v>0</v>
      </c>
      <c r="BQ34" s="720">
        <f>SUM(BR34:BS34)</f>
        <v>0</v>
      </c>
      <c r="BR34" s="586"/>
      <c r="BS34" s="590"/>
      <c r="BT34" s="720">
        <f>SUM(BU34:BZ34)</f>
        <v>0</v>
      </c>
      <c r="BU34" s="590">
        <f>[1]Субсидия_факт!FD29</f>
        <v>0</v>
      </c>
      <c r="BV34" s="589">
        <f>[1]Субсидия_факт!FE29</f>
        <v>0</v>
      </c>
      <c r="BW34" s="586">
        <f>[1]Субсидия_факт!FF29</f>
        <v>0</v>
      </c>
      <c r="BX34" s="589">
        <f>[1]Субсидия_факт!FI29</f>
        <v>0</v>
      </c>
      <c r="BY34" s="586">
        <f>[1]Субсидия_факт!FL29</f>
        <v>0</v>
      </c>
      <c r="BZ34" s="589">
        <f>[1]Субсидия_факт!FM29</f>
        <v>0</v>
      </c>
      <c r="CA34" s="720">
        <f>SUM(CB34:CG34)</f>
        <v>0</v>
      </c>
      <c r="CB34" s="587"/>
      <c r="CC34" s="589"/>
      <c r="CD34" s="586"/>
      <c r="CE34" s="589"/>
      <c r="CF34" s="586"/>
      <c r="CG34" s="589"/>
      <c r="CH34" s="730"/>
      <c r="CI34" s="590"/>
      <c r="CJ34" s="589"/>
      <c r="CK34" s="720"/>
      <c r="CL34" s="590"/>
      <c r="CM34" s="591"/>
      <c r="CN34" s="1106"/>
      <c r="CO34" s="608"/>
      <c r="CP34" s="1105"/>
      <c r="CQ34" s="585"/>
      <c r="CR34" s="764">
        <f>SUM(CS34:CT34)</f>
        <v>6093000</v>
      </c>
      <c r="CS34" s="593">
        <f>[1]Субсидия_факт!M29</f>
        <v>2700000</v>
      </c>
      <c r="CT34" s="638">
        <f>[1]Субсидия_факт!N29</f>
        <v>3393000</v>
      </c>
      <c r="CU34" s="764">
        <f>SUM(CV34:CW34)</f>
        <v>0</v>
      </c>
      <c r="CV34" s="586"/>
      <c r="CW34" s="586"/>
      <c r="CX34" s="730">
        <f t="shared" si="303"/>
        <v>0</v>
      </c>
      <c r="CY34" s="593">
        <f>[1]Субсидия_факт!W29</f>
        <v>0</v>
      </c>
      <c r="CZ34" s="594">
        <f>[1]Субсидия_факт!X29</f>
        <v>0</v>
      </c>
      <c r="DA34" s="720">
        <f t="shared" si="304"/>
        <v>0</v>
      </c>
      <c r="DB34" s="587"/>
      <c r="DC34" s="589"/>
      <c r="DD34" s="730">
        <f t="shared" si="305"/>
        <v>0</v>
      </c>
      <c r="DE34" s="590">
        <f>[1]Субсидия_факт!O29</f>
        <v>0</v>
      </c>
      <c r="DF34" s="589">
        <f>[1]Субсидия_факт!P29</f>
        <v>0</v>
      </c>
      <c r="DG34" s="720">
        <f t="shared" si="306"/>
        <v>0</v>
      </c>
      <c r="DH34" s="590"/>
      <c r="DI34" s="589"/>
      <c r="DJ34" s="730">
        <f t="shared" si="307"/>
        <v>0</v>
      </c>
      <c r="DK34" s="590">
        <f>[1]Субсидия_факт!CL29</f>
        <v>0</v>
      </c>
      <c r="DL34" s="589">
        <f>[1]Субсидия_факт!CM29</f>
        <v>0</v>
      </c>
      <c r="DM34" s="720">
        <f t="shared" si="308"/>
        <v>0</v>
      </c>
      <c r="DN34" s="590"/>
      <c r="DO34" s="589"/>
      <c r="DP34" s="730">
        <f t="shared" si="309"/>
        <v>0</v>
      </c>
      <c r="DQ34" s="590">
        <f>[1]Субсидия_факт!Q29</f>
        <v>0</v>
      </c>
      <c r="DR34" s="589">
        <f>[1]Субсидия_факт!R29</f>
        <v>0</v>
      </c>
      <c r="DS34" s="720">
        <f t="shared" si="310"/>
        <v>0</v>
      </c>
      <c r="DT34" s="590"/>
      <c r="DU34" s="589"/>
      <c r="DV34" s="730">
        <f>SUM(DW34:DX34)</f>
        <v>18549178.079999998</v>
      </c>
      <c r="DW34" s="590">
        <f>[1]Субсидия_факт!AH29</f>
        <v>5008278.0799999982</v>
      </c>
      <c r="DX34" s="589">
        <f>[1]Субсидия_факт!AI29</f>
        <v>13540900</v>
      </c>
      <c r="DY34" s="730">
        <f>SUM(DZ34:EA34)</f>
        <v>18549156.869999997</v>
      </c>
      <c r="DZ34" s="590">
        <v>5008272.3499999996</v>
      </c>
      <c r="EA34" s="591">
        <v>13540884.52</v>
      </c>
      <c r="EB34" s="730">
        <f t="shared" si="311"/>
        <v>0</v>
      </c>
      <c r="EC34" s="593">
        <f>[1]Субсидия_факт!HH29</f>
        <v>0</v>
      </c>
      <c r="ED34" s="594">
        <f>[1]Субсидия_факт!HK29</f>
        <v>0</v>
      </c>
      <c r="EE34" s="720">
        <f>SUM(EF34:EG34)</f>
        <v>0</v>
      </c>
      <c r="EF34" s="590"/>
      <c r="EG34" s="591"/>
      <c r="EH34" s="730"/>
      <c r="EI34" s="590"/>
      <c r="EJ34" s="589"/>
      <c r="EK34" s="720"/>
      <c r="EL34" s="590"/>
      <c r="EM34" s="591"/>
      <c r="EN34" s="1109"/>
      <c r="EO34" s="590"/>
      <c r="EP34" s="589"/>
      <c r="EQ34" s="608"/>
      <c r="ER34" s="590"/>
      <c r="ES34" s="589"/>
      <c r="ET34" s="1109"/>
      <c r="EU34" s="590"/>
      <c r="EV34" s="589"/>
      <c r="EW34" s="608"/>
      <c r="EX34" s="590"/>
      <c r="EY34" s="591"/>
      <c r="EZ34" s="764">
        <f t="shared" si="312"/>
        <v>148646063.97999999</v>
      </c>
      <c r="FA34" s="597">
        <f>[1]Субсидия_факт!L29</f>
        <v>84390851.219999999</v>
      </c>
      <c r="FB34" s="590">
        <f>[1]Субсидия_факт!J29</f>
        <v>3855312.7599999979</v>
      </c>
      <c r="FC34" s="589">
        <f>[1]Субсидия_факт!K29</f>
        <v>60399900</v>
      </c>
      <c r="FD34" s="764">
        <f t="shared" si="313"/>
        <v>19200000</v>
      </c>
      <c r="FE34" s="586"/>
      <c r="FF34" s="586">
        <v>1152000</v>
      </c>
      <c r="FG34" s="591">
        <v>18048000</v>
      </c>
      <c r="FH34" s="730">
        <f t="shared" si="314"/>
        <v>0</v>
      </c>
      <c r="FI34" s="590">
        <f>[1]Субсидия_факт!AP29</f>
        <v>0</v>
      </c>
      <c r="FJ34" s="591">
        <f>[1]Субсидия_факт!AQ29</f>
        <v>0</v>
      </c>
      <c r="FK34" s="720">
        <f t="shared" si="315"/>
        <v>0</v>
      </c>
      <c r="FL34" s="587"/>
      <c r="FM34" s="589"/>
      <c r="FN34" s="730">
        <f t="shared" si="316"/>
        <v>41173151</v>
      </c>
      <c r="FO34" s="590">
        <f>[1]Субсидия_факт!BV29</f>
        <v>11116751</v>
      </c>
      <c r="FP34" s="591">
        <f>[1]Субсидия_факт!BW29</f>
        <v>30056400</v>
      </c>
      <c r="FQ34" s="720">
        <f t="shared" si="317"/>
        <v>0</v>
      </c>
      <c r="FR34" s="590"/>
      <c r="FS34" s="591"/>
      <c r="FT34" s="730">
        <f t="shared" si="318"/>
        <v>0</v>
      </c>
      <c r="FU34" s="593">
        <f>[1]Субсидия_факт!EB29</f>
        <v>0</v>
      </c>
      <c r="FV34" s="594">
        <f>[1]Субсидия_факт!EC29</f>
        <v>0</v>
      </c>
      <c r="FW34" s="720">
        <f t="shared" si="319"/>
        <v>0</v>
      </c>
      <c r="FX34" s="590"/>
      <c r="FY34" s="591"/>
      <c r="FZ34" s="1110"/>
      <c r="GA34" s="590"/>
      <c r="GB34" s="591"/>
      <c r="GC34" s="1110"/>
      <c r="GD34" s="590"/>
      <c r="GE34" s="591"/>
      <c r="GF34" s="1114"/>
      <c r="GG34" s="609"/>
      <c r="GH34" s="1137"/>
      <c r="GI34" s="609"/>
      <c r="GJ34" s="730">
        <f t="shared" si="320"/>
        <v>759446537.65999997</v>
      </c>
      <c r="GK34" s="590">
        <f>[1]Субсидия_факт!EN29</f>
        <v>45566862.120000005</v>
      </c>
      <c r="GL34" s="591">
        <f>[1]Субсидия_факт!EO29</f>
        <v>713879675.53999996</v>
      </c>
      <c r="GM34" s="720">
        <f t="shared" si="321"/>
        <v>189861634.41999999</v>
      </c>
      <c r="GN34" s="586">
        <v>11391715.529999999</v>
      </c>
      <c r="GO34" s="595">
        <v>178469918.88999999</v>
      </c>
      <c r="GP34" s="730">
        <f t="shared" si="322"/>
        <v>0</v>
      </c>
      <c r="GQ34" s="593">
        <f>[1]Субсидия_факт!CN29</f>
        <v>0</v>
      </c>
      <c r="GR34" s="594">
        <f>[1]Субсидия_факт!CP29</f>
        <v>0</v>
      </c>
      <c r="GS34" s="720">
        <f t="shared" si="323"/>
        <v>0</v>
      </c>
      <c r="GT34" s="586"/>
      <c r="GU34" s="595"/>
      <c r="GV34" s="730"/>
      <c r="GW34" s="593"/>
      <c r="GX34" s="594"/>
      <c r="GY34" s="720"/>
      <c r="GZ34" s="586"/>
      <c r="HA34" s="595"/>
      <c r="HB34" s="1109"/>
      <c r="HC34" s="590"/>
      <c r="HD34" s="589"/>
      <c r="HE34" s="608"/>
      <c r="HF34" s="590"/>
      <c r="HG34" s="589"/>
      <c r="HH34" s="1109"/>
      <c r="HI34" s="590"/>
      <c r="HJ34" s="589"/>
      <c r="HK34" s="608"/>
      <c r="HL34" s="590"/>
      <c r="HM34" s="591"/>
      <c r="HN34" s="623">
        <f>SUM(HO34:HQ34)</f>
        <v>558323237.38</v>
      </c>
      <c r="HO34" s="590">
        <f>[1]Субсидия_факт!EP29</f>
        <v>809172.3200000003</v>
      </c>
      <c r="HP34" s="591">
        <f>[1]Субсидия_факт!EQ29</f>
        <v>12677033.060000001</v>
      </c>
      <c r="HQ34" s="590">
        <f>[1]Субсидия_факт!ER29</f>
        <v>544837032</v>
      </c>
      <c r="HR34" s="623">
        <f>SUM(HS34:HU34)</f>
        <v>72914425.280000001</v>
      </c>
      <c r="HS34" s="586"/>
      <c r="HT34" s="595"/>
      <c r="HU34" s="586">
        <v>72914425.280000001</v>
      </c>
      <c r="HV34" s="940"/>
      <c r="HW34" s="586"/>
      <c r="HX34" s="940"/>
      <c r="HY34" s="590"/>
      <c r="HZ34" s="1114">
        <f t="shared" si="324"/>
        <v>0</v>
      </c>
      <c r="IA34" s="1114">
        <f t="shared" si="325"/>
        <v>0</v>
      </c>
      <c r="IB34" s="1114">
        <f t="shared" si="326"/>
        <v>0</v>
      </c>
      <c r="IC34" s="1114">
        <f t="shared" si="327"/>
        <v>0</v>
      </c>
      <c r="ID34" s="730">
        <f t="shared" si="328"/>
        <v>0</v>
      </c>
      <c r="IE34" s="593">
        <f>[1]Субсидия_факт!BM29</f>
        <v>0</v>
      </c>
      <c r="IF34" s="594">
        <f>[1]Субсидия_факт!BN29</f>
        <v>0</v>
      </c>
      <c r="IG34" s="720">
        <f t="shared" si="329"/>
        <v>0</v>
      </c>
      <c r="IH34" s="586"/>
      <c r="II34" s="595"/>
      <c r="IJ34" s="1110">
        <f t="shared" si="330"/>
        <v>0</v>
      </c>
      <c r="IK34" s="590"/>
      <c r="IL34" s="591"/>
      <c r="IM34" s="1116">
        <f t="shared" si="331"/>
        <v>0</v>
      </c>
      <c r="IN34" s="586"/>
      <c r="IO34" s="595"/>
      <c r="IP34" s="1109"/>
      <c r="IQ34" s="608"/>
      <c r="IR34" s="1109"/>
      <c r="IS34" s="608"/>
      <c r="IT34" s="730">
        <f t="shared" si="332"/>
        <v>8000000</v>
      </c>
      <c r="IU34" s="593">
        <f>[1]Субсидия_факт!AR29</f>
        <v>480000</v>
      </c>
      <c r="IV34" s="594">
        <f>[1]Субсидия_факт!AS29</f>
        <v>7520000</v>
      </c>
      <c r="IW34" s="720">
        <f t="shared" si="333"/>
        <v>0</v>
      </c>
      <c r="IX34" s="586"/>
      <c r="IY34" s="595"/>
      <c r="IZ34" s="730">
        <f t="shared" si="334"/>
        <v>0</v>
      </c>
      <c r="JA34" s="590">
        <f>[1]Субсидия_факт!BX29</f>
        <v>0</v>
      </c>
      <c r="JB34" s="591">
        <f>[1]Субсидия_факт!BY29</f>
        <v>0</v>
      </c>
      <c r="JC34" s="720">
        <f t="shared" si="335"/>
        <v>0</v>
      </c>
      <c r="JD34" s="586"/>
      <c r="JE34" s="595"/>
      <c r="JF34" s="729">
        <f t="shared" si="336"/>
        <v>0</v>
      </c>
      <c r="JG34" s="590">
        <f>[1]Субсидия_факт!BZ29</f>
        <v>0</v>
      </c>
      <c r="JH34" s="589">
        <f>[1]Субсидия_факт!CC29</f>
        <v>0</v>
      </c>
      <c r="JI34" s="720">
        <f t="shared" si="337"/>
        <v>0</v>
      </c>
      <c r="JJ34" s="590"/>
      <c r="JK34" s="591"/>
      <c r="JL34" s="720"/>
      <c r="JM34" s="590"/>
      <c r="JN34" s="591"/>
      <c r="JO34" s="720"/>
      <c r="JP34" s="586"/>
      <c r="JQ34" s="595"/>
      <c r="JR34" s="608"/>
      <c r="JS34" s="587"/>
      <c r="JT34" s="591"/>
      <c r="JU34" s="1105"/>
      <c r="JV34" s="586"/>
      <c r="JW34" s="598"/>
      <c r="JX34" s="608"/>
      <c r="JY34" s="590"/>
      <c r="JZ34" s="589"/>
      <c r="KA34" s="608"/>
      <c r="KB34" s="590"/>
      <c r="KC34" s="591"/>
      <c r="KD34" s="1096">
        <f>SUM(KE34:KG34)</f>
        <v>68400000</v>
      </c>
      <c r="KE34" s="586">
        <f>[1]Субсидия_факт!AJ29</f>
        <v>15970302.740000002</v>
      </c>
      <c r="KF34" s="591">
        <f>[1]Субсидия_факт!AK29</f>
        <v>43178966.659999996</v>
      </c>
      <c r="KG34" s="586">
        <f>[1]Субсидия_факт!AL29</f>
        <v>9250730.5999999996</v>
      </c>
      <c r="KH34" s="1096">
        <f>SUM(KI34:KK34)</f>
        <v>26787618</v>
      </c>
      <c r="KI34" s="586">
        <v>4734959.5999999996</v>
      </c>
      <c r="KJ34" s="591">
        <v>12801927.800000001</v>
      </c>
      <c r="KK34" s="586">
        <v>9250730.5999999996</v>
      </c>
      <c r="KL34" s="1096">
        <f>SUM(KM34:KN34)</f>
        <v>0</v>
      </c>
      <c r="KM34" s="586">
        <f>[1]Субсидия_факт!GV29</f>
        <v>0</v>
      </c>
      <c r="KN34" s="591">
        <f>[1]Субсидия_факт!GW29</f>
        <v>0</v>
      </c>
      <c r="KO34" s="1096">
        <f>SUM(KP34:KQ34)</f>
        <v>0</v>
      </c>
      <c r="KP34" s="586"/>
      <c r="KQ34" s="591"/>
      <c r="KR34" s="1096">
        <f>SUM(KS34:KT34)</f>
        <v>0</v>
      </c>
      <c r="KS34" s="587"/>
      <c r="KT34" s="591"/>
      <c r="KU34" s="1096">
        <f>SUM(KV34:KW34)</f>
        <v>0</v>
      </c>
      <c r="KV34" s="586"/>
      <c r="KW34" s="591"/>
      <c r="KX34" s="608"/>
      <c r="KY34" s="608"/>
      <c r="KZ34" s="608"/>
      <c r="LA34" s="608"/>
      <c r="LB34" s="764">
        <f>SUM(LC34:LD34)</f>
        <v>14893617.02</v>
      </c>
      <c r="LC34" s="586">
        <f>[1]Субсидия_факт!AT29</f>
        <v>893617.01999999955</v>
      </c>
      <c r="LD34" s="591">
        <f>[1]Субсидия_факт!AW29</f>
        <v>14000000</v>
      </c>
      <c r="LE34" s="764">
        <f>SUM(LF34:LG34)</f>
        <v>0</v>
      </c>
      <c r="LF34" s="586"/>
      <c r="LG34" s="591"/>
      <c r="LH34" s="764"/>
      <c r="LI34" s="586"/>
      <c r="LJ34" s="591"/>
      <c r="LK34" s="764"/>
      <c r="LL34" s="586"/>
      <c r="LM34" s="591"/>
      <c r="LN34" s="609"/>
      <c r="LO34" s="586"/>
      <c r="LP34" s="591"/>
      <c r="LQ34" s="609"/>
      <c r="LR34" s="586"/>
      <c r="LS34" s="595"/>
      <c r="LT34" s="609"/>
      <c r="LU34" s="586"/>
      <c r="LV34" s="591"/>
      <c r="LW34" s="609"/>
      <c r="LX34" s="586"/>
      <c r="LY34" s="591"/>
      <c r="LZ34" s="1104">
        <f t="shared" si="338"/>
        <v>21397538.200000003</v>
      </c>
      <c r="MA34" s="586">
        <f>[1]Субсидия_факт!AZ29</f>
        <v>1228543.3299999982</v>
      </c>
      <c r="MB34" s="589">
        <f>[1]Субсидия_факт!BA29</f>
        <v>19247166.670000002</v>
      </c>
      <c r="MC34" s="590">
        <f>[1]Субсидия_факт!BB29</f>
        <v>0</v>
      </c>
      <c r="MD34" s="591">
        <f>[1]Субсидия_факт!BC29</f>
        <v>0</v>
      </c>
      <c r="ME34" s="587">
        <f>[1]Субсидия_факт!BL29</f>
        <v>0</v>
      </c>
      <c r="MF34" s="590">
        <f>[1]Субсидия_факт!CF29</f>
        <v>248893.59999999998</v>
      </c>
      <c r="MG34" s="589">
        <f>[1]Субсидия_факт!CI29</f>
        <v>672934.6</v>
      </c>
      <c r="MH34" s="720">
        <f t="shared" si="339"/>
        <v>17613461.600000001</v>
      </c>
      <c r="MI34" s="586">
        <v>1056808.33</v>
      </c>
      <c r="MJ34" s="591">
        <v>16556653.27</v>
      </c>
      <c r="MK34" s="586"/>
      <c r="ML34" s="595"/>
      <c r="MM34" s="586"/>
      <c r="MN34" s="586"/>
      <c r="MO34" s="591"/>
      <c r="MP34" s="720"/>
      <c r="MQ34" s="590"/>
      <c r="MR34" s="589"/>
      <c r="MS34" s="720"/>
      <c r="MT34" s="587"/>
      <c r="MU34" s="591"/>
      <c r="MV34" s="608"/>
      <c r="MW34" s="590"/>
      <c r="MX34" s="591"/>
      <c r="MY34" s="608"/>
      <c r="MZ34" s="586"/>
      <c r="NA34" s="598"/>
      <c r="NB34" s="608"/>
      <c r="NC34" s="590"/>
      <c r="ND34" s="589"/>
      <c r="NE34" s="608"/>
      <c r="NF34" s="586"/>
      <c r="NG34" s="591"/>
      <c r="NH34" s="1096">
        <f t="shared" si="340"/>
        <v>271917446.81</v>
      </c>
      <c r="NI34" s="590">
        <f>[1]Субсидия_факт!CR29</f>
        <v>8815046.8100000024</v>
      </c>
      <c r="NJ34" s="589">
        <f>[1]Субсидия_факт!CU29</f>
        <v>138102400</v>
      </c>
      <c r="NK34" s="597">
        <f>[1]Субсидия_факт!CX29</f>
        <v>125000000</v>
      </c>
      <c r="NL34" s="1096">
        <f t="shared" si="341"/>
        <v>1097537.97</v>
      </c>
      <c r="NM34" s="587"/>
      <c r="NN34" s="591"/>
      <c r="NO34" s="586">
        <v>1097537.97</v>
      </c>
      <c r="NP34" s="1096"/>
      <c r="NQ34" s="590"/>
      <c r="NR34" s="589"/>
      <c r="NS34" s="586"/>
      <c r="NT34" s="1096"/>
      <c r="NU34" s="586"/>
      <c r="NV34" s="598"/>
      <c r="NW34" s="586"/>
      <c r="NX34" s="1098"/>
      <c r="NY34" s="587"/>
      <c r="NZ34" s="591"/>
      <c r="OA34" s="586"/>
      <c r="OB34" s="1098"/>
      <c r="OC34" s="587"/>
      <c r="OD34" s="591"/>
      <c r="OE34" s="586"/>
      <c r="OF34" s="1098"/>
      <c r="OG34" s="590"/>
      <c r="OH34" s="589"/>
      <c r="OI34" s="590"/>
      <c r="OJ34" s="1098"/>
      <c r="OK34" s="587"/>
      <c r="OL34" s="591"/>
      <c r="OM34" s="590"/>
      <c r="ON34" s="720"/>
      <c r="OO34" s="587"/>
      <c r="OP34" s="591"/>
      <c r="OQ34" s="587"/>
      <c r="OR34" s="591"/>
      <c r="OS34" s="720"/>
      <c r="OT34" s="586"/>
      <c r="OU34" s="595"/>
      <c r="OV34" s="586"/>
      <c r="OW34" s="595"/>
      <c r="OX34" s="720"/>
      <c r="OY34" s="587"/>
      <c r="OZ34" s="591"/>
      <c r="PA34" s="586"/>
      <c r="PB34" s="595"/>
      <c r="PC34" s="720"/>
      <c r="PD34" s="586"/>
      <c r="PE34" s="595"/>
      <c r="PF34" s="586"/>
      <c r="PG34" s="595"/>
      <c r="PH34" s="608"/>
      <c r="PI34" s="586"/>
      <c r="PJ34" s="591"/>
      <c r="PK34" s="586"/>
      <c r="PL34" s="591"/>
      <c r="PM34" s="608"/>
      <c r="PN34" s="586"/>
      <c r="PO34" s="591"/>
      <c r="PP34" s="586"/>
      <c r="PQ34" s="591"/>
      <c r="PR34" s="608"/>
      <c r="PS34" s="590"/>
      <c r="PT34" s="591"/>
      <c r="PU34" s="586"/>
      <c r="PV34" s="595"/>
      <c r="PW34" s="608"/>
      <c r="PX34" s="586"/>
      <c r="PY34" s="595"/>
      <c r="PZ34" s="586"/>
      <c r="QA34" s="595"/>
      <c r="QB34" s="730">
        <f t="shared" si="342"/>
        <v>19002446.809999999</v>
      </c>
      <c r="QC34" s="590">
        <f>[1]Субсидия_факт!BD29</f>
        <v>1140146.8099999987</v>
      </c>
      <c r="QD34" s="591">
        <f>[1]Субсидия_факт!BE29</f>
        <v>17862300</v>
      </c>
      <c r="QE34" s="720">
        <f t="shared" si="343"/>
        <v>0</v>
      </c>
      <c r="QF34" s="586"/>
      <c r="QG34" s="595"/>
      <c r="QH34" s="730">
        <f t="shared" si="344"/>
        <v>0</v>
      </c>
      <c r="QI34" s="590">
        <f>[1]Субсидия_факт!BF29</f>
        <v>0</v>
      </c>
      <c r="QJ34" s="591">
        <f>[1]Субсидия_факт!BI29</f>
        <v>0</v>
      </c>
      <c r="QK34" s="720">
        <f t="shared" si="345"/>
        <v>0</v>
      </c>
      <c r="QL34" s="586"/>
      <c r="QM34" s="595"/>
      <c r="QN34" s="730">
        <f t="shared" si="346"/>
        <v>0</v>
      </c>
      <c r="QO34" s="593"/>
      <c r="QP34" s="594"/>
      <c r="QQ34" s="720">
        <f t="shared" si="347"/>
        <v>0</v>
      </c>
      <c r="QR34" s="586"/>
      <c r="QS34" s="595"/>
      <c r="QT34" s="1109">
        <f t="shared" si="348"/>
        <v>0</v>
      </c>
      <c r="QU34" s="593"/>
      <c r="QV34" s="594"/>
      <c r="QW34" s="608">
        <f t="shared" si="349"/>
        <v>0</v>
      </c>
      <c r="QX34" s="586"/>
      <c r="QY34" s="595"/>
      <c r="QZ34" s="1109">
        <f t="shared" si="350"/>
        <v>0</v>
      </c>
      <c r="RA34" s="593"/>
      <c r="RB34" s="594"/>
      <c r="RC34" s="608">
        <f t="shared" si="351"/>
        <v>0</v>
      </c>
      <c r="RD34" s="586"/>
      <c r="RE34" s="595"/>
      <c r="RF34" s="1096">
        <f t="shared" si="352"/>
        <v>0</v>
      </c>
      <c r="RG34" s="586">
        <f>[1]Субсидия_факт!GI29</f>
        <v>0</v>
      </c>
      <c r="RH34" s="591">
        <f>[1]Субсидия_факт!GL29</f>
        <v>0</v>
      </c>
      <c r="RI34" s="586">
        <f>[1]Субсидия_факт!GO29</f>
        <v>0</v>
      </c>
      <c r="RJ34" s="591">
        <f>[1]Субсидия_факт!GR29</f>
        <v>0</v>
      </c>
      <c r="RK34" s="1096">
        <f t="shared" si="353"/>
        <v>0</v>
      </c>
      <c r="RL34" s="586"/>
      <c r="RM34" s="591"/>
      <c r="RN34" s="586"/>
      <c r="RO34" s="591"/>
      <c r="RP34" s="1096">
        <f t="shared" si="354"/>
        <v>0</v>
      </c>
      <c r="RQ34" s="587"/>
      <c r="RR34" s="591"/>
      <c r="RS34" s="586"/>
      <c r="RT34" s="591"/>
      <c r="RU34" s="1096">
        <f t="shared" si="355"/>
        <v>0</v>
      </c>
      <c r="RV34" s="586"/>
      <c r="RW34" s="591"/>
      <c r="RX34" s="586"/>
      <c r="RY34" s="591"/>
      <c r="RZ34" s="608"/>
      <c r="SA34" s="608"/>
      <c r="SB34" s="608"/>
      <c r="SC34" s="608"/>
      <c r="SD34" s="764">
        <f t="shared" si="356"/>
        <v>727839889.56000006</v>
      </c>
      <c r="SE34" s="590">
        <f>[1]Субсидия_факт!AE29</f>
        <v>181326417.33000001</v>
      </c>
      <c r="SF34" s="593">
        <f>[1]Субсидия_факт!Y29</f>
        <v>114913477.77999999</v>
      </c>
      <c r="SG34" s="616">
        <f>[1]Субсидия_факт!Z29</f>
        <v>295491800</v>
      </c>
      <c r="SH34" s="593">
        <f>[1]Субсидия_факт!AA29</f>
        <v>38110294.450000003</v>
      </c>
      <c r="SI34" s="616">
        <f>[1]Субсидия_факт!AB29</f>
        <v>97997900</v>
      </c>
      <c r="SJ34" s="764">
        <f t="shared" si="357"/>
        <v>78215995.560000002</v>
      </c>
      <c r="SK34" s="586"/>
      <c r="SL34" s="587">
        <v>16987752.82</v>
      </c>
      <c r="SM34" s="591">
        <v>43682792.969999999</v>
      </c>
      <c r="SN34" s="587">
        <v>4912725.93</v>
      </c>
      <c r="SO34" s="589">
        <v>12632723.84</v>
      </c>
      <c r="SP34" s="730">
        <f t="shared" si="358"/>
        <v>0</v>
      </c>
      <c r="SQ34" s="590">
        <f>[1]Субсидия_факт!S29</f>
        <v>0</v>
      </c>
      <c r="SR34" s="591">
        <f>[1]Субсидия_факт!T29</f>
        <v>0</v>
      </c>
      <c r="SS34" s="720">
        <f t="shared" si="359"/>
        <v>0</v>
      </c>
      <c r="ST34" s="587"/>
      <c r="SU34" s="589"/>
      <c r="SV34" s="764">
        <f t="shared" si="360"/>
        <v>0</v>
      </c>
      <c r="SW34" s="590">
        <f>[1]Субсидия_факт!DJ29</f>
        <v>0</v>
      </c>
      <c r="SX34" s="591">
        <f>[1]Субсидия_факт!DM29</f>
        <v>0</v>
      </c>
      <c r="SY34" s="587">
        <f>[1]Субсидия_факт!DP29</f>
        <v>0</v>
      </c>
      <c r="SZ34" s="591">
        <f>[1]Субсидия_факт!DS29</f>
        <v>0</v>
      </c>
      <c r="TA34" s="867">
        <f>[1]Субсидия_факт!EH29</f>
        <v>0</v>
      </c>
      <c r="TB34" s="589">
        <f>[1]Субсидия_факт!EK29</f>
        <v>0</v>
      </c>
      <c r="TC34" s="764">
        <f t="shared" si="361"/>
        <v>0</v>
      </c>
      <c r="TD34" s="867"/>
      <c r="TE34" s="595"/>
      <c r="TF34" s="867"/>
      <c r="TG34" s="595"/>
      <c r="TH34" s="867"/>
      <c r="TI34" s="589"/>
      <c r="TJ34" s="720"/>
      <c r="TK34" s="587"/>
      <c r="TL34" s="591"/>
      <c r="TM34" s="867"/>
      <c r="TN34" s="595"/>
      <c r="TO34" s="587"/>
      <c r="TP34" s="591"/>
      <c r="TQ34" s="720"/>
      <c r="TR34" s="586"/>
      <c r="TS34" s="595"/>
      <c r="TT34" s="867"/>
      <c r="TU34" s="595"/>
      <c r="TV34" s="586"/>
      <c r="TW34" s="595"/>
      <c r="TX34" s="608"/>
      <c r="TY34" s="590"/>
      <c r="TZ34" s="591"/>
      <c r="UA34" s="590"/>
      <c r="UB34" s="591"/>
      <c r="UC34" s="587"/>
      <c r="UD34" s="591"/>
      <c r="UE34" s="608"/>
      <c r="UF34" s="590"/>
      <c r="UG34" s="591"/>
      <c r="UH34" s="590"/>
      <c r="UI34" s="591"/>
      <c r="UJ34" s="587"/>
      <c r="UK34" s="591"/>
      <c r="UL34" s="608"/>
      <c r="UM34" s="590"/>
      <c r="UN34" s="591"/>
      <c r="UO34" s="867"/>
      <c r="UP34" s="595"/>
      <c r="UQ34" s="587"/>
      <c r="UR34" s="591"/>
      <c r="US34" s="608"/>
      <c r="UT34" s="867"/>
      <c r="UU34" s="595"/>
      <c r="UV34" s="867"/>
      <c r="UW34" s="595"/>
      <c r="UX34" s="867"/>
      <c r="UY34" s="595"/>
      <c r="UZ34" s="764">
        <f>'Прочая  субсидия_МР  и  ГО'!B26</f>
        <v>801503901.46999991</v>
      </c>
      <c r="VA34" s="764">
        <f>'Прочая  субсидия_МР  и  ГО'!C26</f>
        <v>102907874.26999998</v>
      </c>
      <c r="VB34" s="764"/>
      <c r="VC34" s="764"/>
      <c r="VD34" s="1185"/>
      <c r="VE34" s="765"/>
      <c r="VF34" s="1185"/>
      <c r="VG34" s="765"/>
      <c r="VH34" s="764">
        <f t="shared" si="362"/>
        <v>8569476400.9000006</v>
      </c>
      <c r="VI34" s="597">
        <f>'Проверочная  таблица'!WK34+'Проверочная  таблица'!VN34+'Проверочная  таблица'!VP34+WE34</f>
        <v>8355475479.0800009</v>
      </c>
      <c r="VJ34" s="597">
        <f>'Проверочная  таблица'!WL34+'Проверочная  таблица'!VT34+'Проверочная  таблица'!VZ34+'Проверочная  таблица'!VV34+'Проверочная  таблица'!VX34+WB34+WF34</f>
        <v>214000921.81999999</v>
      </c>
      <c r="VK34" s="764">
        <f t="shared" si="363"/>
        <v>2096417356.2899997</v>
      </c>
      <c r="VL34" s="597">
        <f>'Проверочная  таблица'!WN34+'Проверочная  таблица'!VO34+'Проверочная  таблица'!VQ34+WH34</f>
        <v>2017857331.2899997</v>
      </c>
      <c r="VM34" s="1186">
        <f>'Проверочная  таблица'!WO34+'Проверочная  таблица'!VU34+'Проверочная  таблица'!WA34+'Проверочная  таблица'!VW34+'Проверочная  таблица'!VY34+WC34+WI34</f>
        <v>78560025</v>
      </c>
      <c r="VN34" s="764">
        <f>'Субвенция  на  полномочия'!B26</f>
        <v>8112248267.960001</v>
      </c>
      <c r="VO34" s="764">
        <f>'Субвенция  на  полномочия'!C26</f>
        <v>1945257250.9699998</v>
      </c>
      <c r="VP34" s="1133">
        <f>[1]Субвенция_факт!M30</f>
        <v>134775259</v>
      </c>
      <c r="VQ34" s="619">
        <v>32600000</v>
      </c>
      <c r="VR34" s="1177"/>
      <c r="VS34" s="619"/>
      <c r="VT34" s="1177"/>
      <c r="VU34" s="619"/>
      <c r="VV34" s="1133">
        <f>[1]Субвенция_факт!AG30</f>
        <v>41300</v>
      </c>
      <c r="VW34" s="619"/>
      <c r="VX34" s="1133">
        <f>[1]Субвенция_факт!E30</f>
        <v>6512500</v>
      </c>
      <c r="VY34" s="619">
        <v>3250224</v>
      </c>
      <c r="VZ34" s="1133">
        <f>[1]Субвенция_факт!F30</f>
        <v>1628617</v>
      </c>
      <c r="WA34" s="619">
        <f>VZ34</f>
        <v>1628617</v>
      </c>
      <c r="WB34" s="1133">
        <f>[1]Субвенция_факт!G30</f>
        <v>6047200</v>
      </c>
      <c r="WC34" s="916"/>
      <c r="WD34" s="1135">
        <f t="shared" si="364"/>
        <v>308223256.94</v>
      </c>
      <c r="WE34" s="1186">
        <f>[1]Субвенция_факт!P30</f>
        <v>108451952.12</v>
      </c>
      <c r="WF34" s="594">
        <f>[1]Субвенция_факт!Q30</f>
        <v>199771304.81999999</v>
      </c>
      <c r="WG34" s="1135">
        <f t="shared" si="365"/>
        <v>113681264.31999999</v>
      </c>
      <c r="WH34" s="597">
        <v>40000080.32</v>
      </c>
      <c r="WI34" s="620">
        <v>73681184</v>
      </c>
      <c r="WJ34" s="720">
        <f t="shared" si="366"/>
        <v>0</v>
      </c>
      <c r="WK34" s="612">
        <f>[1]Субвенция_факт!X30</f>
        <v>0</v>
      </c>
      <c r="WL34" s="1142">
        <f>[1]Субвенция_факт!W30</f>
        <v>0</v>
      </c>
      <c r="WM34" s="720">
        <f t="shared" si="367"/>
        <v>0</v>
      </c>
      <c r="WN34" s="593"/>
      <c r="WO34" s="594"/>
      <c r="WP34" s="764">
        <f t="shared" si="368"/>
        <v>815215008.79999995</v>
      </c>
      <c r="WQ34" s="764">
        <f t="shared" si="369"/>
        <v>179206966.07999998</v>
      </c>
      <c r="WR34" s="720">
        <f t="shared" si="370"/>
        <v>5077800</v>
      </c>
      <c r="WS34" s="621">
        <f>'[1]Иные межбюджетные трансферты'!E29</f>
        <v>0</v>
      </c>
      <c r="WT34" s="622">
        <f>'[1]Иные межбюджетные трансферты'!F29</f>
        <v>5077800</v>
      </c>
      <c r="WU34" s="720">
        <f>SUM(WV34:WW34)</f>
        <v>1269450</v>
      </c>
      <c r="WV34" s="766"/>
      <c r="WW34" s="767">
        <v>1269450</v>
      </c>
      <c r="WX34" s="720">
        <f t="shared" si="371"/>
        <v>24900000</v>
      </c>
      <c r="WY34" s="621">
        <f>'[1]Иные межбюджетные трансферты'!X29</f>
        <v>17657118.690000001</v>
      </c>
      <c r="WZ34" s="622">
        <f>'[1]Иные межбюджетные трансферты'!Y29</f>
        <v>7242881.3099999996</v>
      </c>
      <c r="XA34" s="720">
        <f>SUM(XB34:XC34)</f>
        <v>0</v>
      </c>
      <c r="XB34" s="766"/>
      <c r="XC34" s="767"/>
      <c r="XD34" s="720">
        <f t="shared" si="372"/>
        <v>17310088.359999999</v>
      </c>
      <c r="XE34" s="621">
        <f>'[1]Иные межбюджетные трансферты'!G29</f>
        <v>1038605.3</v>
      </c>
      <c r="XF34" s="622">
        <f>'[1]Иные межбюджетные трансферты'!H29</f>
        <v>16271483.060000001</v>
      </c>
      <c r="XG34" s="720">
        <f>SUM(XH34:XI34)</f>
        <v>4327522.34</v>
      </c>
      <c r="XH34" s="766">
        <v>259651.34</v>
      </c>
      <c r="XI34" s="767">
        <v>4067871</v>
      </c>
      <c r="XJ34" s="720">
        <f t="shared" si="373"/>
        <v>185925600</v>
      </c>
      <c r="XK34" s="621">
        <f>'[1]Иные межбюджетные трансферты'!I29</f>
        <v>0</v>
      </c>
      <c r="XL34" s="622">
        <f>'[1]Иные межбюджетные трансферты'!J29</f>
        <v>185925600</v>
      </c>
      <c r="XM34" s="720">
        <f>SUM(XN34:XO34)</f>
        <v>46120230</v>
      </c>
      <c r="XN34" s="766"/>
      <c r="XO34" s="767">
        <v>46120230</v>
      </c>
      <c r="XP34" s="1135">
        <f>SUM(XQ34:XQ34)</f>
        <v>0</v>
      </c>
      <c r="XQ34" s="615">
        <f>'[1]Иные межбюджетные трансферты'!L29</f>
        <v>0</v>
      </c>
      <c r="XR34" s="764">
        <f>SUM(XS34:XS34)</f>
        <v>0</v>
      </c>
      <c r="XS34" s="596"/>
      <c r="XT34" s="764">
        <f>SUM(XU34:XU34)</f>
        <v>0</v>
      </c>
      <c r="XU34" s="596"/>
      <c r="XV34" s="764">
        <f>SUM(XW34:XW34)</f>
        <v>0</v>
      </c>
      <c r="XW34" s="596"/>
      <c r="XX34" s="609"/>
      <c r="XY34" s="609"/>
      <c r="XZ34" s="609"/>
      <c r="YA34" s="609"/>
      <c r="YB34" s="764">
        <f t="shared" si="374"/>
        <v>582001520.43999994</v>
      </c>
      <c r="YC34" s="621">
        <f>'[1]Иные межбюджетные трансферты'!C29</f>
        <v>0</v>
      </c>
      <c r="YD34" s="612">
        <f>'[1]Иные межбюджетные трансферты'!D29</f>
        <v>0</v>
      </c>
      <c r="YE34" s="612">
        <f>'[1]Иные межбюджетные трансферты'!K29</f>
        <v>0</v>
      </c>
      <c r="YF34" s="613">
        <f>'[1]Иные межбюджетные трансферты'!N29</f>
        <v>0</v>
      </c>
      <c r="YG34" s="612">
        <f>'[1]Иные межбюджетные трансферты'!Q29</f>
        <v>575895704.55999994</v>
      </c>
      <c r="YH34" s="613">
        <f>'[1]Иные межбюджетные трансферты'!R29</f>
        <v>0</v>
      </c>
      <c r="YI34" s="612">
        <f>'[1]Иные межбюджетные трансферты'!U29</f>
        <v>4033590</v>
      </c>
      <c r="YJ34" s="613">
        <f>'[1]Иные межбюджетные трансферты'!Z29</f>
        <v>0</v>
      </c>
      <c r="YK34" s="638">
        <f>'[1]Иные межбюджетные трансферты'!AC29</f>
        <v>0</v>
      </c>
      <c r="YL34" s="613">
        <f>'[1]Иные межбюджетные трансферты'!AD29</f>
        <v>0</v>
      </c>
      <c r="YM34" s="612">
        <f>'[1]Иные межбюджетные трансферты'!AE29</f>
        <v>2072225.88</v>
      </c>
      <c r="YN34" s="764">
        <f t="shared" si="375"/>
        <v>127489763.73999999</v>
      </c>
      <c r="YO34" s="612"/>
      <c r="YP34" s="612"/>
      <c r="YQ34" s="612"/>
      <c r="YR34" s="590"/>
      <c r="YS34" s="612">
        <v>125417537.86</v>
      </c>
      <c r="YT34" s="612"/>
      <c r="YU34" s="612"/>
      <c r="YV34" s="612"/>
      <c r="YW34" s="612"/>
      <c r="YX34" s="612"/>
      <c r="YY34" s="583">
        <v>2072225.88</v>
      </c>
      <c r="YZ34" s="720">
        <f>SUM(ZA34:ZE34)</f>
        <v>0</v>
      </c>
      <c r="ZA34" s="612"/>
      <c r="ZB34" s="612"/>
      <c r="ZC34" s="612"/>
      <c r="ZD34" s="612"/>
      <c r="ZE34" s="587"/>
      <c r="ZF34" s="720">
        <f>SUM(ZG34:ZK34)</f>
        <v>0</v>
      </c>
      <c r="ZG34" s="586"/>
      <c r="ZH34" s="586"/>
      <c r="ZI34" s="586"/>
      <c r="ZJ34" s="612"/>
      <c r="ZK34" s="587"/>
      <c r="ZL34" s="608">
        <f>SUM(ZM34:ZQ34)</f>
        <v>0</v>
      </c>
      <c r="ZM34" s="590">
        <f>'Проверочная  таблица'!ZA34-ZY34</f>
        <v>0</v>
      </c>
      <c r="ZN34" s="590">
        <f>'Проверочная  таблица'!ZB34-ZZ34</f>
        <v>0</v>
      </c>
      <c r="ZO34" s="590">
        <f>'Проверочная  таблица'!ZC34-AAA34</f>
        <v>0</v>
      </c>
      <c r="ZP34" s="590">
        <f>'Проверочная  таблица'!ZD34-AAB34</f>
        <v>0</v>
      </c>
      <c r="ZQ34" s="590">
        <f>'Проверочная  таблица'!ZE34-AAC34</f>
        <v>0</v>
      </c>
      <c r="ZR34" s="608">
        <f>SUM(ZS34:ZW34)</f>
        <v>0</v>
      </c>
      <c r="ZS34" s="590">
        <f>'Проверочная  таблица'!ZG34-AAE34</f>
        <v>0</v>
      </c>
      <c r="ZT34" s="590">
        <f>'Проверочная  таблица'!ZH34-AAF34</f>
        <v>0</v>
      </c>
      <c r="ZU34" s="590">
        <f>'Проверочная  таблица'!ZI34-AAG34</f>
        <v>0</v>
      </c>
      <c r="ZV34" s="590">
        <f>'Проверочная  таблица'!ZJ34-AAH34</f>
        <v>0</v>
      </c>
      <c r="ZW34" s="590">
        <f>'Проверочная  таблица'!ZK34-AAI34</f>
        <v>0</v>
      </c>
      <c r="ZX34" s="608">
        <f>SUM(ZY34:AAC34)</f>
        <v>0</v>
      </c>
      <c r="ZY34" s="651"/>
      <c r="ZZ34" s="651"/>
      <c r="AAA34" s="651"/>
      <c r="AAB34" s="612"/>
      <c r="AAC34" s="587"/>
      <c r="AAD34" s="608">
        <f>SUM(AAE34:AAI34)</f>
        <v>0</v>
      </c>
      <c r="AAE34" s="586"/>
      <c r="AAF34" s="586"/>
      <c r="AAG34" s="586"/>
      <c r="AAH34" s="612"/>
      <c r="AAI34" s="587"/>
      <c r="AAJ34" s="764">
        <f>AAL34+'Проверочная  таблица'!AAT34+AAP34+'Проверочная  таблица'!AAX34+AAR34+'Проверочная  таблица'!AAZ34</f>
        <v>-1722500000</v>
      </c>
      <c r="AAK34" s="764">
        <f>AAM34+'Проверочная  таблица'!AAU34+AAQ34+'Проверочная  таблица'!AAY34+AAS34+'Проверочная  таблица'!ABA34</f>
        <v>-237500000</v>
      </c>
      <c r="AAL34" s="764"/>
      <c r="AAM34" s="764"/>
      <c r="AAN34" s="764"/>
      <c r="AAO34" s="764"/>
      <c r="AAP34" s="627"/>
      <c r="AAQ34" s="627"/>
      <c r="AAR34" s="627"/>
      <c r="AAS34" s="627"/>
      <c r="AAT34" s="764">
        <v>-1722500000</v>
      </c>
      <c r="AAU34" s="764">
        <v>-237500000</v>
      </c>
      <c r="AAV34" s="764"/>
      <c r="AAW34" s="764"/>
      <c r="AAX34" s="627"/>
      <c r="AAY34" s="627"/>
      <c r="AAZ34" s="627"/>
      <c r="ABA34" s="627"/>
      <c r="ABB34" s="1129">
        <f>'Проверочная  таблица'!AAT34+'Проверочная  таблица'!AAV34</f>
        <v>-1722500000</v>
      </c>
      <c r="ABC34" s="1129">
        <f>'Проверочная  таблица'!AAU34+'Проверочная  таблица'!AAW34</f>
        <v>-237500000</v>
      </c>
    </row>
    <row r="35" spans="1:731" ht="20.45" customHeight="1" thickBot="1" x14ac:dyDescent="0.3">
      <c r="A35" s="657" t="s">
        <v>288</v>
      </c>
      <c r="B35" s="749">
        <f t="shared" ref="B35:AG35" si="376">SUM(B33:B34)</f>
        <v>15987789293.709999</v>
      </c>
      <c r="C35" s="749">
        <f t="shared" si="376"/>
        <v>3337922164.2799997</v>
      </c>
      <c r="D35" s="768">
        <f t="shared" si="376"/>
        <v>1000699397.63</v>
      </c>
      <c r="E35" s="661">
        <f t="shared" si="376"/>
        <v>125656246</v>
      </c>
      <c r="F35" s="749">
        <f t="shared" si="376"/>
        <v>0</v>
      </c>
      <c r="G35" s="682">
        <f t="shared" si="376"/>
        <v>0</v>
      </c>
      <c r="H35" s="750">
        <f t="shared" si="376"/>
        <v>0</v>
      </c>
      <c r="I35" s="661">
        <f t="shared" si="376"/>
        <v>0</v>
      </c>
      <c r="J35" s="677">
        <f t="shared" si="376"/>
        <v>0</v>
      </c>
      <c r="K35" s="769">
        <f t="shared" si="376"/>
        <v>0</v>
      </c>
      <c r="L35" s="770">
        <f t="shared" si="376"/>
        <v>0</v>
      </c>
      <c r="M35" s="771">
        <f t="shared" si="376"/>
        <v>0</v>
      </c>
      <c r="N35" s="668">
        <f t="shared" si="376"/>
        <v>1000563034</v>
      </c>
      <c r="O35" s="661">
        <f t="shared" si="376"/>
        <v>125656246</v>
      </c>
      <c r="P35" s="669">
        <f t="shared" si="376"/>
        <v>0</v>
      </c>
      <c r="Q35" s="682">
        <f t="shared" si="376"/>
        <v>0</v>
      </c>
      <c r="R35" s="770">
        <f t="shared" si="376"/>
        <v>0</v>
      </c>
      <c r="S35" s="772">
        <f t="shared" si="376"/>
        <v>0</v>
      </c>
      <c r="T35" s="677">
        <f t="shared" si="376"/>
        <v>0</v>
      </c>
      <c r="U35" s="769">
        <f t="shared" si="376"/>
        <v>0</v>
      </c>
      <c r="V35" s="669">
        <f t="shared" si="376"/>
        <v>136363.63</v>
      </c>
      <c r="W35" s="773">
        <f t="shared" si="376"/>
        <v>136363.63</v>
      </c>
      <c r="X35" s="774">
        <f t="shared" si="376"/>
        <v>0</v>
      </c>
      <c r="Y35" s="774">
        <f t="shared" si="376"/>
        <v>0</v>
      </c>
      <c r="Z35" s="669">
        <f t="shared" si="376"/>
        <v>0</v>
      </c>
      <c r="AA35" s="773">
        <f t="shared" si="376"/>
        <v>0</v>
      </c>
      <c r="AB35" s="774">
        <f t="shared" si="376"/>
        <v>0</v>
      </c>
      <c r="AC35" s="773">
        <f t="shared" si="376"/>
        <v>0</v>
      </c>
      <c r="AD35" s="669">
        <f t="shared" si="376"/>
        <v>0</v>
      </c>
      <c r="AE35" s="687">
        <f t="shared" si="376"/>
        <v>0</v>
      </c>
      <c r="AF35" s="693">
        <f t="shared" si="376"/>
        <v>0</v>
      </c>
      <c r="AG35" s="669">
        <f t="shared" si="376"/>
        <v>0</v>
      </c>
      <c r="AH35" s="687">
        <f t="shared" ref="AH35:BG35" si="377">SUM(AH33:AH34)</f>
        <v>0</v>
      </c>
      <c r="AI35" s="693">
        <f t="shared" si="377"/>
        <v>0</v>
      </c>
      <c r="AJ35" s="677">
        <f t="shared" si="377"/>
        <v>0</v>
      </c>
      <c r="AK35" s="770">
        <f t="shared" si="377"/>
        <v>0</v>
      </c>
      <c r="AL35" s="677">
        <f t="shared" si="377"/>
        <v>0</v>
      </c>
      <c r="AM35" s="677">
        <f t="shared" si="377"/>
        <v>0</v>
      </c>
      <c r="AN35" s="668">
        <f t="shared" si="377"/>
        <v>3850809878.0499997</v>
      </c>
      <c r="AO35" s="661">
        <f t="shared" si="377"/>
        <v>546729398.0999999</v>
      </c>
      <c r="AP35" s="669">
        <f t="shared" si="377"/>
        <v>0</v>
      </c>
      <c r="AQ35" s="687">
        <f t="shared" si="377"/>
        <v>0</v>
      </c>
      <c r="AR35" s="673">
        <f t="shared" si="377"/>
        <v>0</v>
      </c>
      <c r="AS35" s="669">
        <f t="shared" si="377"/>
        <v>0</v>
      </c>
      <c r="AT35" s="774">
        <f t="shared" si="377"/>
        <v>0</v>
      </c>
      <c r="AU35" s="676">
        <f t="shared" si="377"/>
        <v>0</v>
      </c>
      <c r="AV35" s="661">
        <f t="shared" si="377"/>
        <v>0</v>
      </c>
      <c r="AW35" s="676">
        <f t="shared" si="377"/>
        <v>0</v>
      </c>
      <c r="AX35" s="669">
        <f t="shared" si="377"/>
        <v>0</v>
      </c>
      <c r="AY35" s="774">
        <f t="shared" si="377"/>
        <v>0</v>
      </c>
      <c r="AZ35" s="674">
        <f t="shared" si="377"/>
        <v>0</v>
      </c>
      <c r="BA35" s="693">
        <f t="shared" si="377"/>
        <v>0</v>
      </c>
      <c r="BB35" s="674">
        <f t="shared" si="377"/>
        <v>0</v>
      </c>
      <c r="BC35" s="687">
        <f t="shared" si="377"/>
        <v>0</v>
      </c>
      <c r="BD35" s="674">
        <f t="shared" si="377"/>
        <v>0</v>
      </c>
      <c r="BE35" s="676">
        <f t="shared" si="377"/>
        <v>0</v>
      </c>
      <c r="BF35" s="674">
        <f t="shared" si="377"/>
        <v>0</v>
      </c>
      <c r="BG35" s="774">
        <f t="shared" si="377"/>
        <v>0</v>
      </c>
      <c r="BH35" s="661">
        <f t="shared" ref="BH35:BM35" si="378">SUM(BH33:BH34)</f>
        <v>0</v>
      </c>
      <c r="BI35" s="676">
        <f t="shared" si="378"/>
        <v>0</v>
      </c>
      <c r="BJ35" s="676">
        <f t="shared" si="378"/>
        <v>0</v>
      </c>
      <c r="BK35" s="669">
        <f t="shared" si="378"/>
        <v>0</v>
      </c>
      <c r="BL35" s="774">
        <f t="shared" si="378"/>
        <v>0</v>
      </c>
      <c r="BM35" s="774">
        <f t="shared" si="378"/>
        <v>0</v>
      </c>
      <c r="BN35" s="661">
        <f t="shared" ref="BN35:BZ35" si="379">SUM(BN33:BN34)</f>
        <v>0</v>
      </c>
      <c r="BO35" s="676">
        <f t="shared" si="379"/>
        <v>0</v>
      </c>
      <c r="BP35" s="676">
        <f t="shared" si="379"/>
        <v>0</v>
      </c>
      <c r="BQ35" s="669">
        <f t="shared" si="379"/>
        <v>0</v>
      </c>
      <c r="BR35" s="774">
        <f t="shared" si="379"/>
        <v>0</v>
      </c>
      <c r="BS35" s="774">
        <f t="shared" si="379"/>
        <v>0</v>
      </c>
      <c r="BT35" s="669">
        <f t="shared" si="379"/>
        <v>0</v>
      </c>
      <c r="BU35" s="774">
        <f t="shared" si="379"/>
        <v>0</v>
      </c>
      <c r="BV35" s="745">
        <f t="shared" si="379"/>
        <v>0</v>
      </c>
      <c r="BW35" s="774">
        <f t="shared" si="379"/>
        <v>0</v>
      </c>
      <c r="BX35" s="742">
        <f t="shared" si="379"/>
        <v>0</v>
      </c>
      <c r="BY35" s="774">
        <f t="shared" si="379"/>
        <v>0</v>
      </c>
      <c r="BZ35" s="742">
        <f t="shared" si="379"/>
        <v>0</v>
      </c>
      <c r="CA35" s="669">
        <f t="shared" ref="CA35:CC35" si="380">SUM(CA33:CA34)</f>
        <v>0</v>
      </c>
      <c r="CB35" s="773">
        <f t="shared" si="380"/>
        <v>0</v>
      </c>
      <c r="CC35" s="777">
        <f t="shared" si="380"/>
        <v>0</v>
      </c>
      <c r="CD35" s="774">
        <f>SUM(CD33:CD34)</f>
        <v>0</v>
      </c>
      <c r="CE35" s="742">
        <f>SUM(CE33:CE34)</f>
        <v>0</v>
      </c>
      <c r="CF35" s="774">
        <f>SUM(CF33:CF34)</f>
        <v>0</v>
      </c>
      <c r="CG35" s="742">
        <f>SUM(CG33:CG34)</f>
        <v>0</v>
      </c>
      <c r="CH35" s="661">
        <f t="shared" ref="CH35:EA35" si="381">SUM(CH33:CH34)</f>
        <v>0</v>
      </c>
      <c r="CI35" s="774">
        <f t="shared" si="381"/>
        <v>0</v>
      </c>
      <c r="CJ35" s="745">
        <f t="shared" si="381"/>
        <v>0</v>
      </c>
      <c r="CK35" s="669">
        <f t="shared" si="381"/>
        <v>0</v>
      </c>
      <c r="CL35" s="774">
        <f t="shared" si="381"/>
        <v>0</v>
      </c>
      <c r="CM35" s="746">
        <f t="shared" si="381"/>
        <v>0</v>
      </c>
      <c r="CN35" s="678">
        <f t="shared" si="381"/>
        <v>0</v>
      </c>
      <c r="CO35" s="677">
        <f t="shared" si="381"/>
        <v>0</v>
      </c>
      <c r="CP35" s="678">
        <f t="shared" si="381"/>
        <v>0</v>
      </c>
      <c r="CQ35" s="677">
        <f t="shared" si="381"/>
        <v>0</v>
      </c>
      <c r="CR35" s="661">
        <f t="shared" si="381"/>
        <v>8831347.5</v>
      </c>
      <c r="CS35" s="684">
        <f t="shared" si="381"/>
        <v>4720000</v>
      </c>
      <c r="CT35" s="684">
        <f t="shared" si="381"/>
        <v>4111347.5</v>
      </c>
      <c r="CU35" s="669">
        <f t="shared" si="381"/>
        <v>0</v>
      </c>
      <c r="CV35" s="592">
        <f t="shared" si="381"/>
        <v>0</v>
      </c>
      <c r="CW35" s="673">
        <f t="shared" si="381"/>
        <v>0</v>
      </c>
      <c r="CX35" s="661">
        <f t="shared" si="381"/>
        <v>0</v>
      </c>
      <c r="CY35" s="774">
        <f t="shared" si="381"/>
        <v>0</v>
      </c>
      <c r="CZ35" s="745">
        <f t="shared" si="381"/>
        <v>0</v>
      </c>
      <c r="DA35" s="669">
        <f t="shared" si="381"/>
        <v>0</v>
      </c>
      <c r="DB35" s="773">
        <f t="shared" si="381"/>
        <v>0</v>
      </c>
      <c r="DC35" s="742">
        <f t="shared" si="381"/>
        <v>0</v>
      </c>
      <c r="DD35" s="661">
        <f>SUM(DD33:DD34)</f>
        <v>0</v>
      </c>
      <c r="DE35" s="774">
        <f>SUM(DE33:DE34)</f>
        <v>0</v>
      </c>
      <c r="DF35" s="745">
        <f>SUM(DF33:DF34)</f>
        <v>0</v>
      </c>
      <c r="DG35" s="669">
        <f>SUM(DG33:DG34)</f>
        <v>0</v>
      </c>
      <c r="DH35" s="774">
        <f t="shared" ref="DH35:DI35" si="382">SUM(DH33:DH34)</f>
        <v>0</v>
      </c>
      <c r="DI35" s="745">
        <f t="shared" si="382"/>
        <v>0</v>
      </c>
      <c r="DJ35" s="661">
        <f>SUM(DJ33:DJ34)</f>
        <v>0</v>
      </c>
      <c r="DK35" s="774">
        <f>SUM(DK33:DK34)</f>
        <v>0</v>
      </c>
      <c r="DL35" s="745">
        <f>SUM(DL33:DL34)</f>
        <v>0</v>
      </c>
      <c r="DM35" s="669">
        <f>SUM(DM33:DM34)</f>
        <v>0</v>
      </c>
      <c r="DN35" s="774">
        <f t="shared" ref="DN35:DO35" si="383">SUM(DN33:DN34)</f>
        <v>0</v>
      </c>
      <c r="DO35" s="745">
        <f t="shared" si="383"/>
        <v>0</v>
      </c>
      <c r="DP35" s="661">
        <f>SUM(DP33:DP34)</f>
        <v>0</v>
      </c>
      <c r="DQ35" s="774">
        <f>SUM(DQ33:DQ34)</f>
        <v>0</v>
      </c>
      <c r="DR35" s="745">
        <f>SUM(DR33:DR34)</f>
        <v>0</v>
      </c>
      <c r="DS35" s="669">
        <f>SUM(DS33:DS34)</f>
        <v>0</v>
      </c>
      <c r="DT35" s="774">
        <f t="shared" ref="DT35:DU35" si="384">SUM(DT33:DT34)</f>
        <v>0</v>
      </c>
      <c r="DU35" s="745">
        <f t="shared" si="384"/>
        <v>0</v>
      </c>
      <c r="DV35" s="661">
        <f t="shared" si="381"/>
        <v>18549178.079999998</v>
      </c>
      <c r="DW35" s="774">
        <f t="shared" si="381"/>
        <v>5008278.0799999982</v>
      </c>
      <c r="DX35" s="746">
        <f t="shared" si="381"/>
        <v>13540900</v>
      </c>
      <c r="DY35" s="661">
        <f t="shared" si="381"/>
        <v>18549156.869999997</v>
      </c>
      <c r="DZ35" s="774">
        <f t="shared" si="381"/>
        <v>5008272.3499999996</v>
      </c>
      <c r="EA35" s="746">
        <f t="shared" si="381"/>
        <v>13540884.52</v>
      </c>
      <c r="EB35" s="661">
        <f t="shared" ref="EB35:HT35" si="385">SUM(EB33:EB34)</f>
        <v>0</v>
      </c>
      <c r="EC35" s="774">
        <f t="shared" si="385"/>
        <v>0</v>
      </c>
      <c r="ED35" s="745">
        <f t="shared" si="385"/>
        <v>0</v>
      </c>
      <c r="EE35" s="669">
        <f t="shared" si="385"/>
        <v>0</v>
      </c>
      <c r="EF35" s="774">
        <f t="shared" si="385"/>
        <v>0</v>
      </c>
      <c r="EG35" s="746">
        <f t="shared" si="385"/>
        <v>0</v>
      </c>
      <c r="EH35" s="661">
        <f t="shared" si="385"/>
        <v>0</v>
      </c>
      <c r="EI35" s="774">
        <f t="shared" si="385"/>
        <v>0</v>
      </c>
      <c r="EJ35" s="745">
        <f t="shared" si="385"/>
        <v>0</v>
      </c>
      <c r="EK35" s="669">
        <f t="shared" si="385"/>
        <v>0</v>
      </c>
      <c r="EL35" s="774">
        <f t="shared" si="385"/>
        <v>0</v>
      </c>
      <c r="EM35" s="746">
        <f t="shared" si="385"/>
        <v>0</v>
      </c>
      <c r="EN35" s="683">
        <f t="shared" si="385"/>
        <v>0</v>
      </c>
      <c r="EO35" s="774">
        <f t="shared" si="385"/>
        <v>0</v>
      </c>
      <c r="EP35" s="745">
        <f t="shared" si="385"/>
        <v>0</v>
      </c>
      <c r="EQ35" s="674">
        <f t="shared" si="385"/>
        <v>0</v>
      </c>
      <c r="ER35" s="774">
        <f t="shared" si="385"/>
        <v>0</v>
      </c>
      <c r="ES35" s="746">
        <f t="shared" si="385"/>
        <v>0</v>
      </c>
      <c r="ET35" s="683">
        <f t="shared" si="385"/>
        <v>0</v>
      </c>
      <c r="EU35" s="774">
        <f t="shared" si="385"/>
        <v>0</v>
      </c>
      <c r="EV35" s="745">
        <f t="shared" si="385"/>
        <v>0</v>
      </c>
      <c r="EW35" s="674">
        <f t="shared" si="385"/>
        <v>0</v>
      </c>
      <c r="EX35" s="774">
        <f t="shared" si="385"/>
        <v>0</v>
      </c>
      <c r="EY35" s="746">
        <f t="shared" si="385"/>
        <v>0</v>
      </c>
      <c r="EZ35" s="749">
        <f>SUM(EZ33:EZ34)</f>
        <v>224302105.52999997</v>
      </c>
      <c r="FA35" s="676">
        <f t="shared" ref="FA35" si="386">SUM(FA33:FA34)</f>
        <v>95791680</v>
      </c>
      <c r="FB35" s="676">
        <f>SUM(FB33:FB34)</f>
        <v>7710625.5300000012</v>
      </c>
      <c r="FC35" s="745">
        <f>SUM(FC33:FC34)</f>
        <v>120799800</v>
      </c>
      <c r="FD35" s="749">
        <f t="shared" ref="FD35" si="387">SUM(FD33:FD34)</f>
        <v>19200000</v>
      </c>
      <c r="FE35" s="676">
        <f t="shared" ref="FE35" si="388">SUM(FE33:FE34)</f>
        <v>0</v>
      </c>
      <c r="FF35" s="676">
        <f t="shared" ref="FF35:FM35" si="389">SUM(FF33:FF34)</f>
        <v>1152000</v>
      </c>
      <c r="FG35" s="742">
        <f t="shared" si="389"/>
        <v>18048000</v>
      </c>
      <c r="FH35" s="661">
        <f t="shared" si="389"/>
        <v>0</v>
      </c>
      <c r="FI35" s="775">
        <f t="shared" si="389"/>
        <v>0</v>
      </c>
      <c r="FJ35" s="686">
        <f t="shared" si="389"/>
        <v>0</v>
      </c>
      <c r="FK35" s="669">
        <f t="shared" si="389"/>
        <v>0</v>
      </c>
      <c r="FL35" s="773">
        <f t="shared" si="389"/>
        <v>0</v>
      </c>
      <c r="FM35" s="742">
        <f t="shared" si="389"/>
        <v>0</v>
      </c>
      <c r="FN35" s="661">
        <f t="shared" si="385"/>
        <v>41173151</v>
      </c>
      <c r="FO35" s="693">
        <f>SUM(FO33:FO34)</f>
        <v>11116751</v>
      </c>
      <c r="FP35" s="686">
        <f>SUM(FP33:FP34)</f>
        <v>30056400</v>
      </c>
      <c r="FQ35" s="669">
        <f t="shared" ref="FQ35" si="390">SUM(FQ33:FQ34)</f>
        <v>0</v>
      </c>
      <c r="FR35" s="775">
        <f>SUM(FR33:FR34)</f>
        <v>0</v>
      </c>
      <c r="FS35" s="742">
        <f>SUM(FS33:FS34)</f>
        <v>0</v>
      </c>
      <c r="FT35" s="661">
        <f t="shared" ref="FT35" si="391">SUM(FT33:FT34)</f>
        <v>0</v>
      </c>
      <c r="FU35" s="693">
        <f>SUM(FU33:FU34)</f>
        <v>0</v>
      </c>
      <c r="FV35" s="686">
        <f>SUM(FV33:FV34)</f>
        <v>0</v>
      </c>
      <c r="FW35" s="669">
        <f t="shared" ref="FW35" si="392">SUM(FW33:FW34)</f>
        <v>0</v>
      </c>
      <c r="FX35" s="775">
        <f>SUM(FX33:FX34)</f>
        <v>0</v>
      </c>
      <c r="FY35" s="742">
        <f>SUM(FY33:FY34)</f>
        <v>0</v>
      </c>
      <c r="FZ35" s="902">
        <f t="shared" ref="FZ35" si="393">SUM(FZ33:FZ34)</f>
        <v>0</v>
      </c>
      <c r="GA35" s="693">
        <f>SUM(GA33:GA34)</f>
        <v>0</v>
      </c>
      <c r="GB35" s="686">
        <f>SUM(GB33:GB34)</f>
        <v>0</v>
      </c>
      <c r="GC35" s="902">
        <f t="shared" ref="GC35" si="394">SUM(GC33:GC34)</f>
        <v>0</v>
      </c>
      <c r="GD35" s="775">
        <f>SUM(GD33:GD34)</f>
        <v>0</v>
      </c>
      <c r="GE35" s="742">
        <f>SUM(GE33:GE34)</f>
        <v>0</v>
      </c>
      <c r="GF35" s="683">
        <f t="shared" ref="GF35:GG35" si="395">SUM(GF33:GF34)</f>
        <v>0</v>
      </c>
      <c r="GG35" s="683">
        <f t="shared" si="395"/>
        <v>0</v>
      </c>
      <c r="GH35" s="683">
        <f t="shared" ref="GH35:GI35" si="396">SUM(GH33:GH34)</f>
        <v>0</v>
      </c>
      <c r="GI35" s="683">
        <f t="shared" si="396"/>
        <v>0</v>
      </c>
      <c r="GJ35" s="661">
        <f t="shared" ref="GJ35:HM35" si="397">SUM(GJ33:GJ34)</f>
        <v>759446537.65999997</v>
      </c>
      <c r="GK35" s="673">
        <f t="shared" si="397"/>
        <v>45566862.120000005</v>
      </c>
      <c r="GL35" s="688">
        <f t="shared" si="397"/>
        <v>713879675.53999996</v>
      </c>
      <c r="GM35" s="669">
        <f t="shared" si="397"/>
        <v>189861634.41999999</v>
      </c>
      <c r="GN35" s="736">
        <f t="shared" si="397"/>
        <v>11391715.529999999</v>
      </c>
      <c r="GO35" s="742">
        <f t="shared" si="397"/>
        <v>178469918.88999999</v>
      </c>
      <c r="GP35" s="661">
        <f t="shared" si="397"/>
        <v>65104747.469999999</v>
      </c>
      <c r="GQ35" s="673">
        <f t="shared" si="397"/>
        <v>651047.46999999881</v>
      </c>
      <c r="GR35" s="688">
        <f t="shared" si="397"/>
        <v>64453700</v>
      </c>
      <c r="GS35" s="669">
        <f t="shared" si="397"/>
        <v>0</v>
      </c>
      <c r="GT35" s="736">
        <f t="shared" si="397"/>
        <v>0</v>
      </c>
      <c r="GU35" s="742">
        <f t="shared" si="397"/>
        <v>0</v>
      </c>
      <c r="GV35" s="661">
        <f t="shared" si="397"/>
        <v>0</v>
      </c>
      <c r="GW35" s="673">
        <f t="shared" si="397"/>
        <v>0</v>
      </c>
      <c r="GX35" s="688">
        <f t="shared" si="397"/>
        <v>0</v>
      </c>
      <c r="GY35" s="669">
        <f t="shared" si="397"/>
        <v>0</v>
      </c>
      <c r="GZ35" s="736">
        <f t="shared" si="397"/>
        <v>0</v>
      </c>
      <c r="HA35" s="742">
        <f t="shared" si="397"/>
        <v>0</v>
      </c>
      <c r="HB35" s="683">
        <f t="shared" si="397"/>
        <v>0</v>
      </c>
      <c r="HC35" s="774">
        <f t="shared" si="397"/>
        <v>0</v>
      </c>
      <c r="HD35" s="745">
        <f t="shared" si="397"/>
        <v>0</v>
      </c>
      <c r="HE35" s="674">
        <f t="shared" si="397"/>
        <v>0</v>
      </c>
      <c r="HF35" s="774">
        <f t="shared" si="397"/>
        <v>0</v>
      </c>
      <c r="HG35" s="746">
        <f t="shared" si="397"/>
        <v>0</v>
      </c>
      <c r="HH35" s="683">
        <f t="shared" si="397"/>
        <v>0</v>
      </c>
      <c r="HI35" s="774">
        <f t="shared" si="397"/>
        <v>0</v>
      </c>
      <c r="HJ35" s="745">
        <f t="shared" si="397"/>
        <v>0</v>
      </c>
      <c r="HK35" s="674">
        <f t="shared" si="397"/>
        <v>0</v>
      </c>
      <c r="HL35" s="774">
        <f t="shared" si="397"/>
        <v>0</v>
      </c>
      <c r="HM35" s="746">
        <f t="shared" si="397"/>
        <v>0</v>
      </c>
      <c r="HN35" s="661">
        <f t="shared" si="385"/>
        <v>671823237.38</v>
      </c>
      <c r="HO35" s="673">
        <f t="shared" si="385"/>
        <v>809172.3200000003</v>
      </c>
      <c r="HP35" s="688">
        <f t="shared" si="385"/>
        <v>12677033.060000001</v>
      </c>
      <c r="HQ35" s="676">
        <f>SUM(HQ33:HQ34)</f>
        <v>658337032</v>
      </c>
      <c r="HR35" s="661">
        <f t="shared" ref="HR35" si="398">SUM(HR33:HR34)</f>
        <v>72914425.280000001</v>
      </c>
      <c r="HS35" s="736">
        <f t="shared" si="385"/>
        <v>0</v>
      </c>
      <c r="HT35" s="742">
        <f t="shared" si="385"/>
        <v>0</v>
      </c>
      <c r="HU35" s="676">
        <f>SUM(HU33:HU34)</f>
        <v>72914425.280000001</v>
      </c>
      <c r="HV35" s="902">
        <f t="shared" ref="HV35:HX35" si="399">SUM(HV33:HV34)</f>
        <v>0</v>
      </c>
      <c r="HW35" s="676">
        <f>SUM(HW33:HW34)</f>
        <v>0</v>
      </c>
      <c r="HX35" s="902">
        <f t="shared" si="399"/>
        <v>0</v>
      </c>
      <c r="HY35" s="676">
        <f>SUM(HY33:HY34)</f>
        <v>0</v>
      </c>
      <c r="HZ35" s="683">
        <f t="shared" ref="HZ35:JQ35" si="400">SUM(HZ33:HZ34)</f>
        <v>0</v>
      </c>
      <c r="IA35" s="683">
        <f t="shared" si="400"/>
        <v>0</v>
      </c>
      <c r="IB35" s="683">
        <f t="shared" si="400"/>
        <v>0</v>
      </c>
      <c r="IC35" s="683">
        <f t="shared" si="400"/>
        <v>0</v>
      </c>
      <c r="ID35" s="661">
        <f t="shared" si="400"/>
        <v>0</v>
      </c>
      <c r="IE35" s="684">
        <f t="shared" si="400"/>
        <v>0</v>
      </c>
      <c r="IF35" s="686">
        <f t="shared" si="400"/>
        <v>0</v>
      </c>
      <c r="IG35" s="669">
        <f t="shared" si="400"/>
        <v>0</v>
      </c>
      <c r="IH35" s="736">
        <f t="shared" si="400"/>
        <v>0</v>
      </c>
      <c r="II35" s="742">
        <f t="shared" si="400"/>
        <v>0</v>
      </c>
      <c r="IJ35" s="902">
        <f t="shared" ref="IJ35:IO35" si="401">SUM(IJ33:IJ34)</f>
        <v>0</v>
      </c>
      <c r="IK35" s="673">
        <f t="shared" si="401"/>
        <v>0</v>
      </c>
      <c r="IL35" s="688">
        <f t="shared" si="401"/>
        <v>0</v>
      </c>
      <c r="IM35" s="900">
        <f t="shared" si="401"/>
        <v>0</v>
      </c>
      <c r="IN35" s="736">
        <f t="shared" si="401"/>
        <v>0</v>
      </c>
      <c r="IO35" s="742">
        <f t="shared" si="401"/>
        <v>0</v>
      </c>
      <c r="IP35" s="683">
        <f t="shared" ref="IP35:IS35" si="402">SUM(IP33:IP34)</f>
        <v>0</v>
      </c>
      <c r="IQ35" s="674">
        <f t="shared" si="402"/>
        <v>0</v>
      </c>
      <c r="IR35" s="683">
        <f t="shared" si="402"/>
        <v>0</v>
      </c>
      <c r="IS35" s="674">
        <f t="shared" si="402"/>
        <v>0</v>
      </c>
      <c r="IT35" s="661">
        <f t="shared" si="400"/>
        <v>8000000</v>
      </c>
      <c r="IU35" s="673">
        <f t="shared" si="400"/>
        <v>480000</v>
      </c>
      <c r="IV35" s="688">
        <f t="shared" si="400"/>
        <v>7520000</v>
      </c>
      <c r="IW35" s="669">
        <f t="shared" si="400"/>
        <v>0</v>
      </c>
      <c r="IX35" s="736">
        <f t="shared" si="400"/>
        <v>0</v>
      </c>
      <c r="IY35" s="742">
        <f t="shared" si="400"/>
        <v>0</v>
      </c>
      <c r="IZ35" s="661">
        <f t="shared" si="400"/>
        <v>3243835.62</v>
      </c>
      <c r="JA35" s="673">
        <f t="shared" si="400"/>
        <v>875835.62000000011</v>
      </c>
      <c r="JB35" s="688">
        <f t="shared" si="400"/>
        <v>2368000</v>
      </c>
      <c r="JC35" s="669">
        <f t="shared" si="400"/>
        <v>0</v>
      </c>
      <c r="JD35" s="736">
        <f t="shared" si="400"/>
        <v>0</v>
      </c>
      <c r="JE35" s="742">
        <f t="shared" si="400"/>
        <v>0</v>
      </c>
      <c r="JF35" s="668">
        <f t="shared" si="400"/>
        <v>0</v>
      </c>
      <c r="JG35" s="736">
        <f t="shared" si="400"/>
        <v>0</v>
      </c>
      <c r="JH35" s="742">
        <f t="shared" si="400"/>
        <v>0</v>
      </c>
      <c r="JI35" s="669">
        <f t="shared" si="400"/>
        <v>0</v>
      </c>
      <c r="JJ35" s="684">
        <f t="shared" si="400"/>
        <v>0</v>
      </c>
      <c r="JK35" s="686">
        <f t="shared" si="400"/>
        <v>0</v>
      </c>
      <c r="JL35" s="669">
        <f t="shared" si="400"/>
        <v>0</v>
      </c>
      <c r="JM35" s="744">
        <f t="shared" si="400"/>
        <v>0</v>
      </c>
      <c r="JN35" s="742">
        <f t="shared" si="400"/>
        <v>0</v>
      </c>
      <c r="JO35" s="669">
        <f t="shared" si="400"/>
        <v>0</v>
      </c>
      <c r="JP35" s="592">
        <f t="shared" si="400"/>
        <v>0</v>
      </c>
      <c r="JQ35" s="742">
        <f t="shared" si="400"/>
        <v>0</v>
      </c>
      <c r="JR35" s="674">
        <f t="shared" ref="JR35:ML35" si="403">SUM(JR33:JR34)</f>
        <v>0</v>
      </c>
      <c r="JS35" s="735">
        <f t="shared" si="403"/>
        <v>0</v>
      </c>
      <c r="JT35" s="686">
        <f t="shared" si="403"/>
        <v>0</v>
      </c>
      <c r="JU35" s="695">
        <f t="shared" si="403"/>
        <v>0</v>
      </c>
      <c r="JV35" s="673">
        <f t="shared" si="403"/>
        <v>0</v>
      </c>
      <c r="JW35" s="745">
        <f t="shared" si="403"/>
        <v>0</v>
      </c>
      <c r="JX35" s="674">
        <f t="shared" si="403"/>
        <v>0</v>
      </c>
      <c r="JY35" s="735">
        <f t="shared" si="403"/>
        <v>0</v>
      </c>
      <c r="JZ35" s="686">
        <f t="shared" si="403"/>
        <v>0</v>
      </c>
      <c r="KA35" s="674">
        <f t="shared" si="403"/>
        <v>0</v>
      </c>
      <c r="KB35" s="684">
        <f t="shared" si="403"/>
        <v>0</v>
      </c>
      <c r="KC35" s="686">
        <f t="shared" si="403"/>
        <v>0</v>
      </c>
      <c r="KD35" s="669">
        <f t="shared" ref="KD35" si="404">SUM(KD33:KD34)</f>
        <v>102070000</v>
      </c>
      <c r="KE35" s="774">
        <f>SUM(KE33:KE34)</f>
        <v>23955454.110000003</v>
      </c>
      <c r="KF35" s="746">
        <f>SUM(KF33:KF34)</f>
        <v>64768449.989999995</v>
      </c>
      <c r="KG35" s="592">
        <f>SUM(KG33:KG34)</f>
        <v>13346095.899999999</v>
      </c>
      <c r="KH35" s="669">
        <f t="shared" ref="KH35" si="405">SUM(KH33:KH34)</f>
        <v>40957734.049999997</v>
      </c>
      <c r="KI35" s="774">
        <f>SUM(KI33:KI34)</f>
        <v>7460594.0700000003</v>
      </c>
      <c r="KJ35" s="746">
        <f>SUM(KJ33:KJ34)</f>
        <v>20171235.810000002</v>
      </c>
      <c r="KK35" s="774">
        <f>SUM(KK33:KK34)</f>
        <v>13325904.17</v>
      </c>
      <c r="KL35" s="669">
        <f t="shared" ref="KL35" si="406">SUM(KL33:KL34)</f>
        <v>0</v>
      </c>
      <c r="KM35" s="592">
        <f>SUM(KM33:KM34)</f>
        <v>0</v>
      </c>
      <c r="KN35" s="746">
        <f>SUM(KN33:KN34)</f>
        <v>0</v>
      </c>
      <c r="KO35" s="669">
        <f t="shared" ref="KO35" si="407">SUM(KO33:KO34)</f>
        <v>0</v>
      </c>
      <c r="KP35" s="774">
        <f>SUM(KP33:KP34)</f>
        <v>0</v>
      </c>
      <c r="KQ35" s="746">
        <f>SUM(KQ33:KQ34)</f>
        <v>0</v>
      </c>
      <c r="KR35" s="669">
        <f t="shared" ref="KR35" si="408">SUM(KR33:KR34)</f>
        <v>0</v>
      </c>
      <c r="KS35" s="735">
        <f>SUM(KS33:KS34)</f>
        <v>0</v>
      </c>
      <c r="KT35" s="742">
        <f>SUM(KT33:KT34)</f>
        <v>0</v>
      </c>
      <c r="KU35" s="669">
        <f t="shared" ref="KU35" si="409">SUM(KU33:KU34)</f>
        <v>0</v>
      </c>
      <c r="KV35" s="774">
        <f>SUM(KV33:KV34)</f>
        <v>0</v>
      </c>
      <c r="KW35" s="746">
        <f>SUM(KW33:KW34)</f>
        <v>0</v>
      </c>
      <c r="KX35" s="674">
        <f t="shared" ref="KX35:LA35" si="410">SUM(KX33:KX34)</f>
        <v>0</v>
      </c>
      <c r="KY35" s="674">
        <f t="shared" si="410"/>
        <v>0</v>
      </c>
      <c r="KZ35" s="674">
        <f t="shared" si="410"/>
        <v>0</v>
      </c>
      <c r="LA35" s="674">
        <f t="shared" si="410"/>
        <v>0</v>
      </c>
      <c r="LB35" s="669">
        <f t="shared" ref="LB35" si="411">SUM(LB33:LB34)</f>
        <v>14893617.02</v>
      </c>
      <c r="LC35" s="774">
        <f>SUM(LC33:LC34)</f>
        <v>893617.01999999955</v>
      </c>
      <c r="LD35" s="746">
        <f>SUM(LD33:LD34)</f>
        <v>14000000</v>
      </c>
      <c r="LE35" s="669">
        <f t="shared" ref="LE35" si="412">SUM(LE33:LE34)</f>
        <v>0</v>
      </c>
      <c r="LF35" s="774">
        <f>SUM(LF33:LF34)</f>
        <v>0</v>
      </c>
      <c r="LG35" s="746">
        <f>SUM(LG33:LG34)</f>
        <v>0</v>
      </c>
      <c r="LH35" s="669">
        <f t="shared" ref="LH35" si="413">SUM(LH33:LH34)</f>
        <v>0</v>
      </c>
      <c r="LI35" s="774">
        <f>SUM(LI33:LI34)</f>
        <v>0</v>
      </c>
      <c r="LJ35" s="746">
        <f>SUM(LJ33:LJ34)</f>
        <v>0</v>
      </c>
      <c r="LK35" s="669">
        <f t="shared" ref="LK35" si="414">SUM(LK33:LK34)</f>
        <v>0</v>
      </c>
      <c r="LL35" s="774">
        <f t="shared" ref="LL35:LN35" si="415">SUM(LL33:LL34)</f>
        <v>0</v>
      </c>
      <c r="LM35" s="746">
        <f t="shared" si="415"/>
        <v>0</v>
      </c>
      <c r="LN35" s="674">
        <f t="shared" si="415"/>
        <v>0</v>
      </c>
      <c r="LO35" s="774">
        <f>SUM(LO33:LO34)</f>
        <v>0</v>
      </c>
      <c r="LP35" s="746">
        <f>SUM(LP33:LP34)</f>
        <v>0</v>
      </c>
      <c r="LQ35" s="674">
        <f t="shared" ref="LQ35" si="416">SUM(LQ33:LQ34)</f>
        <v>0</v>
      </c>
      <c r="LR35" s="774">
        <f>SUM(LR33:LR34)</f>
        <v>0</v>
      </c>
      <c r="LS35" s="746">
        <f>SUM(LS33:LS34)</f>
        <v>0</v>
      </c>
      <c r="LT35" s="674">
        <f t="shared" ref="LT35" si="417">SUM(LT33:LT34)</f>
        <v>0</v>
      </c>
      <c r="LU35" s="774">
        <f>SUM(LU33:LU34)</f>
        <v>0</v>
      </c>
      <c r="LV35" s="746">
        <f>SUM(LV33:LV34)</f>
        <v>0</v>
      </c>
      <c r="LW35" s="674">
        <f t="shared" ref="LW35" si="418">SUM(LW33:LW34)</f>
        <v>0</v>
      </c>
      <c r="LX35" s="774">
        <f>SUM(LX33:LX34)</f>
        <v>0</v>
      </c>
      <c r="LY35" s="746">
        <f>SUM(LY33:LY34)</f>
        <v>0</v>
      </c>
      <c r="LZ35" s="748">
        <f t="shared" si="403"/>
        <v>21827435.170000002</v>
      </c>
      <c r="MA35" s="774">
        <f t="shared" si="403"/>
        <v>1228543.3299999982</v>
      </c>
      <c r="MB35" s="746">
        <f t="shared" si="403"/>
        <v>19247166.670000002</v>
      </c>
      <c r="MC35" s="673">
        <f t="shared" si="403"/>
        <v>0</v>
      </c>
      <c r="MD35" s="689">
        <f t="shared" si="403"/>
        <v>0</v>
      </c>
      <c r="ME35" s="744">
        <f t="shared" si="403"/>
        <v>0</v>
      </c>
      <c r="MF35" s="592">
        <f t="shared" si="403"/>
        <v>364965.77999999997</v>
      </c>
      <c r="MG35" s="777">
        <f t="shared" si="403"/>
        <v>986759.3899999999</v>
      </c>
      <c r="MH35" s="749">
        <f t="shared" si="403"/>
        <v>17613461.600000001</v>
      </c>
      <c r="MI35" s="774">
        <f t="shared" si="403"/>
        <v>1056808.33</v>
      </c>
      <c r="MJ35" s="746">
        <f t="shared" si="403"/>
        <v>16556653.27</v>
      </c>
      <c r="MK35" s="736">
        <f t="shared" si="403"/>
        <v>0</v>
      </c>
      <c r="ML35" s="742">
        <f t="shared" si="403"/>
        <v>0</v>
      </c>
      <c r="MM35" s="774">
        <f t="shared" ref="MM35:OP35" si="419">SUM(MM33:MM34)</f>
        <v>0</v>
      </c>
      <c r="MN35" s="774">
        <f t="shared" si="419"/>
        <v>0</v>
      </c>
      <c r="MO35" s="742">
        <f t="shared" si="419"/>
        <v>0</v>
      </c>
      <c r="MP35" s="669">
        <f t="shared" si="419"/>
        <v>0</v>
      </c>
      <c r="MQ35" s="592">
        <f t="shared" si="419"/>
        <v>0</v>
      </c>
      <c r="MR35" s="745">
        <f t="shared" si="419"/>
        <v>0</v>
      </c>
      <c r="MS35" s="669">
        <f t="shared" si="419"/>
        <v>0</v>
      </c>
      <c r="MT35" s="773">
        <f t="shared" si="419"/>
        <v>0</v>
      </c>
      <c r="MU35" s="742">
        <f t="shared" si="419"/>
        <v>0</v>
      </c>
      <c r="MV35" s="674">
        <f t="shared" si="419"/>
        <v>0</v>
      </c>
      <c r="MW35" s="736">
        <f t="shared" si="419"/>
        <v>0</v>
      </c>
      <c r="MX35" s="686">
        <f t="shared" si="419"/>
        <v>0</v>
      </c>
      <c r="MY35" s="674">
        <f t="shared" si="419"/>
        <v>0</v>
      </c>
      <c r="MZ35" s="673">
        <f t="shared" si="419"/>
        <v>0</v>
      </c>
      <c r="NA35" s="745">
        <f t="shared" si="419"/>
        <v>0</v>
      </c>
      <c r="NB35" s="674">
        <f t="shared" si="419"/>
        <v>0</v>
      </c>
      <c r="NC35" s="673">
        <f t="shared" si="419"/>
        <v>0</v>
      </c>
      <c r="ND35" s="745">
        <f t="shared" si="419"/>
        <v>0</v>
      </c>
      <c r="NE35" s="674">
        <f t="shared" si="419"/>
        <v>0</v>
      </c>
      <c r="NF35" s="673">
        <f t="shared" si="419"/>
        <v>0</v>
      </c>
      <c r="NG35" s="742">
        <f t="shared" si="419"/>
        <v>0</v>
      </c>
      <c r="NH35" s="669">
        <f t="shared" si="419"/>
        <v>305571382.98000002</v>
      </c>
      <c r="NI35" s="735">
        <f t="shared" si="419"/>
        <v>10834282.980000004</v>
      </c>
      <c r="NJ35" s="686">
        <f t="shared" si="419"/>
        <v>169737100</v>
      </c>
      <c r="NK35" s="592">
        <f t="shared" si="419"/>
        <v>125000000</v>
      </c>
      <c r="NL35" s="669">
        <f t="shared" si="419"/>
        <v>1097537.97</v>
      </c>
      <c r="NM35" s="735">
        <f t="shared" si="419"/>
        <v>0</v>
      </c>
      <c r="NN35" s="686">
        <f t="shared" si="419"/>
        <v>0</v>
      </c>
      <c r="NO35" s="592">
        <f t="shared" si="419"/>
        <v>1097537.97</v>
      </c>
      <c r="NP35" s="669">
        <f t="shared" si="419"/>
        <v>0</v>
      </c>
      <c r="NQ35" s="673">
        <f t="shared" si="419"/>
        <v>0</v>
      </c>
      <c r="NR35" s="745">
        <f t="shared" si="419"/>
        <v>0</v>
      </c>
      <c r="NS35" s="592">
        <f t="shared" si="419"/>
        <v>0</v>
      </c>
      <c r="NT35" s="668">
        <f t="shared" si="419"/>
        <v>0</v>
      </c>
      <c r="NU35" s="673">
        <f t="shared" si="419"/>
        <v>0</v>
      </c>
      <c r="NV35" s="688">
        <f t="shared" si="419"/>
        <v>0</v>
      </c>
      <c r="NW35" s="592">
        <f t="shared" si="419"/>
        <v>0</v>
      </c>
      <c r="NX35" s="677">
        <f t="shared" si="419"/>
        <v>0</v>
      </c>
      <c r="NY35" s="735">
        <f t="shared" si="419"/>
        <v>0</v>
      </c>
      <c r="NZ35" s="742">
        <f t="shared" si="419"/>
        <v>0</v>
      </c>
      <c r="OA35" s="592">
        <f t="shared" si="419"/>
        <v>0</v>
      </c>
      <c r="OB35" s="677">
        <f t="shared" si="419"/>
        <v>0</v>
      </c>
      <c r="OC35" s="735">
        <f t="shared" si="419"/>
        <v>0</v>
      </c>
      <c r="OD35" s="742">
        <f t="shared" si="419"/>
        <v>0</v>
      </c>
      <c r="OE35" s="592">
        <f t="shared" si="419"/>
        <v>0</v>
      </c>
      <c r="OF35" s="772">
        <f t="shared" si="419"/>
        <v>0</v>
      </c>
      <c r="OG35" s="673">
        <f t="shared" si="419"/>
        <v>0</v>
      </c>
      <c r="OH35" s="745">
        <f t="shared" si="419"/>
        <v>0</v>
      </c>
      <c r="OI35" s="592">
        <f t="shared" si="419"/>
        <v>0</v>
      </c>
      <c r="OJ35" s="677">
        <f t="shared" si="419"/>
        <v>0</v>
      </c>
      <c r="OK35" s="735">
        <f t="shared" si="419"/>
        <v>0</v>
      </c>
      <c r="OL35" s="686">
        <f t="shared" si="419"/>
        <v>0</v>
      </c>
      <c r="OM35" s="592">
        <f t="shared" si="419"/>
        <v>0</v>
      </c>
      <c r="ON35" s="749">
        <f t="shared" si="419"/>
        <v>0</v>
      </c>
      <c r="OO35" s="774">
        <f t="shared" si="419"/>
        <v>0</v>
      </c>
      <c r="OP35" s="746">
        <f t="shared" si="419"/>
        <v>0</v>
      </c>
      <c r="OQ35" s="774">
        <f t="shared" ref="OQ35:OR35" si="420">SUM(OQ33:OQ34)</f>
        <v>0</v>
      </c>
      <c r="OR35" s="746">
        <f t="shared" si="420"/>
        <v>0</v>
      </c>
      <c r="OS35" s="749">
        <f t="shared" ref="OS35:SN35" si="421">SUM(OS33:OS34)</f>
        <v>0</v>
      </c>
      <c r="OT35" s="774">
        <f t="shared" si="421"/>
        <v>0</v>
      </c>
      <c r="OU35" s="746">
        <f t="shared" si="421"/>
        <v>0</v>
      </c>
      <c r="OV35" s="774">
        <f t="shared" ref="OV35:OW35" si="422">SUM(OV33:OV34)</f>
        <v>0</v>
      </c>
      <c r="OW35" s="746">
        <f t="shared" si="422"/>
        <v>0</v>
      </c>
      <c r="OX35" s="749">
        <f t="shared" si="421"/>
        <v>0</v>
      </c>
      <c r="OY35" s="774">
        <f t="shared" si="421"/>
        <v>0</v>
      </c>
      <c r="OZ35" s="746">
        <f t="shared" si="421"/>
        <v>0</v>
      </c>
      <c r="PA35" s="774">
        <f t="shared" ref="PA35:PB35" si="423">SUM(PA33:PA34)</f>
        <v>0</v>
      </c>
      <c r="PB35" s="746">
        <f t="shared" si="423"/>
        <v>0</v>
      </c>
      <c r="PC35" s="749">
        <f t="shared" si="421"/>
        <v>0</v>
      </c>
      <c r="PD35" s="774">
        <f t="shared" si="421"/>
        <v>0</v>
      </c>
      <c r="PE35" s="746">
        <f t="shared" si="421"/>
        <v>0</v>
      </c>
      <c r="PF35" s="774">
        <f t="shared" si="421"/>
        <v>0</v>
      </c>
      <c r="PG35" s="746">
        <f t="shared" si="421"/>
        <v>0</v>
      </c>
      <c r="PH35" s="771">
        <f t="shared" si="421"/>
        <v>0</v>
      </c>
      <c r="PI35" s="774">
        <f t="shared" si="421"/>
        <v>0</v>
      </c>
      <c r="PJ35" s="746">
        <f t="shared" si="421"/>
        <v>0</v>
      </c>
      <c r="PK35" s="774">
        <f t="shared" ref="PK35:PL35" si="424">SUM(PK33:PK34)</f>
        <v>0</v>
      </c>
      <c r="PL35" s="746">
        <f t="shared" si="424"/>
        <v>0</v>
      </c>
      <c r="PM35" s="771">
        <f t="shared" si="421"/>
        <v>0</v>
      </c>
      <c r="PN35" s="774">
        <f t="shared" si="421"/>
        <v>0</v>
      </c>
      <c r="PO35" s="746">
        <f t="shared" si="421"/>
        <v>0</v>
      </c>
      <c r="PP35" s="774">
        <f t="shared" ref="PP35:PQ35" si="425">SUM(PP33:PP34)</f>
        <v>0</v>
      </c>
      <c r="PQ35" s="746">
        <f t="shared" si="425"/>
        <v>0</v>
      </c>
      <c r="PR35" s="674">
        <f t="shared" si="421"/>
        <v>0</v>
      </c>
      <c r="PS35" s="774">
        <f t="shared" si="421"/>
        <v>0</v>
      </c>
      <c r="PT35" s="746">
        <f t="shared" si="421"/>
        <v>0</v>
      </c>
      <c r="PU35" s="774">
        <f t="shared" si="421"/>
        <v>0</v>
      </c>
      <c r="PV35" s="746">
        <f t="shared" si="421"/>
        <v>0</v>
      </c>
      <c r="PW35" s="771">
        <f t="shared" si="421"/>
        <v>0</v>
      </c>
      <c r="PX35" s="774">
        <f t="shared" si="421"/>
        <v>0</v>
      </c>
      <c r="PY35" s="746">
        <f t="shared" si="421"/>
        <v>0</v>
      </c>
      <c r="PZ35" s="774">
        <f t="shared" si="421"/>
        <v>0</v>
      </c>
      <c r="QA35" s="746">
        <f t="shared" si="421"/>
        <v>0</v>
      </c>
      <c r="QB35" s="661">
        <f t="shared" si="421"/>
        <v>19002446.809999999</v>
      </c>
      <c r="QC35" s="673">
        <f t="shared" si="421"/>
        <v>1140146.8099999987</v>
      </c>
      <c r="QD35" s="688">
        <f t="shared" si="421"/>
        <v>17862300</v>
      </c>
      <c r="QE35" s="669">
        <f t="shared" si="421"/>
        <v>0</v>
      </c>
      <c r="QF35" s="736">
        <f t="shared" si="421"/>
        <v>0</v>
      </c>
      <c r="QG35" s="742">
        <f t="shared" si="421"/>
        <v>0</v>
      </c>
      <c r="QH35" s="661">
        <f t="shared" si="421"/>
        <v>0</v>
      </c>
      <c r="QI35" s="673">
        <f t="shared" si="421"/>
        <v>0</v>
      </c>
      <c r="QJ35" s="688">
        <f t="shared" si="421"/>
        <v>0</v>
      </c>
      <c r="QK35" s="669">
        <f t="shared" si="421"/>
        <v>0</v>
      </c>
      <c r="QL35" s="736">
        <f t="shared" si="421"/>
        <v>0</v>
      </c>
      <c r="QM35" s="742">
        <f t="shared" si="421"/>
        <v>0</v>
      </c>
      <c r="QN35" s="661">
        <f t="shared" si="421"/>
        <v>0</v>
      </c>
      <c r="QO35" s="673">
        <f t="shared" si="421"/>
        <v>0</v>
      </c>
      <c r="QP35" s="688">
        <f t="shared" si="421"/>
        <v>0</v>
      </c>
      <c r="QQ35" s="669">
        <f t="shared" si="421"/>
        <v>0</v>
      </c>
      <c r="QR35" s="736">
        <f t="shared" si="421"/>
        <v>0</v>
      </c>
      <c r="QS35" s="742">
        <f t="shared" si="421"/>
        <v>0</v>
      </c>
      <c r="QT35" s="683">
        <f t="shared" si="421"/>
        <v>0</v>
      </c>
      <c r="QU35" s="673">
        <f t="shared" si="421"/>
        <v>0</v>
      </c>
      <c r="QV35" s="688">
        <f t="shared" si="421"/>
        <v>0</v>
      </c>
      <c r="QW35" s="674">
        <f t="shared" si="421"/>
        <v>0</v>
      </c>
      <c r="QX35" s="736">
        <f t="shared" si="421"/>
        <v>0</v>
      </c>
      <c r="QY35" s="742">
        <f t="shared" si="421"/>
        <v>0</v>
      </c>
      <c r="QZ35" s="683">
        <f t="shared" si="421"/>
        <v>0</v>
      </c>
      <c r="RA35" s="673">
        <f t="shared" si="421"/>
        <v>0</v>
      </c>
      <c r="RB35" s="688">
        <f t="shared" si="421"/>
        <v>0</v>
      </c>
      <c r="RC35" s="674">
        <f t="shared" si="421"/>
        <v>0</v>
      </c>
      <c r="RD35" s="736">
        <f t="shared" si="421"/>
        <v>0</v>
      </c>
      <c r="RE35" s="742">
        <f t="shared" si="421"/>
        <v>0</v>
      </c>
      <c r="RF35" s="669">
        <f t="shared" si="421"/>
        <v>0</v>
      </c>
      <c r="RG35" s="774">
        <f>SUM(RG33:RG34)</f>
        <v>0</v>
      </c>
      <c r="RH35" s="746">
        <f>SUM(RH33:RH34)</f>
        <v>0</v>
      </c>
      <c r="RI35" s="774">
        <f>SUM(RI33:RI34)</f>
        <v>0</v>
      </c>
      <c r="RJ35" s="746">
        <f>SUM(RJ33:RJ34)</f>
        <v>0</v>
      </c>
      <c r="RK35" s="669">
        <f t="shared" ref="RK35" si="426">SUM(RK33:RK34)</f>
        <v>0</v>
      </c>
      <c r="RL35" s="774">
        <f>SUM(RL33:RL34)</f>
        <v>0</v>
      </c>
      <c r="RM35" s="746">
        <f>SUM(RM33:RM34)</f>
        <v>0</v>
      </c>
      <c r="RN35" s="774">
        <f>SUM(RN33:RN34)</f>
        <v>0</v>
      </c>
      <c r="RO35" s="746">
        <f>SUM(RO33:RO34)</f>
        <v>0</v>
      </c>
      <c r="RP35" s="669">
        <f t="shared" ref="RP35" si="427">SUM(RP33:RP34)</f>
        <v>0</v>
      </c>
      <c r="RQ35" s="735">
        <f t="shared" ref="RQ35:RR35" si="428">SUM(RQ33:RQ34)</f>
        <v>0</v>
      </c>
      <c r="RR35" s="742">
        <f t="shared" si="428"/>
        <v>0</v>
      </c>
      <c r="RS35" s="774">
        <f>SUM(RS33:RS34)</f>
        <v>0</v>
      </c>
      <c r="RT35" s="746">
        <f>SUM(RT33:RT34)</f>
        <v>0</v>
      </c>
      <c r="RU35" s="669">
        <f t="shared" ref="RU35" si="429">SUM(RU33:RU34)</f>
        <v>0</v>
      </c>
      <c r="RV35" s="774">
        <f>SUM(RV33:RV34)</f>
        <v>0</v>
      </c>
      <c r="RW35" s="746">
        <f>SUM(RW33:RW34)</f>
        <v>0</v>
      </c>
      <c r="RX35" s="774">
        <f>SUM(RX33:RX34)</f>
        <v>0</v>
      </c>
      <c r="RY35" s="746">
        <f>SUM(RY33:RY34)</f>
        <v>0</v>
      </c>
      <c r="RZ35" s="674">
        <f t="shared" ref="RZ35:SC35" si="430">SUM(RZ33:RZ34)</f>
        <v>0</v>
      </c>
      <c r="SA35" s="674">
        <f t="shared" si="430"/>
        <v>0</v>
      </c>
      <c r="SB35" s="674">
        <f t="shared" si="430"/>
        <v>0</v>
      </c>
      <c r="SC35" s="674">
        <f t="shared" si="430"/>
        <v>0</v>
      </c>
      <c r="SD35" s="669">
        <f t="shared" si="421"/>
        <v>727839889.56000006</v>
      </c>
      <c r="SE35" s="774">
        <f t="shared" si="421"/>
        <v>181326417.33000001</v>
      </c>
      <c r="SF35" s="774">
        <f t="shared" ref="SF35:SG35" si="431">SUM(SF33:SF34)</f>
        <v>114913477.77999999</v>
      </c>
      <c r="SG35" s="742">
        <f t="shared" si="431"/>
        <v>295491800</v>
      </c>
      <c r="SH35" s="774">
        <f t="shared" si="421"/>
        <v>38110294.450000003</v>
      </c>
      <c r="SI35" s="742">
        <f t="shared" si="421"/>
        <v>97997900</v>
      </c>
      <c r="SJ35" s="669">
        <f t="shared" si="421"/>
        <v>78215995.560000002</v>
      </c>
      <c r="SK35" s="774">
        <f t="shared" si="421"/>
        <v>0</v>
      </c>
      <c r="SL35" s="773">
        <f t="shared" ref="SL35:SM35" si="432">SUM(SL33:SL34)</f>
        <v>16987752.82</v>
      </c>
      <c r="SM35" s="686">
        <f t="shared" si="432"/>
        <v>43682792.969999999</v>
      </c>
      <c r="SN35" s="773">
        <f t="shared" si="421"/>
        <v>4912725.93</v>
      </c>
      <c r="SO35" s="742">
        <f t="shared" ref="SO35:TX35" si="433">SUM(SO33:SO34)</f>
        <v>12632723.84</v>
      </c>
      <c r="SP35" s="661">
        <f t="shared" si="433"/>
        <v>0</v>
      </c>
      <c r="SQ35" s="774">
        <f t="shared" si="433"/>
        <v>0</v>
      </c>
      <c r="SR35" s="745">
        <f t="shared" si="433"/>
        <v>0</v>
      </c>
      <c r="SS35" s="669">
        <f t="shared" si="433"/>
        <v>0</v>
      </c>
      <c r="ST35" s="773">
        <f t="shared" si="433"/>
        <v>0</v>
      </c>
      <c r="SU35" s="742">
        <f t="shared" si="433"/>
        <v>0</v>
      </c>
      <c r="SV35" s="669">
        <f t="shared" si="433"/>
        <v>0</v>
      </c>
      <c r="SW35" s="774">
        <f t="shared" si="433"/>
        <v>0</v>
      </c>
      <c r="SX35" s="746">
        <f t="shared" si="433"/>
        <v>0</v>
      </c>
      <c r="SY35" s="773">
        <f t="shared" si="433"/>
        <v>0</v>
      </c>
      <c r="SZ35" s="686">
        <f t="shared" si="433"/>
        <v>0</v>
      </c>
      <c r="TA35" s="773">
        <f t="shared" si="433"/>
        <v>0</v>
      </c>
      <c r="TB35" s="686">
        <f t="shared" si="433"/>
        <v>0</v>
      </c>
      <c r="TC35" s="669">
        <f t="shared" si="433"/>
        <v>0</v>
      </c>
      <c r="TD35" s="774">
        <f t="shared" si="433"/>
        <v>0</v>
      </c>
      <c r="TE35" s="746">
        <f t="shared" si="433"/>
        <v>0</v>
      </c>
      <c r="TF35" s="774">
        <f t="shared" si="433"/>
        <v>0</v>
      </c>
      <c r="TG35" s="746">
        <f t="shared" si="433"/>
        <v>0</v>
      </c>
      <c r="TH35" s="774">
        <f t="shared" si="433"/>
        <v>0</v>
      </c>
      <c r="TI35" s="742">
        <f t="shared" si="433"/>
        <v>0</v>
      </c>
      <c r="TJ35" s="749">
        <f t="shared" si="433"/>
        <v>0</v>
      </c>
      <c r="TK35" s="774">
        <f t="shared" si="433"/>
        <v>0</v>
      </c>
      <c r="TL35" s="746">
        <f t="shared" si="433"/>
        <v>0</v>
      </c>
      <c r="TM35" s="774">
        <f t="shared" si="433"/>
        <v>0</v>
      </c>
      <c r="TN35" s="746">
        <f t="shared" si="433"/>
        <v>0</v>
      </c>
      <c r="TO35" s="774">
        <f t="shared" si="433"/>
        <v>0</v>
      </c>
      <c r="TP35" s="746">
        <f t="shared" si="433"/>
        <v>0</v>
      </c>
      <c r="TQ35" s="768">
        <f t="shared" si="433"/>
        <v>0</v>
      </c>
      <c r="TR35" s="774">
        <f t="shared" si="433"/>
        <v>0</v>
      </c>
      <c r="TS35" s="746">
        <f t="shared" si="433"/>
        <v>0</v>
      </c>
      <c r="TT35" s="774">
        <f t="shared" si="433"/>
        <v>0</v>
      </c>
      <c r="TU35" s="746">
        <f t="shared" si="433"/>
        <v>0</v>
      </c>
      <c r="TV35" s="774">
        <f t="shared" si="433"/>
        <v>0</v>
      </c>
      <c r="TW35" s="746">
        <f t="shared" si="433"/>
        <v>0</v>
      </c>
      <c r="TX35" s="778">
        <f t="shared" si="433"/>
        <v>0</v>
      </c>
      <c r="TY35" s="774">
        <f>SUM(TY33:TY34)</f>
        <v>0</v>
      </c>
      <c r="TZ35" s="746">
        <f>SUM(TZ33:TZ34)</f>
        <v>0</v>
      </c>
      <c r="UA35" s="774">
        <f t="shared" ref="UA35:UB35" si="434">SUM(UA33:UA34)</f>
        <v>0</v>
      </c>
      <c r="UB35" s="746">
        <f t="shared" si="434"/>
        <v>0</v>
      </c>
      <c r="UC35" s="774">
        <f>SUM(UC33:UC34)</f>
        <v>0</v>
      </c>
      <c r="UD35" s="746">
        <f>SUM(UD33:UD34)</f>
        <v>0</v>
      </c>
      <c r="UE35" s="778">
        <f t="shared" ref="UE35" si="435">SUM(UE33:UE34)</f>
        <v>0</v>
      </c>
      <c r="UF35" s="774">
        <f>SUM(UF33:UF34)</f>
        <v>0</v>
      </c>
      <c r="UG35" s="746">
        <f>SUM(UG33:UG34)</f>
        <v>0</v>
      </c>
      <c r="UH35" s="774">
        <f t="shared" ref="UH35:WY35" si="436">SUM(UH33:UH34)</f>
        <v>0</v>
      </c>
      <c r="UI35" s="746">
        <f t="shared" si="436"/>
        <v>0</v>
      </c>
      <c r="UJ35" s="774">
        <f t="shared" si="436"/>
        <v>0</v>
      </c>
      <c r="UK35" s="746">
        <f t="shared" si="436"/>
        <v>0</v>
      </c>
      <c r="UL35" s="674">
        <f t="shared" si="436"/>
        <v>0</v>
      </c>
      <c r="UM35" s="774">
        <f t="shared" si="436"/>
        <v>0</v>
      </c>
      <c r="UN35" s="746">
        <f t="shared" si="436"/>
        <v>0</v>
      </c>
      <c r="UO35" s="774">
        <f>SUM(UO33:UO34)</f>
        <v>0</v>
      </c>
      <c r="UP35" s="746">
        <f>SUM(UP33:UP34)</f>
        <v>0</v>
      </c>
      <c r="UQ35" s="773">
        <f t="shared" si="436"/>
        <v>0</v>
      </c>
      <c r="UR35" s="686">
        <f t="shared" si="436"/>
        <v>0</v>
      </c>
      <c r="US35" s="778">
        <f t="shared" si="436"/>
        <v>0</v>
      </c>
      <c r="UT35" s="774">
        <f t="shared" si="436"/>
        <v>0</v>
      </c>
      <c r="UU35" s="746">
        <f t="shared" si="436"/>
        <v>0</v>
      </c>
      <c r="UV35" s="774">
        <f t="shared" si="436"/>
        <v>0</v>
      </c>
      <c r="UW35" s="746">
        <f t="shared" si="436"/>
        <v>0</v>
      </c>
      <c r="UX35" s="774">
        <f t="shared" si="436"/>
        <v>0</v>
      </c>
      <c r="UY35" s="746">
        <f t="shared" si="436"/>
        <v>0</v>
      </c>
      <c r="UZ35" s="669">
        <f t="shared" si="436"/>
        <v>859130966.26999986</v>
      </c>
      <c r="VA35" s="669">
        <f t="shared" si="436"/>
        <v>108319452.34999998</v>
      </c>
      <c r="VB35" s="669">
        <f t="shared" si="436"/>
        <v>0</v>
      </c>
      <c r="VC35" s="669">
        <f t="shared" si="436"/>
        <v>0</v>
      </c>
      <c r="VD35" s="770">
        <f t="shared" si="436"/>
        <v>0</v>
      </c>
      <c r="VE35" s="776">
        <f t="shared" si="436"/>
        <v>0</v>
      </c>
      <c r="VF35" s="770">
        <f t="shared" si="436"/>
        <v>0</v>
      </c>
      <c r="VG35" s="776">
        <f t="shared" si="436"/>
        <v>0</v>
      </c>
      <c r="VH35" s="669">
        <f t="shared" si="436"/>
        <v>10025152004.550001</v>
      </c>
      <c r="VI35" s="773">
        <f t="shared" si="436"/>
        <v>9776444715.7900009</v>
      </c>
      <c r="VJ35" s="774">
        <f t="shared" si="436"/>
        <v>248707288.75999999</v>
      </c>
      <c r="VK35" s="669">
        <f t="shared" si="436"/>
        <v>2468150153.2599998</v>
      </c>
      <c r="VL35" s="687">
        <f t="shared" si="436"/>
        <v>2375835484.8599997</v>
      </c>
      <c r="VM35" s="693">
        <f t="shared" si="436"/>
        <v>92314668.400000006</v>
      </c>
      <c r="VN35" s="669">
        <f t="shared" si="436"/>
        <v>9477854458.6100006</v>
      </c>
      <c r="VO35" s="668">
        <f t="shared" si="436"/>
        <v>2286962074.6099997</v>
      </c>
      <c r="VP35" s="669">
        <f t="shared" si="436"/>
        <v>167997320</v>
      </c>
      <c r="VQ35" s="668">
        <f t="shared" si="436"/>
        <v>40600000</v>
      </c>
      <c r="VR35" s="669">
        <f t="shared" si="436"/>
        <v>0</v>
      </c>
      <c r="VS35" s="668">
        <f t="shared" si="436"/>
        <v>0</v>
      </c>
      <c r="VT35" s="669">
        <f t="shared" si="436"/>
        <v>0</v>
      </c>
      <c r="VU35" s="668">
        <f t="shared" si="436"/>
        <v>0</v>
      </c>
      <c r="VV35" s="669">
        <f t="shared" si="436"/>
        <v>47300</v>
      </c>
      <c r="VW35" s="668">
        <f t="shared" si="436"/>
        <v>0</v>
      </c>
      <c r="VX35" s="669">
        <f t="shared" si="436"/>
        <v>6512500</v>
      </c>
      <c r="VY35" s="668">
        <f t="shared" si="436"/>
        <v>3250224</v>
      </c>
      <c r="VZ35" s="669">
        <f t="shared" si="436"/>
        <v>1628617</v>
      </c>
      <c r="WA35" s="668">
        <f t="shared" si="436"/>
        <v>1628617</v>
      </c>
      <c r="WB35" s="669">
        <f t="shared" si="436"/>
        <v>6047200</v>
      </c>
      <c r="WC35" s="669">
        <f t="shared" si="436"/>
        <v>0</v>
      </c>
      <c r="WD35" s="682">
        <f t="shared" si="436"/>
        <v>360064608.94</v>
      </c>
      <c r="WE35" s="735">
        <f>SUM(WE33:WE34)</f>
        <v>126692937.18000001</v>
      </c>
      <c r="WF35" s="686">
        <f>SUM(WF33:WF34)</f>
        <v>233371671.75999999</v>
      </c>
      <c r="WG35" s="748">
        <f t="shared" ref="WG35" si="437">SUM(WG33:WG34)</f>
        <v>134210155.06999999</v>
      </c>
      <c r="WH35" s="673">
        <f>SUM(WH33:WH34)</f>
        <v>47223410.25</v>
      </c>
      <c r="WI35" s="745">
        <f>SUM(WI33:WI34)</f>
        <v>86986744.819999993</v>
      </c>
      <c r="WJ35" s="669">
        <f t="shared" ref="WJ35" si="438">SUM(WJ33:WJ34)</f>
        <v>5000000</v>
      </c>
      <c r="WK35" s="693">
        <f t="shared" si="436"/>
        <v>3900000</v>
      </c>
      <c r="WL35" s="686">
        <f t="shared" si="436"/>
        <v>1100000</v>
      </c>
      <c r="WM35" s="669">
        <f t="shared" si="436"/>
        <v>1499082.58</v>
      </c>
      <c r="WN35" s="684">
        <f>SUM(WN33:WN34)</f>
        <v>1050000</v>
      </c>
      <c r="WO35" s="742">
        <f>SUM(WO33:WO34)</f>
        <v>449082.58</v>
      </c>
      <c r="WP35" s="669">
        <f t="shared" ref="WP35:WW35" si="439">SUM(WP33:WP34)</f>
        <v>1111128013.48</v>
      </c>
      <c r="WQ35" s="669">
        <f t="shared" si="439"/>
        <v>197386366.91999999</v>
      </c>
      <c r="WR35" s="669">
        <f t="shared" si="439"/>
        <v>6171480</v>
      </c>
      <c r="WS35" s="693">
        <f t="shared" si="439"/>
        <v>0</v>
      </c>
      <c r="WT35" s="686">
        <f t="shared" si="439"/>
        <v>6171480</v>
      </c>
      <c r="WU35" s="669">
        <f t="shared" si="439"/>
        <v>1516830</v>
      </c>
      <c r="WV35" s="676">
        <f t="shared" si="439"/>
        <v>0</v>
      </c>
      <c r="WW35" s="686">
        <f t="shared" si="439"/>
        <v>1516830</v>
      </c>
      <c r="WX35" s="669">
        <f t="shared" si="436"/>
        <v>30950000</v>
      </c>
      <c r="WY35" s="693">
        <f t="shared" si="436"/>
        <v>21947302.150000002</v>
      </c>
      <c r="WZ35" s="686">
        <f t="shared" ref="WZ35:ZL35" si="440">SUM(WZ33:WZ34)</f>
        <v>9002697.8499999996</v>
      </c>
      <c r="XA35" s="669">
        <f t="shared" si="440"/>
        <v>0</v>
      </c>
      <c r="XB35" s="676">
        <f t="shared" si="440"/>
        <v>0</v>
      </c>
      <c r="XC35" s="686">
        <f t="shared" si="440"/>
        <v>0</v>
      </c>
      <c r="XD35" s="669">
        <f t="shared" si="440"/>
        <v>20555729.919999998</v>
      </c>
      <c r="XE35" s="693">
        <f t="shared" si="440"/>
        <v>1233343.79</v>
      </c>
      <c r="XF35" s="686">
        <f t="shared" si="440"/>
        <v>19322386.129999999</v>
      </c>
      <c r="XG35" s="669">
        <f t="shared" si="440"/>
        <v>5138932.9799999995</v>
      </c>
      <c r="XH35" s="676">
        <f t="shared" si="440"/>
        <v>308335.98</v>
      </c>
      <c r="XI35" s="686">
        <f t="shared" si="440"/>
        <v>4830597</v>
      </c>
      <c r="XJ35" s="669">
        <f t="shared" si="440"/>
        <v>250608960</v>
      </c>
      <c r="XK35" s="693">
        <f t="shared" si="440"/>
        <v>0</v>
      </c>
      <c r="XL35" s="686">
        <f t="shared" si="440"/>
        <v>250608960</v>
      </c>
      <c r="XM35" s="669">
        <f t="shared" si="440"/>
        <v>62291070</v>
      </c>
      <c r="XN35" s="676">
        <f t="shared" si="440"/>
        <v>0</v>
      </c>
      <c r="XO35" s="686">
        <f t="shared" si="440"/>
        <v>62291070</v>
      </c>
      <c r="XP35" s="780">
        <f t="shared" si="440"/>
        <v>121243634.20999999</v>
      </c>
      <c r="XQ35" s="781">
        <f t="shared" si="440"/>
        <v>121243634.20999999</v>
      </c>
      <c r="XR35" s="782">
        <f t="shared" si="440"/>
        <v>0</v>
      </c>
      <c r="XS35" s="783">
        <f t="shared" si="440"/>
        <v>0</v>
      </c>
      <c r="XT35" s="782">
        <f t="shared" si="440"/>
        <v>0</v>
      </c>
      <c r="XU35" s="783">
        <f t="shared" si="440"/>
        <v>0</v>
      </c>
      <c r="XV35" s="706">
        <f t="shared" si="440"/>
        <v>0</v>
      </c>
      <c r="XW35" s="783">
        <f t="shared" si="440"/>
        <v>0</v>
      </c>
      <c r="XX35" s="784">
        <f t="shared" si="440"/>
        <v>0</v>
      </c>
      <c r="XY35" s="784">
        <f t="shared" si="440"/>
        <v>0</v>
      </c>
      <c r="XZ35" s="784">
        <f t="shared" si="440"/>
        <v>0</v>
      </c>
      <c r="YA35" s="784">
        <f t="shared" si="440"/>
        <v>0</v>
      </c>
      <c r="YB35" s="782">
        <f t="shared" si="440"/>
        <v>681598209.3499999</v>
      </c>
      <c r="YC35" s="781">
        <f>SUM(YC33:YC34)</f>
        <v>90987296.040000007</v>
      </c>
      <c r="YD35" s="783">
        <f t="shared" ref="YD35" si="441">SUM(YD33:YD34)</f>
        <v>0</v>
      </c>
      <c r="YE35" s="783">
        <f t="shared" ref="YE35:YJ35" si="442">SUM(YE33:YE34)</f>
        <v>0</v>
      </c>
      <c r="YF35" s="785">
        <f>SUM(YF33:YF34)</f>
        <v>0</v>
      </c>
      <c r="YG35" s="783">
        <f t="shared" si="442"/>
        <v>575895704.55999994</v>
      </c>
      <c r="YH35" s="785">
        <f t="shared" si="442"/>
        <v>0</v>
      </c>
      <c r="YI35" s="783">
        <f t="shared" si="442"/>
        <v>11693212.67</v>
      </c>
      <c r="YJ35" s="893">
        <f t="shared" si="442"/>
        <v>0</v>
      </c>
      <c r="YK35" s="781">
        <f>SUM(YK33:YK34)</f>
        <v>0</v>
      </c>
      <c r="YL35" s="781">
        <f t="shared" ref="YL35:YQ35" si="443">SUM(YL33:YL34)</f>
        <v>0</v>
      </c>
      <c r="YM35" s="712">
        <f t="shared" si="443"/>
        <v>3021996.08</v>
      </c>
      <c r="YN35" s="782">
        <f t="shared" si="443"/>
        <v>128439533.94</v>
      </c>
      <c r="YO35" s="783">
        <f t="shared" si="443"/>
        <v>0</v>
      </c>
      <c r="YP35" s="783">
        <f t="shared" ref="YP35" si="444">SUM(YP33:YP34)</f>
        <v>0</v>
      </c>
      <c r="YQ35" s="783">
        <f t="shared" si="443"/>
        <v>0</v>
      </c>
      <c r="YR35" s="781">
        <f>SUM(YR33:YR34)</f>
        <v>0</v>
      </c>
      <c r="YS35" s="783">
        <f t="shared" ref="YS35:YZ35" si="445">SUM(YS33:YS34)</f>
        <v>125417537.86</v>
      </c>
      <c r="YT35" s="783">
        <f t="shared" si="445"/>
        <v>0</v>
      </c>
      <c r="YU35" s="783">
        <f t="shared" si="445"/>
        <v>0</v>
      </c>
      <c r="YV35" s="783">
        <f>SUM(YV33:YV34)</f>
        <v>0</v>
      </c>
      <c r="YW35" s="783">
        <f t="shared" ref="YW35:YY35" si="446">SUM(YW33:YW34)</f>
        <v>0</v>
      </c>
      <c r="YX35" s="783">
        <f t="shared" si="446"/>
        <v>0</v>
      </c>
      <c r="YY35" s="783">
        <f t="shared" si="446"/>
        <v>3021996.08</v>
      </c>
      <c r="YZ35" s="669">
        <f t="shared" si="445"/>
        <v>0</v>
      </c>
      <c r="ZA35" s="783">
        <f>SUM(ZA33:ZA34)</f>
        <v>0</v>
      </c>
      <c r="ZB35" s="783">
        <f>SUM(ZB33:ZB34)</f>
        <v>0</v>
      </c>
      <c r="ZC35" s="783">
        <f>SUM(ZC33:ZC34)</f>
        <v>0</v>
      </c>
      <c r="ZD35" s="783">
        <f>SUM(ZD33:ZD34)</f>
        <v>0</v>
      </c>
      <c r="ZE35" s="785">
        <f t="shared" ref="ZE35" si="447">SUM(ZE33:ZE34)</f>
        <v>0</v>
      </c>
      <c r="ZF35" s="669">
        <f t="shared" si="440"/>
        <v>0</v>
      </c>
      <c r="ZG35" s="783">
        <f>SUM(ZG33:ZG34)</f>
        <v>0</v>
      </c>
      <c r="ZH35" s="783">
        <f>SUM(ZH33:ZH34)</f>
        <v>0</v>
      </c>
      <c r="ZI35" s="783">
        <f>SUM(ZI33:ZI34)</f>
        <v>0</v>
      </c>
      <c r="ZJ35" s="783">
        <f>SUM(ZJ33:ZJ34)</f>
        <v>0</v>
      </c>
      <c r="ZK35" s="785">
        <f t="shared" ref="ZK35" si="448">SUM(ZK33:ZK34)</f>
        <v>0</v>
      </c>
      <c r="ZL35" s="674">
        <f t="shared" si="440"/>
        <v>0</v>
      </c>
      <c r="ZM35" s="783">
        <f>SUM(ZM33:ZM34)</f>
        <v>0</v>
      </c>
      <c r="ZN35" s="783">
        <f>SUM(ZN33:ZN34)</f>
        <v>0</v>
      </c>
      <c r="ZO35" s="783">
        <f>SUM(ZO33:ZO34)</f>
        <v>0</v>
      </c>
      <c r="ZP35" s="783">
        <f>SUM(ZP33:ZP34)</f>
        <v>0</v>
      </c>
      <c r="ZQ35" s="783">
        <f>SUM(ZQ33:ZQ34)</f>
        <v>0</v>
      </c>
      <c r="ZR35" s="674">
        <f t="shared" ref="ZR35" si="449">SUM(ZR33:ZR34)</f>
        <v>0</v>
      </c>
      <c r="ZS35" s="783">
        <f>SUM(ZS33:ZS34)</f>
        <v>0</v>
      </c>
      <c r="ZT35" s="783">
        <f>SUM(ZT33:ZT34)</f>
        <v>0</v>
      </c>
      <c r="ZU35" s="783">
        <f>SUM(ZU33:ZU34)</f>
        <v>0</v>
      </c>
      <c r="ZV35" s="783">
        <f>SUM(ZV33:ZV34)</f>
        <v>0</v>
      </c>
      <c r="ZW35" s="783">
        <f>SUM(ZW33:ZW34)</f>
        <v>0</v>
      </c>
      <c r="ZX35" s="674">
        <f t="shared" ref="ZX35" si="450">SUM(ZX33:ZX34)</f>
        <v>0</v>
      </c>
      <c r="ZY35" s="783">
        <f>SUM(ZY33:ZY34)</f>
        <v>0</v>
      </c>
      <c r="ZZ35" s="783">
        <f>SUM(ZZ33:ZZ34)</f>
        <v>0</v>
      </c>
      <c r="AAA35" s="783">
        <f>SUM(AAA33:AAA34)</f>
        <v>0</v>
      </c>
      <c r="AAB35" s="783">
        <f>SUM(AAB33:AAB34)</f>
        <v>0</v>
      </c>
      <c r="AAC35" s="785">
        <f t="shared" ref="AAC35:ABA35" si="451">SUM(AAC33:AAC34)</f>
        <v>0</v>
      </c>
      <c r="AAD35" s="674">
        <f t="shared" si="451"/>
        <v>0</v>
      </c>
      <c r="AAE35" s="783">
        <f>SUM(AAE33:AAE34)</f>
        <v>0</v>
      </c>
      <c r="AAF35" s="783">
        <f>SUM(AAF33:AAF34)</f>
        <v>0</v>
      </c>
      <c r="AAG35" s="783"/>
      <c r="AAH35" s="783">
        <f>SUM(AAH33:AAH34)</f>
        <v>0</v>
      </c>
      <c r="AAI35" s="785">
        <f t="shared" ref="AAI35" si="452">SUM(AAI33:AAI34)</f>
        <v>0</v>
      </c>
      <c r="AAJ35" s="779">
        <f t="shared" si="451"/>
        <v>-1808400000.1600001</v>
      </c>
      <c r="AAK35" s="782">
        <f t="shared" si="451"/>
        <v>-237500000</v>
      </c>
      <c r="AAL35" s="782">
        <f t="shared" si="451"/>
        <v>0</v>
      </c>
      <c r="AAM35" s="782">
        <f t="shared" si="451"/>
        <v>0</v>
      </c>
      <c r="AAN35" s="782">
        <f t="shared" si="451"/>
        <v>0</v>
      </c>
      <c r="AAO35" s="782">
        <f t="shared" si="451"/>
        <v>0</v>
      </c>
      <c r="AAP35" s="786">
        <f t="shared" si="451"/>
        <v>0</v>
      </c>
      <c r="AAQ35" s="786">
        <f t="shared" si="451"/>
        <v>0</v>
      </c>
      <c r="AAR35" s="786">
        <f t="shared" si="451"/>
        <v>0</v>
      </c>
      <c r="AAS35" s="786">
        <f t="shared" si="451"/>
        <v>0</v>
      </c>
      <c r="AAT35" s="782">
        <f t="shared" si="451"/>
        <v>-1808400000.1600001</v>
      </c>
      <c r="AAU35" s="782">
        <f t="shared" si="451"/>
        <v>-237500000</v>
      </c>
      <c r="AAV35" s="782">
        <f t="shared" si="451"/>
        <v>0</v>
      </c>
      <c r="AAW35" s="782">
        <f t="shared" si="451"/>
        <v>0</v>
      </c>
      <c r="AAX35" s="786">
        <f t="shared" si="451"/>
        <v>0</v>
      </c>
      <c r="AAY35" s="786">
        <f t="shared" si="451"/>
        <v>0</v>
      </c>
      <c r="AAZ35" s="786">
        <f t="shared" si="451"/>
        <v>0</v>
      </c>
      <c r="ABA35" s="786">
        <f t="shared" si="451"/>
        <v>0</v>
      </c>
      <c r="ABB35" s="1129">
        <f>'Проверочная  таблица'!AAT35+'Проверочная  таблица'!AAV35</f>
        <v>-1808400000.1600001</v>
      </c>
      <c r="ABC35" s="1129">
        <f>'Проверочная  таблица'!AAU35+'Проверочная  таблица'!AAW35</f>
        <v>-237500000</v>
      </c>
    </row>
    <row r="36" spans="1:731" ht="20.45" customHeight="1" x14ac:dyDescent="0.25">
      <c r="A36" s="787"/>
      <c r="B36" s="749"/>
      <c r="C36" s="749"/>
      <c r="D36" s="768"/>
      <c r="E36" s="768"/>
      <c r="F36" s="749"/>
      <c r="G36" s="748"/>
      <c r="H36" s="750"/>
      <c r="I36" s="749"/>
      <c r="J36" s="770"/>
      <c r="K36" s="776"/>
      <c r="L36" s="770"/>
      <c r="M36" s="776"/>
      <c r="N36" s="750"/>
      <c r="O36" s="749"/>
      <c r="P36" s="750"/>
      <c r="Q36" s="749"/>
      <c r="R36" s="770"/>
      <c r="S36" s="776"/>
      <c r="T36" s="770"/>
      <c r="U36" s="776"/>
      <c r="V36" s="749"/>
      <c r="W36" s="773"/>
      <c r="X36" s="774"/>
      <c r="Y36" s="774"/>
      <c r="Z36" s="749"/>
      <c r="AA36" s="773"/>
      <c r="AB36" s="774"/>
      <c r="AC36" s="788"/>
      <c r="AD36" s="749"/>
      <c r="AE36" s="773"/>
      <c r="AF36" s="774"/>
      <c r="AG36" s="749"/>
      <c r="AH36" s="773"/>
      <c r="AI36" s="774"/>
      <c r="AJ36" s="770"/>
      <c r="AK36" s="776"/>
      <c r="AL36" s="770"/>
      <c r="AM36" s="776"/>
      <c r="AN36" s="658"/>
      <c r="AO36" s="768"/>
      <c r="AP36" s="731"/>
      <c r="AQ36" s="751"/>
      <c r="AR36" s="732"/>
      <c r="AS36" s="731"/>
      <c r="AT36" s="774"/>
      <c r="AU36" s="774"/>
      <c r="AV36" s="768"/>
      <c r="AW36" s="732"/>
      <c r="AX36" s="768"/>
      <c r="AY36" s="774"/>
      <c r="AZ36" s="771"/>
      <c r="BA36" s="734"/>
      <c r="BB36" s="771"/>
      <c r="BC36" s="751"/>
      <c r="BD36" s="771"/>
      <c r="BE36" s="732"/>
      <c r="BF36" s="771"/>
      <c r="BG36" s="774"/>
      <c r="BH36" s="658"/>
      <c r="BI36" s="732"/>
      <c r="BJ36" s="732"/>
      <c r="BK36" s="731"/>
      <c r="BL36" s="774"/>
      <c r="BM36" s="774"/>
      <c r="BN36" s="658"/>
      <c r="BO36" s="732"/>
      <c r="BP36" s="732"/>
      <c r="BQ36" s="731"/>
      <c r="BR36" s="774"/>
      <c r="BS36" s="774"/>
      <c r="BT36" s="658"/>
      <c r="BU36" s="774"/>
      <c r="BV36" s="745"/>
      <c r="BW36" s="774"/>
      <c r="BX36" s="742"/>
      <c r="BY36" s="774"/>
      <c r="BZ36" s="742"/>
      <c r="CA36" s="731"/>
      <c r="CB36" s="773"/>
      <c r="CC36" s="777"/>
      <c r="CD36" s="774"/>
      <c r="CE36" s="742"/>
      <c r="CF36" s="774"/>
      <c r="CG36" s="742"/>
      <c r="CH36" s="658"/>
      <c r="CI36" s="774"/>
      <c r="CJ36" s="745"/>
      <c r="CK36" s="731"/>
      <c r="CL36" s="774"/>
      <c r="CM36" s="746"/>
      <c r="CN36" s="739"/>
      <c r="CO36" s="737"/>
      <c r="CP36" s="739"/>
      <c r="CQ36" s="737"/>
      <c r="CR36" s="738"/>
      <c r="CS36" s="592"/>
      <c r="CT36" s="735"/>
      <c r="CU36" s="731"/>
      <c r="CV36" s="592"/>
      <c r="CW36" s="592"/>
      <c r="CX36" s="658"/>
      <c r="CY36" s="774"/>
      <c r="CZ36" s="745"/>
      <c r="DA36" s="731"/>
      <c r="DB36" s="773"/>
      <c r="DC36" s="742"/>
      <c r="DD36" s="658"/>
      <c r="DE36" s="774"/>
      <c r="DF36" s="745"/>
      <c r="DG36" s="731"/>
      <c r="DH36" s="774"/>
      <c r="DI36" s="745"/>
      <c r="DJ36" s="658"/>
      <c r="DK36" s="774"/>
      <c r="DL36" s="745"/>
      <c r="DM36" s="731"/>
      <c r="DN36" s="774"/>
      <c r="DO36" s="745"/>
      <c r="DP36" s="658"/>
      <c r="DQ36" s="774"/>
      <c r="DR36" s="745"/>
      <c r="DS36" s="731"/>
      <c r="DT36" s="774"/>
      <c r="DU36" s="745"/>
      <c r="DV36" s="658"/>
      <c r="DW36" s="774"/>
      <c r="DX36" s="746"/>
      <c r="DY36" s="658"/>
      <c r="DZ36" s="774"/>
      <c r="EA36" s="746"/>
      <c r="EB36" s="658"/>
      <c r="EC36" s="774"/>
      <c r="ED36" s="745"/>
      <c r="EE36" s="731"/>
      <c r="EF36" s="774"/>
      <c r="EG36" s="746"/>
      <c r="EH36" s="658"/>
      <c r="EI36" s="774"/>
      <c r="EJ36" s="745"/>
      <c r="EK36" s="731"/>
      <c r="EL36" s="774"/>
      <c r="EM36" s="746"/>
      <c r="EN36" s="743"/>
      <c r="EO36" s="774"/>
      <c r="EP36" s="745"/>
      <c r="EQ36" s="733"/>
      <c r="ER36" s="774"/>
      <c r="ES36" s="746"/>
      <c r="ET36" s="743"/>
      <c r="EU36" s="774"/>
      <c r="EV36" s="745"/>
      <c r="EW36" s="733"/>
      <c r="EX36" s="774"/>
      <c r="EY36" s="746"/>
      <c r="EZ36" s="749"/>
      <c r="FA36" s="775"/>
      <c r="FB36" s="774"/>
      <c r="FC36" s="742"/>
      <c r="FD36" s="749"/>
      <c r="FE36" s="775"/>
      <c r="FF36" s="775"/>
      <c r="FG36" s="742"/>
      <c r="FH36" s="658"/>
      <c r="FI36" s="774"/>
      <c r="FJ36" s="742"/>
      <c r="FK36" s="731"/>
      <c r="FL36" s="773"/>
      <c r="FM36" s="742"/>
      <c r="FN36" s="658"/>
      <c r="FO36" s="732"/>
      <c r="FP36" s="646"/>
      <c r="FQ36" s="731"/>
      <c r="FR36" s="775"/>
      <c r="FS36" s="742"/>
      <c r="FT36" s="658"/>
      <c r="FU36" s="734"/>
      <c r="FV36" s="631"/>
      <c r="FW36" s="731"/>
      <c r="FX36" s="775"/>
      <c r="FY36" s="742"/>
      <c r="FZ36" s="901"/>
      <c r="GA36" s="732"/>
      <c r="GB36" s="646"/>
      <c r="GC36" s="901"/>
      <c r="GD36" s="775"/>
      <c r="GE36" s="742"/>
      <c r="GF36" s="743"/>
      <c r="GG36" s="743"/>
      <c r="GH36" s="743"/>
      <c r="GI36" s="743"/>
      <c r="GJ36" s="658"/>
      <c r="GK36" s="736"/>
      <c r="GL36" s="742"/>
      <c r="GM36" s="731"/>
      <c r="GN36" s="736"/>
      <c r="GO36" s="742"/>
      <c r="GP36" s="658"/>
      <c r="GQ36" s="736"/>
      <c r="GR36" s="742"/>
      <c r="GS36" s="731"/>
      <c r="GT36" s="736"/>
      <c r="GU36" s="742"/>
      <c r="GV36" s="658"/>
      <c r="GW36" s="736"/>
      <c r="GX36" s="742"/>
      <c r="GY36" s="731"/>
      <c r="GZ36" s="736"/>
      <c r="HA36" s="742"/>
      <c r="HB36" s="743"/>
      <c r="HC36" s="774"/>
      <c r="HD36" s="745"/>
      <c r="HE36" s="733"/>
      <c r="HF36" s="774"/>
      <c r="HG36" s="746"/>
      <c r="HH36" s="743"/>
      <c r="HI36" s="774"/>
      <c r="HJ36" s="745"/>
      <c r="HK36" s="733"/>
      <c r="HL36" s="774"/>
      <c r="HM36" s="746"/>
      <c r="HN36" s="658"/>
      <c r="HO36" s="736"/>
      <c r="HP36" s="742"/>
      <c r="HQ36" s="774"/>
      <c r="HR36" s="731"/>
      <c r="HS36" s="736"/>
      <c r="HT36" s="742"/>
      <c r="HU36" s="774"/>
      <c r="HV36" s="901"/>
      <c r="HW36" s="774"/>
      <c r="HX36" s="901"/>
      <c r="HY36" s="774"/>
      <c r="HZ36" s="743"/>
      <c r="IA36" s="743"/>
      <c r="IB36" s="743"/>
      <c r="IC36" s="743"/>
      <c r="ID36" s="658"/>
      <c r="IE36" s="736"/>
      <c r="IF36" s="742"/>
      <c r="IG36" s="731"/>
      <c r="IH36" s="736"/>
      <c r="II36" s="742"/>
      <c r="IJ36" s="901"/>
      <c r="IK36" s="736"/>
      <c r="IL36" s="742"/>
      <c r="IM36" s="905"/>
      <c r="IN36" s="736"/>
      <c r="IO36" s="742"/>
      <c r="IP36" s="743"/>
      <c r="IQ36" s="733"/>
      <c r="IR36" s="743"/>
      <c r="IS36" s="733"/>
      <c r="IT36" s="658"/>
      <c r="IU36" s="736"/>
      <c r="IV36" s="742"/>
      <c r="IW36" s="731"/>
      <c r="IX36" s="736"/>
      <c r="IY36" s="742"/>
      <c r="IZ36" s="658"/>
      <c r="JA36" s="736"/>
      <c r="JB36" s="742"/>
      <c r="JC36" s="731"/>
      <c r="JD36" s="736"/>
      <c r="JE36" s="742"/>
      <c r="JF36" s="738"/>
      <c r="JG36" s="736"/>
      <c r="JH36" s="742"/>
      <c r="JI36" s="731"/>
      <c r="JJ36" s="592"/>
      <c r="JK36" s="742"/>
      <c r="JL36" s="658"/>
      <c r="JM36" s="592"/>
      <c r="JN36" s="742"/>
      <c r="JO36" s="731"/>
      <c r="JP36" s="592"/>
      <c r="JQ36" s="742"/>
      <c r="JR36" s="743"/>
      <c r="JS36" s="592"/>
      <c r="JT36" s="742"/>
      <c r="JU36" s="733"/>
      <c r="JV36" s="592"/>
      <c r="JW36" s="742"/>
      <c r="JX36" s="733"/>
      <c r="JY36" s="592"/>
      <c r="JZ36" s="742"/>
      <c r="KA36" s="733"/>
      <c r="KB36" s="592"/>
      <c r="KC36" s="742"/>
      <c r="KD36" s="658"/>
      <c r="KE36" s="774"/>
      <c r="KF36" s="746"/>
      <c r="KG36" s="592"/>
      <c r="KH36" s="731"/>
      <c r="KI36" s="774"/>
      <c r="KJ36" s="746"/>
      <c r="KK36" s="774"/>
      <c r="KL36" s="658"/>
      <c r="KM36" s="592"/>
      <c r="KN36" s="746"/>
      <c r="KO36" s="658"/>
      <c r="KP36" s="774"/>
      <c r="KQ36" s="746"/>
      <c r="KR36" s="658"/>
      <c r="KS36" s="736"/>
      <c r="KT36" s="742"/>
      <c r="KU36" s="658"/>
      <c r="KV36" s="774"/>
      <c r="KW36" s="746"/>
      <c r="KX36" s="743"/>
      <c r="KY36" s="743"/>
      <c r="KZ36" s="743"/>
      <c r="LA36" s="743"/>
      <c r="LB36" s="731"/>
      <c r="LC36" s="774"/>
      <c r="LD36" s="746"/>
      <c r="LE36" s="731"/>
      <c r="LF36" s="774"/>
      <c r="LG36" s="746"/>
      <c r="LH36" s="731"/>
      <c r="LI36" s="774"/>
      <c r="LJ36" s="746"/>
      <c r="LK36" s="731"/>
      <c r="LL36" s="774"/>
      <c r="LM36" s="746"/>
      <c r="LN36" s="733"/>
      <c r="LO36" s="774"/>
      <c r="LP36" s="746"/>
      <c r="LQ36" s="733"/>
      <c r="LR36" s="774"/>
      <c r="LS36" s="746"/>
      <c r="LT36" s="733"/>
      <c r="LU36" s="774"/>
      <c r="LV36" s="746"/>
      <c r="LW36" s="733"/>
      <c r="LX36" s="774"/>
      <c r="LY36" s="746"/>
      <c r="LZ36" s="749"/>
      <c r="MA36" s="774"/>
      <c r="MB36" s="746"/>
      <c r="MC36" s="736"/>
      <c r="MD36" s="742"/>
      <c r="ME36" s="744"/>
      <c r="MF36" s="592"/>
      <c r="MG36" s="777"/>
      <c r="MH36" s="749"/>
      <c r="MI36" s="774"/>
      <c r="MJ36" s="746"/>
      <c r="MK36" s="736"/>
      <c r="ML36" s="742"/>
      <c r="MM36" s="774"/>
      <c r="MN36" s="774"/>
      <c r="MO36" s="742"/>
      <c r="MP36" s="658"/>
      <c r="MQ36" s="592"/>
      <c r="MR36" s="745"/>
      <c r="MS36" s="731"/>
      <c r="MT36" s="773"/>
      <c r="MU36" s="742"/>
      <c r="MV36" s="733"/>
      <c r="MW36" s="592"/>
      <c r="MX36" s="742"/>
      <c r="MY36" s="733"/>
      <c r="MZ36" s="592"/>
      <c r="NA36" s="777"/>
      <c r="NB36" s="733"/>
      <c r="NC36" s="592"/>
      <c r="ND36" s="745"/>
      <c r="NE36" s="733"/>
      <c r="NF36" s="592"/>
      <c r="NG36" s="742"/>
      <c r="NH36" s="731"/>
      <c r="NI36" s="592"/>
      <c r="NJ36" s="742"/>
      <c r="NK36" s="592"/>
      <c r="NL36" s="731"/>
      <c r="NM36" s="592"/>
      <c r="NN36" s="742"/>
      <c r="NO36" s="592"/>
      <c r="NP36" s="731"/>
      <c r="NQ36" s="592"/>
      <c r="NR36" s="742"/>
      <c r="NS36" s="592"/>
      <c r="NT36" s="748"/>
      <c r="NU36" s="592"/>
      <c r="NV36" s="742"/>
      <c r="NW36" s="592"/>
      <c r="NX36" s="772"/>
      <c r="NY36" s="736"/>
      <c r="NZ36" s="742"/>
      <c r="OA36" s="592"/>
      <c r="OB36" s="776"/>
      <c r="OC36" s="735"/>
      <c r="OD36" s="742"/>
      <c r="OE36" s="592"/>
      <c r="OF36" s="776"/>
      <c r="OG36" s="736"/>
      <c r="OH36" s="777"/>
      <c r="OI36" s="592"/>
      <c r="OJ36" s="776"/>
      <c r="OK36" s="592"/>
      <c r="OL36" s="742"/>
      <c r="OM36" s="592"/>
      <c r="ON36" s="749"/>
      <c r="OO36" s="774"/>
      <c r="OP36" s="746"/>
      <c r="OQ36" s="774"/>
      <c r="OR36" s="746"/>
      <c r="OS36" s="749"/>
      <c r="OT36" s="774"/>
      <c r="OU36" s="746"/>
      <c r="OV36" s="774"/>
      <c r="OW36" s="746"/>
      <c r="OX36" s="749"/>
      <c r="OY36" s="774"/>
      <c r="OZ36" s="746"/>
      <c r="PA36" s="774"/>
      <c r="PB36" s="746"/>
      <c r="PC36" s="749"/>
      <c r="PD36" s="774"/>
      <c r="PE36" s="746"/>
      <c r="PF36" s="774"/>
      <c r="PG36" s="746"/>
      <c r="PH36" s="771"/>
      <c r="PI36" s="774"/>
      <c r="PJ36" s="746"/>
      <c r="PK36" s="774"/>
      <c r="PL36" s="746"/>
      <c r="PM36" s="771"/>
      <c r="PN36" s="774"/>
      <c r="PO36" s="746"/>
      <c r="PP36" s="774"/>
      <c r="PQ36" s="746"/>
      <c r="PR36" s="771"/>
      <c r="PS36" s="774"/>
      <c r="PT36" s="746"/>
      <c r="PU36" s="774"/>
      <c r="PV36" s="746"/>
      <c r="PW36" s="771"/>
      <c r="PX36" s="774"/>
      <c r="PY36" s="746"/>
      <c r="PZ36" s="774"/>
      <c r="QA36" s="746"/>
      <c r="QB36" s="658"/>
      <c r="QC36" s="736"/>
      <c r="QD36" s="742"/>
      <c r="QE36" s="731"/>
      <c r="QF36" s="736"/>
      <c r="QG36" s="742"/>
      <c r="QH36" s="658"/>
      <c r="QI36" s="736"/>
      <c r="QJ36" s="742"/>
      <c r="QK36" s="731"/>
      <c r="QL36" s="736"/>
      <c r="QM36" s="742"/>
      <c r="QN36" s="658"/>
      <c r="QO36" s="736"/>
      <c r="QP36" s="742"/>
      <c r="QQ36" s="731"/>
      <c r="QR36" s="736"/>
      <c r="QS36" s="742"/>
      <c r="QT36" s="743"/>
      <c r="QU36" s="736"/>
      <c r="QV36" s="742"/>
      <c r="QW36" s="733"/>
      <c r="QX36" s="736"/>
      <c r="QY36" s="742"/>
      <c r="QZ36" s="743"/>
      <c r="RA36" s="736"/>
      <c r="RB36" s="742"/>
      <c r="RC36" s="733"/>
      <c r="RD36" s="736"/>
      <c r="RE36" s="742"/>
      <c r="RF36" s="731"/>
      <c r="RG36" s="774"/>
      <c r="RH36" s="746"/>
      <c r="RI36" s="774"/>
      <c r="RJ36" s="746"/>
      <c r="RK36" s="731"/>
      <c r="RL36" s="774"/>
      <c r="RM36" s="746"/>
      <c r="RN36" s="774"/>
      <c r="RO36" s="746"/>
      <c r="RP36" s="731"/>
      <c r="RQ36" s="736"/>
      <c r="RR36" s="742"/>
      <c r="RS36" s="774"/>
      <c r="RT36" s="746"/>
      <c r="RU36" s="731"/>
      <c r="RV36" s="774"/>
      <c r="RW36" s="746"/>
      <c r="RX36" s="774"/>
      <c r="RY36" s="746"/>
      <c r="RZ36" s="743"/>
      <c r="SA36" s="743"/>
      <c r="SB36" s="743"/>
      <c r="SC36" s="743"/>
      <c r="SD36" s="731"/>
      <c r="SE36" s="774"/>
      <c r="SF36" s="774"/>
      <c r="SG36" s="742"/>
      <c r="SH36" s="774"/>
      <c r="SI36" s="742"/>
      <c r="SJ36" s="731"/>
      <c r="SK36" s="774"/>
      <c r="SL36" s="773"/>
      <c r="SM36" s="742"/>
      <c r="SN36" s="773"/>
      <c r="SO36" s="742"/>
      <c r="SP36" s="658"/>
      <c r="SQ36" s="774"/>
      <c r="SR36" s="745"/>
      <c r="SS36" s="731"/>
      <c r="ST36" s="773"/>
      <c r="SU36" s="742"/>
      <c r="SV36" s="749"/>
      <c r="SW36" s="774"/>
      <c r="SX36" s="746"/>
      <c r="SY36" s="774"/>
      <c r="SZ36" s="746"/>
      <c r="TA36" s="774"/>
      <c r="TB36" s="746"/>
      <c r="TC36" s="749"/>
      <c r="TD36" s="774"/>
      <c r="TE36" s="746"/>
      <c r="TF36" s="774"/>
      <c r="TG36" s="746"/>
      <c r="TH36" s="774"/>
      <c r="TI36" s="742"/>
      <c r="TJ36" s="749"/>
      <c r="TK36" s="774"/>
      <c r="TL36" s="746"/>
      <c r="TM36" s="774"/>
      <c r="TN36" s="746"/>
      <c r="TO36" s="774"/>
      <c r="TP36" s="746"/>
      <c r="TQ36" s="749"/>
      <c r="TR36" s="774"/>
      <c r="TS36" s="746"/>
      <c r="TT36" s="774"/>
      <c r="TU36" s="746"/>
      <c r="TV36" s="774"/>
      <c r="TW36" s="746"/>
      <c r="TX36" s="771"/>
      <c r="TY36" s="774"/>
      <c r="TZ36" s="746"/>
      <c r="UA36" s="774"/>
      <c r="UB36" s="746"/>
      <c r="UC36" s="774"/>
      <c r="UD36" s="746"/>
      <c r="UE36" s="771"/>
      <c r="UF36" s="774"/>
      <c r="UG36" s="746"/>
      <c r="UH36" s="774"/>
      <c r="UI36" s="746"/>
      <c r="UJ36" s="774"/>
      <c r="UK36" s="746"/>
      <c r="UL36" s="771"/>
      <c r="UM36" s="774"/>
      <c r="UN36" s="746"/>
      <c r="UO36" s="774"/>
      <c r="UP36" s="746"/>
      <c r="UQ36" s="774"/>
      <c r="UR36" s="746"/>
      <c r="US36" s="771"/>
      <c r="UT36" s="774"/>
      <c r="UU36" s="746"/>
      <c r="UV36" s="774"/>
      <c r="UW36" s="746"/>
      <c r="UX36" s="774"/>
      <c r="UY36" s="746"/>
      <c r="UZ36" s="731"/>
      <c r="VA36" s="731"/>
      <c r="VB36" s="731"/>
      <c r="VC36" s="749"/>
      <c r="VD36" s="770"/>
      <c r="VE36" s="776"/>
      <c r="VF36" s="770"/>
      <c r="VG36" s="776"/>
      <c r="VH36" s="731"/>
      <c r="VI36" s="773"/>
      <c r="VJ36" s="774"/>
      <c r="VK36" s="731"/>
      <c r="VL36" s="773"/>
      <c r="VM36" s="775"/>
      <c r="VN36" s="731"/>
      <c r="VO36" s="750"/>
      <c r="VP36" s="731"/>
      <c r="VQ36" s="748"/>
      <c r="VR36" s="738"/>
      <c r="VS36" s="749"/>
      <c r="VT36" s="738"/>
      <c r="VU36" s="749"/>
      <c r="VV36" s="731"/>
      <c r="VW36" s="750"/>
      <c r="VX36" s="749"/>
      <c r="VY36" s="750"/>
      <c r="VZ36" s="749"/>
      <c r="WA36" s="750"/>
      <c r="WB36" s="749"/>
      <c r="WC36" s="748"/>
      <c r="WD36" s="749"/>
      <c r="WE36" s="736"/>
      <c r="WF36" s="742"/>
      <c r="WG36" s="748"/>
      <c r="WH36" s="592"/>
      <c r="WI36" s="745"/>
      <c r="WJ36" s="731"/>
      <c r="WK36" s="773"/>
      <c r="WL36" s="742"/>
      <c r="WM36" s="731"/>
      <c r="WN36" s="736"/>
      <c r="WO36" s="742"/>
      <c r="WP36" s="731"/>
      <c r="WQ36" s="731"/>
      <c r="WR36" s="731"/>
      <c r="WS36" s="773"/>
      <c r="WT36" s="742"/>
      <c r="WU36" s="731"/>
      <c r="WV36" s="773"/>
      <c r="WW36" s="742"/>
      <c r="WX36" s="731"/>
      <c r="WY36" s="773"/>
      <c r="WZ36" s="742"/>
      <c r="XA36" s="731"/>
      <c r="XB36" s="773"/>
      <c r="XC36" s="742"/>
      <c r="XD36" s="731"/>
      <c r="XE36" s="773"/>
      <c r="XF36" s="742"/>
      <c r="XG36" s="731"/>
      <c r="XH36" s="773"/>
      <c r="XI36" s="742"/>
      <c r="XJ36" s="731"/>
      <c r="XK36" s="773"/>
      <c r="XL36" s="742"/>
      <c r="XM36" s="731"/>
      <c r="XN36" s="773"/>
      <c r="XO36" s="742"/>
      <c r="XP36" s="782"/>
      <c r="XQ36" s="781"/>
      <c r="XR36" s="782"/>
      <c r="XS36" s="783"/>
      <c r="XT36" s="782"/>
      <c r="XU36" s="783"/>
      <c r="XV36" s="782"/>
      <c r="XW36" s="783"/>
      <c r="XX36" s="784"/>
      <c r="XY36" s="784"/>
      <c r="XZ36" s="784"/>
      <c r="YA36" s="784"/>
      <c r="YB36" s="782"/>
      <c r="YC36" s="781"/>
      <c r="YD36" s="783"/>
      <c r="YE36" s="783"/>
      <c r="YF36" s="785"/>
      <c r="YG36" s="783"/>
      <c r="YH36" s="785"/>
      <c r="YI36" s="783"/>
      <c r="YJ36" s="893"/>
      <c r="YK36" s="781"/>
      <c r="YL36" s="783"/>
      <c r="YM36" s="783"/>
      <c r="YN36" s="782"/>
      <c r="YO36" s="783"/>
      <c r="YP36" s="783"/>
      <c r="YQ36" s="783"/>
      <c r="YR36" s="781"/>
      <c r="YS36" s="783"/>
      <c r="YT36" s="783"/>
      <c r="YU36" s="783"/>
      <c r="YV36" s="783"/>
      <c r="YW36" s="781"/>
      <c r="YX36" s="783"/>
      <c r="YY36" s="783"/>
      <c r="YZ36" s="731"/>
      <c r="ZA36" s="783"/>
      <c r="ZB36" s="783"/>
      <c r="ZC36" s="783"/>
      <c r="ZD36" s="783"/>
      <c r="ZE36" s="785"/>
      <c r="ZF36" s="731"/>
      <c r="ZG36" s="783"/>
      <c r="ZH36" s="783"/>
      <c r="ZI36" s="783"/>
      <c r="ZJ36" s="783"/>
      <c r="ZK36" s="785"/>
      <c r="ZL36" s="733"/>
      <c r="ZM36" s="783"/>
      <c r="ZN36" s="783"/>
      <c r="ZO36" s="783"/>
      <c r="ZP36" s="783"/>
      <c r="ZQ36" s="783"/>
      <c r="ZR36" s="733"/>
      <c r="ZS36" s="783"/>
      <c r="ZT36" s="783"/>
      <c r="ZU36" s="783"/>
      <c r="ZV36" s="783"/>
      <c r="ZW36" s="783"/>
      <c r="ZX36" s="733"/>
      <c r="ZY36" s="783"/>
      <c r="ZZ36" s="783"/>
      <c r="AAA36" s="783"/>
      <c r="AAB36" s="783"/>
      <c r="AAC36" s="785"/>
      <c r="AAD36" s="733"/>
      <c r="AAE36" s="783"/>
      <c r="AAF36" s="783"/>
      <c r="AAG36" s="783"/>
      <c r="AAH36" s="783"/>
      <c r="AAI36" s="785"/>
      <c r="AAJ36" s="779"/>
      <c r="AAK36" s="782"/>
      <c r="AAL36" s="782"/>
      <c r="AAM36" s="782"/>
      <c r="AAN36" s="782"/>
      <c r="AAO36" s="782"/>
      <c r="AAP36" s="786"/>
      <c r="AAQ36" s="786"/>
      <c r="AAR36" s="786"/>
      <c r="AAS36" s="786"/>
      <c r="AAT36" s="782"/>
      <c r="AAU36" s="782"/>
      <c r="AAV36" s="782"/>
      <c r="AAW36" s="782"/>
      <c r="AAX36" s="786"/>
      <c r="AAY36" s="786"/>
      <c r="AAZ36" s="786"/>
      <c r="ABA36" s="786"/>
      <c r="ABB36" s="1129">
        <f>'Проверочная  таблица'!AAT36+'Проверочная  таблица'!AAV36</f>
        <v>0</v>
      </c>
      <c r="ABC36" s="1129">
        <f>'Проверочная  таблица'!AAU36+'Проверочная  таблица'!AAW36</f>
        <v>0</v>
      </c>
    </row>
    <row r="37" spans="1:731" ht="20.45" customHeight="1" thickBot="1" x14ac:dyDescent="0.3">
      <c r="A37" s="789"/>
      <c r="B37" s="659"/>
      <c r="C37" s="659"/>
      <c r="D37" s="660"/>
      <c r="E37" s="660"/>
      <c r="F37" s="659"/>
      <c r="G37" s="700"/>
      <c r="H37" s="679"/>
      <c r="I37" s="659"/>
      <c r="J37" s="680"/>
      <c r="K37" s="681"/>
      <c r="L37" s="680"/>
      <c r="M37" s="681"/>
      <c r="N37" s="679"/>
      <c r="O37" s="659"/>
      <c r="P37" s="679"/>
      <c r="Q37" s="659"/>
      <c r="R37" s="680"/>
      <c r="S37" s="681"/>
      <c r="T37" s="680"/>
      <c r="U37" s="681"/>
      <c r="V37" s="659"/>
      <c r="W37" s="670"/>
      <c r="X37" s="642"/>
      <c r="Y37" s="642"/>
      <c r="Z37" s="659"/>
      <c r="AA37" s="670"/>
      <c r="AB37" s="671"/>
      <c r="AC37" s="699"/>
      <c r="AD37" s="659"/>
      <c r="AE37" s="672"/>
      <c r="AF37" s="671"/>
      <c r="AG37" s="659"/>
      <c r="AH37" s="672"/>
      <c r="AI37" s="671"/>
      <c r="AJ37" s="680"/>
      <c r="AK37" s="681"/>
      <c r="AL37" s="680"/>
      <c r="AM37" s="681"/>
      <c r="AN37" s="658"/>
      <c r="AO37" s="660"/>
      <c r="AP37" s="659"/>
      <c r="AQ37" s="670"/>
      <c r="AR37" s="671"/>
      <c r="AS37" s="659"/>
      <c r="AT37" s="671"/>
      <c r="AU37" s="671"/>
      <c r="AV37" s="660"/>
      <c r="AW37" s="671"/>
      <c r="AX37" s="660"/>
      <c r="AY37" s="671"/>
      <c r="AZ37" s="675"/>
      <c r="BA37" s="692"/>
      <c r="BB37" s="675"/>
      <c r="BC37" s="672"/>
      <c r="BD37" s="675"/>
      <c r="BE37" s="671"/>
      <c r="BF37" s="675"/>
      <c r="BG37" s="671"/>
      <c r="BH37" s="660"/>
      <c r="BI37" s="642"/>
      <c r="BJ37" s="671"/>
      <c r="BK37" s="659"/>
      <c r="BL37" s="671"/>
      <c r="BM37" s="671"/>
      <c r="BN37" s="660"/>
      <c r="BO37" s="642"/>
      <c r="BP37" s="671"/>
      <c r="BQ37" s="659"/>
      <c r="BR37" s="671"/>
      <c r="BS37" s="671"/>
      <c r="BT37" s="660"/>
      <c r="BU37" s="671"/>
      <c r="BV37" s="701"/>
      <c r="BW37" s="671"/>
      <c r="BX37" s="691"/>
      <c r="BY37" s="671"/>
      <c r="BZ37" s="691"/>
      <c r="CA37" s="659"/>
      <c r="CB37" s="672"/>
      <c r="CC37" s="791"/>
      <c r="CD37" s="671"/>
      <c r="CE37" s="691"/>
      <c r="CF37" s="671"/>
      <c r="CG37" s="691"/>
      <c r="CH37" s="660"/>
      <c r="CI37" s="671"/>
      <c r="CJ37" s="701"/>
      <c r="CK37" s="659"/>
      <c r="CL37" s="671"/>
      <c r="CM37" s="792"/>
      <c r="CN37" s="680"/>
      <c r="CO37" s="681"/>
      <c r="CP37" s="680"/>
      <c r="CQ37" s="681"/>
      <c r="CR37" s="679"/>
      <c r="CS37" s="642"/>
      <c r="CT37" s="670"/>
      <c r="CU37" s="659"/>
      <c r="CV37" s="642"/>
      <c r="CW37" s="642"/>
      <c r="CX37" s="660"/>
      <c r="CY37" s="671"/>
      <c r="CZ37" s="701"/>
      <c r="DA37" s="659"/>
      <c r="DB37" s="672"/>
      <c r="DC37" s="691"/>
      <c r="DD37" s="660"/>
      <c r="DE37" s="671"/>
      <c r="DF37" s="701"/>
      <c r="DG37" s="659"/>
      <c r="DH37" s="671"/>
      <c r="DI37" s="701"/>
      <c r="DJ37" s="660"/>
      <c r="DK37" s="671"/>
      <c r="DL37" s="701"/>
      <c r="DM37" s="659"/>
      <c r="DN37" s="671"/>
      <c r="DO37" s="701"/>
      <c r="DP37" s="660"/>
      <c r="DQ37" s="671"/>
      <c r="DR37" s="701"/>
      <c r="DS37" s="659"/>
      <c r="DT37" s="671"/>
      <c r="DU37" s="701"/>
      <c r="DV37" s="660"/>
      <c r="DW37" s="671"/>
      <c r="DX37" s="792"/>
      <c r="DY37" s="660"/>
      <c r="DZ37" s="671"/>
      <c r="EA37" s="792"/>
      <c r="EB37" s="660"/>
      <c r="EC37" s="671"/>
      <c r="ED37" s="701"/>
      <c r="EE37" s="659"/>
      <c r="EF37" s="671"/>
      <c r="EG37" s="792"/>
      <c r="EH37" s="660"/>
      <c r="EI37" s="671"/>
      <c r="EJ37" s="701"/>
      <c r="EK37" s="659"/>
      <c r="EL37" s="671"/>
      <c r="EM37" s="792"/>
      <c r="EN37" s="790"/>
      <c r="EO37" s="671"/>
      <c r="EP37" s="701"/>
      <c r="EQ37" s="675"/>
      <c r="ER37" s="671"/>
      <c r="ES37" s="792"/>
      <c r="ET37" s="790"/>
      <c r="EU37" s="671"/>
      <c r="EV37" s="701"/>
      <c r="EW37" s="675"/>
      <c r="EX37" s="671"/>
      <c r="EY37" s="792"/>
      <c r="EZ37" s="659"/>
      <c r="FA37" s="692"/>
      <c r="FB37" s="671"/>
      <c r="FC37" s="691"/>
      <c r="FD37" s="659"/>
      <c r="FE37" s="692"/>
      <c r="FF37" s="692"/>
      <c r="FG37" s="691"/>
      <c r="FH37" s="660"/>
      <c r="FI37" s="671"/>
      <c r="FJ37" s="691"/>
      <c r="FK37" s="659"/>
      <c r="FL37" s="672"/>
      <c r="FM37" s="691"/>
      <c r="FN37" s="660"/>
      <c r="FO37" s="671"/>
      <c r="FP37" s="701"/>
      <c r="FQ37" s="659"/>
      <c r="FR37" s="692"/>
      <c r="FS37" s="691"/>
      <c r="FT37" s="660"/>
      <c r="FU37" s="692"/>
      <c r="FV37" s="691"/>
      <c r="FW37" s="659"/>
      <c r="FX37" s="692"/>
      <c r="FY37" s="691"/>
      <c r="FZ37" s="903"/>
      <c r="GA37" s="671"/>
      <c r="GB37" s="701"/>
      <c r="GC37" s="903"/>
      <c r="GD37" s="692"/>
      <c r="GE37" s="691"/>
      <c r="GF37" s="790"/>
      <c r="GG37" s="790"/>
      <c r="GH37" s="790"/>
      <c r="GI37" s="790"/>
      <c r="GJ37" s="660"/>
      <c r="GK37" s="690"/>
      <c r="GL37" s="691"/>
      <c r="GM37" s="659"/>
      <c r="GN37" s="690"/>
      <c r="GO37" s="691"/>
      <c r="GP37" s="660"/>
      <c r="GQ37" s="690"/>
      <c r="GR37" s="691"/>
      <c r="GS37" s="659"/>
      <c r="GT37" s="690"/>
      <c r="GU37" s="691"/>
      <c r="GV37" s="660"/>
      <c r="GW37" s="690"/>
      <c r="GX37" s="691"/>
      <c r="GY37" s="659"/>
      <c r="GZ37" s="690"/>
      <c r="HA37" s="691"/>
      <c r="HB37" s="790"/>
      <c r="HC37" s="671"/>
      <c r="HD37" s="701"/>
      <c r="HE37" s="675"/>
      <c r="HF37" s="671"/>
      <c r="HG37" s="792"/>
      <c r="HH37" s="790"/>
      <c r="HI37" s="671"/>
      <c r="HJ37" s="701"/>
      <c r="HK37" s="675"/>
      <c r="HL37" s="671"/>
      <c r="HM37" s="792"/>
      <c r="HN37" s="660"/>
      <c r="HO37" s="690"/>
      <c r="HP37" s="691"/>
      <c r="HQ37" s="671"/>
      <c r="HR37" s="659"/>
      <c r="HS37" s="690"/>
      <c r="HT37" s="691"/>
      <c r="HU37" s="671"/>
      <c r="HV37" s="903"/>
      <c r="HW37" s="671"/>
      <c r="HX37" s="903"/>
      <c r="HY37" s="671"/>
      <c r="HZ37" s="790"/>
      <c r="IA37" s="790"/>
      <c r="IB37" s="790"/>
      <c r="IC37" s="790"/>
      <c r="ID37" s="660"/>
      <c r="IE37" s="690"/>
      <c r="IF37" s="691"/>
      <c r="IG37" s="659"/>
      <c r="IH37" s="690"/>
      <c r="II37" s="691"/>
      <c r="IJ37" s="903"/>
      <c r="IK37" s="690"/>
      <c r="IL37" s="691"/>
      <c r="IM37" s="906"/>
      <c r="IN37" s="690"/>
      <c r="IO37" s="691"/>
      <c r="IP37" s="790"/>
      <c r="IQ37" s="675"/>
      <c r="IR37" s="790"/>
      <c r="IS37" s="675"/>
      <c r="IT37" s="660"/>
      <c r="IU37" s="690"/>
      <c r="IV37" s="691"/>
      <c r="IW37" s="659"/>
      <c r="IX37" s="690"/>
      <c r="IY37" s="691"/>
      <c r="IZ37" s="660"/>
      <c r="JA37" s="690"/>
      <c r="JB37" s="691"/>
      <c r="JC37" s="659"/>
      <c r="JD37" s="690"/>
      <c r="JE37" s="691"/>
      <c r="JF37" s="679"/>
      <c r="JG37" s="690"/>
      <c r="JH37" s="691"/>
      <c r="JI37" s="659"/>
      <c r="JJ37" s="642"/>
      <c r="JK37" s="691"/>
      <c r="JL37" s="660"/>
      <c r="JM37" s="642"/>
      <c r="JN37" s="691"/>
      <c r="JO37" s="659"/>
      <c r="JP37" s="642"/>
      <c r="JQ37" s="691"/>
      <c r="JR37" s="790"/>
      <c r="JS37" s="642"/>
      <c r="JT37" s="691"/>
      <c r="JU37" s="675"/>
      <c r="JV37" s="642"/>
      <c r="JW37" s="691"/>
      <c r="JX37" s="675"/>
      <c r="JY37" s="642"/>
      <c r="JZ37" s="691"/>
      <c r="KA37" s="675"/>
      <c r="KB37" s="642"/>
      <c r="KC37" s="691"/>
      <c r="KD37" s="660"/>
      <c r="KE37" s="671"/>
      <c r="KF37" s="792"/>
      <c r="KG37" s="671"/>
      <c r="KH37" s="659"/>
      <c r="KI37" s="671"/>
      <c r="KJ37" s="792"/>
      <c r="KK37" s="671"/>
      <c r="KL37" s="660"/>
      <c r="KM37" s="671"/>
      <c r="KN37" s="792"/>
      <c r="KO37" s="660"/>
      <c r="KP37" s="671"/>
      <c r="KQ37" s="792"/>
      <c r="KR37" s="660"/>
      <c r="KS37" s="690"/>
      <c r="KT37" s="691"/>
      <c r="KU37" s="660"/>
      <c r="KV37" s="671"/>
      <c r="KW37" s="792"/>
      <c r="KX37" s="790"/>
      <c r="KY37" s="790"/>
      <c r="KZ37" s="790"/>
      <c r="LA37" s="790"/>
      <c r="LB37" s="659"/>
      <c r="LC37" s="671"/>
      <c r="LD37" s="792"/>
      <c r="LE37" s="659"/>
      <c r="LF37" s="671"/>
      <c r="LG37" s="792"/>
      <c r="LH37" s="659"/>
      <c r="LI37" s="671"/>
      <c r="LJ37" s="792"/>
      <c r="LK37" s="659"/>
      <c r="LL37" s="671"/>
      <c r="LM37" s="792"/>
      <c r="LN37" s="675"/>
      <c r="LO37" s="671"/>
      <c r="LP37" s="792"/>
      <c r="LQ37" s="675"/>
      <c r="LR37" s="671"/>
      <c r="LS37" s="792"/>
      <c r="LT37" s="675"/>
      <c r="LU37" s="671"/>
      <c r="LV37" s="792"/>
      <c r="LW37" s="675"/>
      <c r="LX37" s="671"/>
      <c r="LY37" s="792"/>
      <c r="LZ37" s="659"/>
      <c r="MA37" s="671"/>
      <c r="MB37" s="792"/>
      <c r="MC37" s="690"/>
      <c r="MD37" s="691"/>
      <c r="ME37" s="794"/>
      <c r="MF37" s="642"/>
      <c r="MG37" s="791"/>
      <c r="MH37" s="659"/>
      <c r="MI37" s="671"/>
      <c r="MJ37" s="792"/>
      <c r="MK37" s="690"/>
      <c r="ML37" s="691"/>
      <c r="MM37" s="671"/>
      <c r="MN37" s="671"/>
      <c r="MO37" s="691"/>
      <c r="MP37" s="660"/>
      <c r="MQ37" s="642"/>
      <c r="MR37" s="701"/>
      <c r="MS37" s="659"/>
      <c r="MT37" s="672"/>
      <c r="MU37" s="691"/>
      <c r="MV37" s="675"/>
      <c r="MW37" s="642"/>
      <c r="MX37" s="691"/>
      <c r="MY37" s="675"/>
      <c r="MZ37" s="642"/>
      <c r="NA37" s="791"/>
      <c r="NB37" s="675"/>
      <c r="NC37" s="642"/>
      <c r="ND37" s="701"/>
      <c r="NE37" s="675"/>
      <c r="NF37" s="642"/>
      <c r="NG37" s="691"/>
      <c r="NH37" s="659"/>
      <c r="NI37" s="642"/>
      <c r="NJ37" s="691"/>
      <c r="NK37" s="642"/>
      <c r="NL37" s="659"/>
      <c r="NM37" s="642"/>
      <c r="NN37" s="691"/>
      <c r="NO37" s="642"/>
      <c r="NP37" s="659"/>
      <c r="NQ37" s="642"/>
      <c r="NR37" s="691"/>
      <c r="NS37" s="642"/>
      <c r="NT37" s="700"/>
      <c r="NU37" s="642"/>
      <c r="NV37" s="691"/>
      <c r="NW37" s="642"/>
      <c r="NX37" s="793"/>
      <c r="NY37" s="690"/>
      <c r="NZ37" s="691"/>
      <c r="OA37" s="642"/>
      <c r="OB37" s="681"/>
      <c r="OC37" s="670"/>
      <c r="OD37" s="691"/>
      <c r="OE37" s="642"/>
      <c r="OF37" s="681"/>
      <c r="OG37" s="690"/>
      <c r="OH37" s="791"/>
      <c r="OI37" s="642"/>
      <c r="OJ37" s="681"/>
      <c r="OK37" s="642"/>
      <c r="OL37" s="691"/>
      <c r="OM37" s="642"/>
      <c r="ON37" s="659"/>
      <c r="OO37" s="671"/>
      <c r="OP37" s="792"/>
      <c r="OQ37" s="671"/>
      <c r="OR37" s="792"/>
      <c r="OS37" s="659"/>
      <c r="OT37" s="671"/>
      <c r="OU37" s="792"/>
      <c r="OV37" s="671"/>
      <c r="OW37" s="792"/>
      <c r="OX37" s="659"/>
      <c r="OY37" s="671"/>
      <c r="OZ37" s="792"/>
      <c r="PA37" s="671"/>
      <c r="PB37" s="792"/>
      <c r="PC37" s="659"/>
      <c r="PD37" s="671"/>
      <c r="PE37" s="792"/>
      <c r="PF37" s="671"/>
      <c r="PG37" s="792"/>
      <c r="PH37" s="675"/>
      <c r="PI37" s="671"/>
      <c r="PJ37" s="792"/>
      <c r="PK37" s="671"/>
      <c r="PL37" s="792"/>
      <c r="PM37" s="675"/>
      <c r="PN37" s="671"/>
      <c r="PO37" s="792"/>
      <c r="PP37" s="671"/>
      <c r="PQ37" s="792"/>
      <c r="PR37" s="675"/>
      <c r="PS37" s="671"/>
      <c r="PT37" s="792"/>
      <c r="PU37" s="671"/>
      <c r="PV37" s="792"/>
      <c r="PW37" s="675"/>
      <c r="PX37" s="671"/>
      <c r="PY37" s="792"/>
      <c r="PZ37" s="671"/>
      <c r="QA37" s="792"/>
      <c r="QB37" s="660"/>
      <c r="QC37" s="690"/>
      <c r="QD37" s="691"/>
      <c r="QE37" s="659"/>
      <c r="QF37" s="690"/>
      <c r="QG37" s="691"/>
      <c r="QH37" s="660"/>
      <c r="QI37" s="690"/>
      <c r="QJ37" s="691"/>
      <c r="QK37" s="659"/>
      <c r="QL37" s="690"/>
      <c r="QM37" s="691"/>
      <c r="QN37" s="660"/>
      <c r="QO37" s="690"/>
      <c r="QP37" s="691"/>
      <c r="QQ37" s="659"/>
      <c r="QR37" s="690"/>
      <c r="QS37" s="691"/>
      <c r="QT37" s="790"/>
      <c r="QU37" s="690"/>
      <c r="QV37" s="691"/>
      <c r="QW37" s="675"/>
      <c r="QX37" s="690"/>
      <c r="QY37" s="691"/>
      <c r="QZ37" s="790"/>
      <c r="RA37" s="690"/>
      <c r="RB37" s="691"/>
      <c r="RC37" s="675"/>
      <c r="RD37" s="690"/>
      <c r="RE37" s="691"/>
      <c r="RF37" s="659"/>
      <c r="RG37" s="671"/>
      <c r="RH37" s="792"/>
      <c r="RI37" s="671"/>
      <c r="RJ37" s="792"/>
      <c r="RK37" s="659"/>
      <c r="RL37" s="671"/>
      <c r="RM37" s="792"/>
      <c r="RN37" s="671"/>
      <c r="RO37" s="792"/>
      <c r="RP37" s="659"/>
      <c r="RQ37" s="690"/>
      <c r="RR37" s="691"/>
      <c r="RS37" s="671"/>
      <c r="RT37" s="792"/>
      <c r="RU37" s="659"/>
      <c r="RV37" s="671"/>
      <c r="RW37" s="792"/>
      <c r="RX37" s="671"/>
      <c r="RY37" s="792"/>
      <c r="RZ37" s="790"/>
      <c r="SA37" s="790"/>
      <c r="SB37" s="790"/>
      <c r="SC37" s="790"/>
      <c r="SD37" s="659"/>
      <c r="SE37" s="671"/>
      <c r="SF37" s="671"/>
      <c r="SG37" s="691"/>
      <c r="SH37" s="671"/>
      <c r="SI37" s="691"/>
      <c r="SJ37" s="659"/>
      <c r="SK37" s="671"/>
      <c r="SL37" s="672"/>
      <c r="SM37" s="691"/>
      <c r="SN37" s="672"/>
      <c r="SO37" s="691"/>
      <c r="SP37" s="660"/>
      <c r="SQ37" s="671"/>
      <c r="SR37" s="701"/>
      <c r="SS37" s="659"/>
      <c r="ST37" s="672"/>
      <c r="SU37" s="691"/>
      <c r="SV37" s="659"/>
      <c r="SW37" s="671"/>
      <c r="SX37" s="792"/>
      <c r="SY37" s="671"/>
      <c r="SZ37" s="792"/>
      <c r="TA37" s="671"/>
      <c r="TB37" s="792"/>
      <c r="TC37" s="659"/>
      <c r="TD37" s="671"/>
      <c r="TE37" s="792"/>
      <c r="TF37" s="671"/>
      <c r="TG37" s="792"/>
      <c r="TH37" s="671"/>
      <c r="TI37" s="691"/>
      <c r="TJ37" s="659"/>
      <c r="TK37" s="671"/>
      <c r="TL37" s="792"/>
      <c r="TM37" s="671"/>
      <c r="TN37" s="792"/>
      <c r="TO37" s="671"/>
      <c r="TP37" s="792"/>
      <c r="TQ37" s="659"/>
      <c r="TR37" s="671"/>
      <c r="TS37" s="792"/>
      <c r="TT37" s="671"/>
      <c r="TU37" s="792"/>
      <c r="TV37" s="671"/>
      <c r="TW37" s="792"/>
      <c r="TX37" s="675"/>
      <c r="TY37" s="671"/>
      <c r="TZ37" s="792"/>
      <c r="UA37" s="671"/>
      <c r="UB37" s="792"/>
      <c r="UC37" s="671"/>
      <c r="UD37" s="792"/>
      <c r="UE37" s="675"/>
      <c r="UF37" s="671"/>
      <c r="UG37" s="792"/>
      <c r="UH37" s="671"/>
      <c r="UI37" s="792"/>
      <c r="UJ37" s="671"/>
      <c r="UK37" s="792"/>
      <c r="UL37" s="675"/>
      <c r="UM37" s="671"/>
      <c r="UN37" s="792"/>
      <c r="UO37" s="671"/>
      <c r="UP37" s="792"/>
      <c r="UQ37" s="671"/>
      <c r="UR37" s="792"/>
      <c r="US37" s="675"/>
      <c r="UT37" s="671"/>
      <c r="UU37" s="792"/>
      <c r="UV37" s="671"/>
      <c r="UW37" s="792"/>
      <c r="UX37" s="671"/>
      <c r="UY37" s="792"/>
      <c r="UZ37" s="659"/>
      <c r="VA37" s="659"/>
      <c r="VB37" s="659"/>
      <c r="VC37" s="659"/>
      <c r="VD37" s="680"/>
      <c r="VE37" s="681"/>
      <c r="VF37" s="680"/>
      <c r="VG37" s="681"/>
      <c r="VH37" s="659"/>
      <c r="VI37" s="672"/>
      <c r="VJ37" s="671"/>
      <c r="VK37" s="659"/>
      <c r="VL37" s="672"/>
      <c r="VM37" s="692"/>
      <c r="VN37" s="659"/>
      <c r="VO37" s="679"/>
      <c r="VP37" s="659"/>
      <c r="VQ37" s="700"/>
      <c r="VR37" s="679"/>
      <c r="VS37" s="659"/>
      <c r="VT37" s="679"/>
      <c r="VU37" s="659"/>
      <c r="VV37" s="659"/>
      <c r="VW37" s="679"/>
      <c r="VX37" s="659"/>
      <c r="VY37" s="679"/>
      <c r="VZ37" s="659"/>
      <c r="WA37" s="679"/>
      <c r="WB37" s="659"/>
      <c r="WC37" s="700"/>
      <c r="WD37" s="659"/>
      <c r="WE37" s="690"/>
      <c r="WF37" s="691"/>
      <c r="WG37" s="700"/>
      <c r="WH37" s="642"/>
      <c r="WI37" s="701"/>
      <c r="WJ37" s="659"/>
      <c r="WK37" s="672"/>
      <c r="WL37" s="691"/>
      <c r="WM37" s="659"/>
      <c r="WN37" s="690"/>
      <c r="WO37" s="691"/>
      <c r="WP37" s="659"/>
      <c r="WQ37" s="659"/>
      <c r="WR37" s="659"/>
      <c r="WS37" s="672"/>
      <c r="WT37" s="691"/>
      <c r="WU37" s="659"/>
      <c r="WV37" s="672"/>
      <c r="WW37" s="691"/>
      <c r="WX37" s="659"/>
      <c r="WY37" s="672"/>
      <c r="WZ37" s="691"/>
      <c r="XA37" s="659"/>
      <c r="XB37" s="672"/>
      <c r="XC37" s="691"/>
      <c r="XD37" s="659"/>
      <c r="XE37" s="672"/>
      <c r="XF37" s="691"/>
      <c r="XG37" s="659"/>
      <c r="XH37" s="672"/>
      <c r="XI37" s="691"/>
      <c r="XJ37" s="659"/>
      <c r="XK37" s="672"/>
      <c r="XL37" s="691"/>
      <c r="XM37" s="659"/>
      <c r="XN37" s="672"/>
      <c r="XO37" s="691"/>
      <c r="XP37" s="703"/>
      <c r="XQ37" s="707"/>
      <c r="XR37" s="703"/>
      <c r="XS37" s="708"/>
      <c r="XT37" s="703"/>
      <c r="XU37" s="708"/>
      <c r="XV37" s="703"/>
      <c r="XW37" s="708"/>
      <c r="XX37" s="710"/>
      <c r="XY37" s="710"/>
      <c r="XZ37" s="710"/>
      <c r="YA37" s="710"/>
      <c r="YB37" s="703"/>
      <c r="YC37" s="707"/>
      <c r="YD37" s="708"/>
      <c r="YE37" s="708"/>
      <c r="YF37" s="711"/>
      <c r="YG37" s="708"/>
      <c r="YH37" s="711"/>
      <c r="YI37" s="708"/>
      <c r="YJ37" s="713"/>
      <c r="YK37" s="707"/>
      <c r="YL37" s="708"/>
      <c r="YM37" s="708"/>
      <c r="YN37" s="703"/>
      <c r="YO37" s="708"/>
      <c r="YP37" s="708"/>
      <c r="YQ37" s="708"/>
      <c r="YR37" s="707"/>
      <c r="YS37" s="708"/>
      <c r="YT37" s="708"/>
      <c r="YU37" s="708"/>
      <c r="YV37" s="708"/>
      <c r="YW37" s="707"/>
      <c r="YX37" s="708"/>
      <c r="YY37" s="708"/>
      <c r="YZ37" s="659"/>
      <c r="ZA37" s="708"/>
      <c r="ZB37" s="708"/>
      <c r="ZC37" s="708"/>
      <c r="ZD37" s="708"/>
      <c r="ZE37" s="711"/>
      <c r="ZF37" s="659"/>
      <c r="ZG37" s="708"/>
      <c r="ZH37" s="708"/>
      <c r="ZI37" s="708"/>
      <c r="ZJ37" s="708"/>
      <c r="ZK37" s="711"/>
      <c r="ZL37" s="675"/>
      <c r="ZM37" s="708"/>
      <c r="ZN37" s="708"/>
      <c r="ZO37" s="708"/>
      <c r="ZP37" s="708"/>
      <c r="ZQ37" s="708"/>
      <c r="ZR37" s="675"/>
      <c r="ZS37" s="708"/>
      <c r="ZT37" s="708"/>
      <c r="ZU37" s="708"/>
      <c r="ZV37" s="708"/>
      <c r="ZW37" s="708"/>
      <c r="ZX37" s="675"/>
      <c r="ZY37" s="708"/>
      <c r="ZZ37" s="708"/>
      <c r="AAA37" s="708"/>
      <c r="AAB37" s="708"/>
      <c r="AAC37" s="711"/>
      <c r="AAD37" s="675"/>
      <c r="AAE37" s="708"/>
      <c r="AAF37" s="708"/>
      <c r="AAG37" s="708"/>
      <c r="AAH37" s="708"/>
      <c r="AAI37" s="711"/>
      <c r="AAJ37" s="702"/>
      <c r="AAK37" s="703"/>
      <c r="AAL37" s="703"/>
      <c r="AAM37" s="703"/>
      <c r="AAN37" s="703"/>
      <c r="AAO37" s="703"/>
      <c r="AAP37" s="717"/>
      <c r="AAQ37" s="717"/>
      <c r="AAR37" s="717"/>
      <c r="AAS37" s="717"/>
      <c r="AAT37" s="703"/>
      <c r="AAU37" s="703"/>
      <c r="AAV37" s="703"/>
      <c r="AAW37" s="703"/>
      <c r="AAX37" s="717"/>
      <c r="AAY37" s="717"/>
      <c r="AAZ37" s="717"/>
      <c r="ABA37" s="717"/>
      <c r="ABB37" s="1129">
        <f>'Проверочная  таблица'!AAT37+'Проверочная  таблица'!AAV37</f>
        <v>0</v>
      </c>
      <c r="ABC37" s="1129">
        <f>'Проверочная  таблица'!AAU37+'Проверочная  таблица'!AAW37</f>
        <v>0</v>
      </c>
    </row>
    <row r="38" spans="1:731" ht="20.45" customHeight="1" thickBot="1" x14ac:dyDescent="0.3">
      <c r="A38" s="795" t="s">
        <v>8</v>
      </c>
      <c r="B38" s="659">
        <f t="shared" ref="B38:AG38" si="453">B31+B35</f>
        <v>35249403893.889999</v>
      </c>
      <c r="C38" s="659">
        <f t="shared" si="453"/>
        <v>7167999694.6199999</v>
      </c>
      <c r="D38" s="660">
        <f t="shared" si="453"/>
        <v>4115102410.7999997</v>
      </c>
      <c r="E38" s="660">
        <f t="shared" si="453"/>
        <v>1003277006.8299999</v>
      </c>
      <c r="F38" s="659">
        <f t="shared" si="453"/>
        <v>344870000</v>
      </c>
      <c r="G38" s="700">
        <f t="shared" si="453"/>
        <v>88512400</v>
      </c>
      <c r="H38" s="679">
        <f t="shared" si="453"/>
        <v>556006020.87</v>
      </c>
      <c r="I38" s="659">
        <f t="shared" si="453"/>
        <v>142950745.59</v>
      </c>
      <c r="J38" s="680">
        <f t="shared" si="453"/>
        <v>396418474.44</v>
      </c>
      <c r="K38" s="681">
        <f t="shared" si="453"/>
        <v>102706085.59</v>
      </c>
      <c r="L38" s="680">
        <f t="shared" si="453"/>
        <v>159587546.43000001</v>
      </c>
      <c r="M38" s="681">
        <f t="shared" si="453"/>
        <v>40244660</v>
      </c>
      <c r="N38" s="679">
        <f t="shared" si="453"/>
        <v>2548483943</v>
      </c>
      <c r="O38" s="659">
        <f t="shared" si="453"/>
        <v>599492392.74000001</v>
      </c>
      <c r="P38" s="679">
        <f t="shared" si="453"/>
        <v>659742447</v>
      </c>
      <c r="Q38" s="659">
        <f t="shared" si="453"/>
        <v>166866923.09</v>
      </c>
      <c r="R38" s="680">
        <f t="shared" si="453"/>
        <v>577639382</v>
      </c>
      <c r="S38" s="681">
        <f t="shared" si="453"/>
        <v>146341160.09</v>
      </c>
      <c r="T38" s="680">
        <f t="shared" si="453"/>
        <v>82103065</v>
      </c>
      <c r="U38" s="681">
        <f t="shared" si="453"/>
        <v>20525763</v>
      </c>
      <c r="V38" s="659">
        <f t="shared" si="453"/>
        <v>5999999.9299999997</v>
      </c>
      <c r="W38" s="670">
        <f t="shared" si="453"/>
        <v>5999999.9299999997</v>
      </c>
      <c r="X38" s="642">
        <f t="shared" si="453"/>
        <v>0</v>
      </c>
      <c r="Y38" s="642">
        <f t="shared" si="453"/>
        <v>0</v>
      </c>
      <c r="Z38" s="659">
        <f t="shared" si="453"/>
        <v>5454545.4100000001</v>
      </c>
      <c r="AA38" s="670">
        <f t="shared" si="453"/>
        <v>5454545.4100000001</v>
      </c>
      <c r="AB38" s="671">
        <f t="shared" si="453"/>
        <v>0</v>
      </c>
      <c r="AC38" s="699">
        <f t="shared" si="453"/>
        <v>0</v>
      </c>
      <c r="AD38" s="659">
        <f t="shared" si="453"/>
        <v>0</v>
      </c>
      <c r="AE38" s="672">
        <f t="shared" si="453"/>
        <v>0</v>
      </c>
      <c r="AF38" s="671">
        <f t="shared" si="453"/>
        <v>0</v>
      </c>
      <c r="AG38" s="659">
        <f t="shared" si="453"/>
        <v>0</v>
      </c>
      <c r="AH38" s="672">
        <f t="shared" ref="AH38:BG38" si="454">AH31+AH35</f>
        <v>0</v>
      </c>
      <c r="AI38" s="671">
        <f t="shared" si="454"/>
        <v>0</v>
      </c>
      <c r="AJ38" s="680">
        <f t="shared" si="454"/>
        <v>0</v>
      </c>
      <c r="AK38" s="681">
        <f t="shared" si="454"/>
        <v>0</v>
      </c>
      <c r="AL38" s="680">
        <f t="shared" si="454"/>
        <v>0</v>
      </c>
      <c r="AM38" s="681">
        <f t="shared" si="454"/>
        <v>0</v>
      </c>
      <c r="AN38" s="661">
        <f t="shared" si="454"/>
        <v>9641206167.3099995</v>
      </c>
      <c r="AO38" s="660">
        <f t="shared" si="454"/>
        <v>834347559.98999989</v>
      </c>
      <c r="AP38" s="669">
        <f t="shared" si="454"/>
        <v>903314810.25</v>
      </c>
      <c r="AQ38" s="687">
        <f t="shared" si="454"/>
        <v>903314810.25</v>
      </c>
      <c r="AR38" s="676">
        <f t="shared" si="454"/>
        <v>0</v>
      </c>
      <c r="AS38" s="669">
        <f t="shared" si="454"/>
        <v>20866032.350000001</v>
      </c>
      <c r="AT38" s="676">
        <f t="shared" si="454"/>
        <v>20866032.350000001</v>
      </c>
      <c r="AU38" s="676">
        <f t="shared" si="454"/>
        <v>0</v>
      </c>
      <c r="AV38" s="660">
        <f t="shared" si="454"/>
        <v>0</v>
      </c>
      <c r="AW38" s="676">
        <f t="shared" si="454"/>
        <v>0</v>
      </c>
      <c r="AX38" s="660">
        <f t="shared" si="454"/>
        <v>0</v>
      </c>
      <c r="AY38" s="676">
        <f t="shared" si="454"/>
        <v>0</v>
      </c>
      <c r="AZ38" s="675">
        <f t="shared" si="454"/>
        <v>0</v>
      </c>
      <c r="BA38" s="693">
        <f t="shared" si="454"/>
        <v>0</v>
      </c>
      <c r="BB38" s="790">
        <f t="shared" si="454"/>
        <v>0</v>
      </c>
      <c r="BC38" s="676">
        <f t="shared" si="454"/>
        <v>0</v>
      </c>
      <c r="BD38" s="675">
        <f t="shared" si="454"/>
        <v>0</v>
      </c>
      <c r="BE38" s="676">
        <f t="shared" si="454"/>
        <v>0</v>
      </c>
      <c r="BF38" s="675">
        <f t="shared" si="454"/>
        <v>0</v>
      </c>
      <c r="BG38" s="676">
        <f t="shared" si="454"/>
        <v>0</v>
      </c>
      <c r="BH38" s="661">
        <f t="shared" ref="BH38:BM38" si="455">BH31+BH35</f>
        <v>0</v>
      </c>
      <c r="BI38" s="676">
        <f t="shared" si="455"/>
        <v>0</v>
      </c>
      <c r="BJ38" s="676">
        <f t="shared" si="455"/>
        <v>0</v>
      </c>
      <c r="BK38" s="669">
        <f t="shared" si="455"/>
        <v>0</v>
      </c>
      <c r="BL38" s="676">
        <f t="shared" si="455"/>
        <v>0</v>
      </c>
      <c r="BM38" s="676">
        <f t="shared" si="455"/>
        <v>0</v>
      </c>
      <c r="BN38" s="661">
        <f t="shared" ref="BN38:BX38" si="456">BN31+BN35</f>
        <v>0</v>
      </c>
      <c r="BO38" s="676">
        <f t="shared" si="456"/>
        <v>0</v>
      </c>
      <c r="BP38" s="676">
        <f t="shared" si="456"/>
        <v>0</v>
      </c>
      <c r="BQ38" s="669">
        <f t="shared" si="456"/>
        <v>0</v>
      </c>
      <c r="BR38" s="676">
        <f t="shared" si="456"/>
        <v>0</v>
      </c>
      <c r="BS38" s="676">
        <f t="shared" si="456"/>
        <v>0</v>
      </c>
      <c r="BT38" s="661">
        <f t="shared" si="456"/>
        <v>0</v>
      </c>
      <c r="BU38" s="671">
        <f t="shared" si="456"/>
        <v>0</v>
      </c>
      <c r="BV38" s="701">
        <f t="shared" si="456"/>
        <v>0</v>
      </c>
      <c r="BW38" s="676">
        <f t="shared" si="456"/>
        <v>0</v>
      </c>
      <c r="BX38" s="691">
        <f t="shared" si="456"/>
        <v>0</v>
      </c>
      <c r="BY38" s="676">
        <f t="shared" ref="BY38:BZ38" si="457">BY31+BY35</f>
        <v>0</v>
      </c>
      <c r="BZ38" s="691">
        <f t="shared" si="457"/>
        <v>0</v>
      </c>
      <c r="CA38" s="669">
        <f t="shared" ref="CA38:DC38" si="458">CA31+CA35</f>
        <v>0</v>
      </c>
      <c r="CB38" s="687">
        <f t="shared" si="458"/>
        <v>0</v>
      </c>
      <c r="CC38" s="791">
        <f t="shared" si="458"/>
        <v>0</v>
      </c>
      <c r="CD38" s="676">
        <f t="shared" si="458"/>
        <v>0</v>
      </c>
      <c r="CE38" s="691">
        <f t="shared" si="458"/>
        <v>0</v>
      </c>
      <c r="CF38" s="676">
        <f t="shared" si="458"/>
        <v>0</v>
      </c>
      <c r="CG38" s="691">
        <f t="shared" si="458"/>
        <v>0</v>
      </c>
      <c r="CH38" s="661">
        <f t="shared" si="458"/>
        <v>0</v>
      </c>
      <c r="CI38" s="671">
        <f t="shared" si="458"/>
        <v>0</v>
      </c>
      <c r="CJ38" s="701">
        <f t="shared" si="458"/>
        <v>0</v>
      </c>
      <c r="CK38" s="669">
        <f t="shared" si="458"/>
        <v>0</v>
      </c>
      <c r="CL38" s="671">
        <f t="shared" si="458"/>
        <v>0</v>
      </c>
      <c r="CM38" s="792">
        <f t="shared" si="458"/>
        <v>0</v>
      </c>
      <c r="CN38" s="678">
        <f t="shared" si="458"/>
        <v>0</v>
      </c>
      <c r="CO38" s="677">
        <f t="shared" si="458"/>
        <v>0</v>
      </c>
      <c r="CP38" s="678">
        <f t="shared" si="458"/>
        <v>0</v>
      </c>
      <c r="CQ38" s="677">
        <f t="shared" si="458"/>
        <v>0</v>
      </c>
      <c r="CR38" s="668">
        <f t="shared" si="458"/>
        <v>17900000</v>
      </c>
      <c r="CS38" s="642">
        <f t="shared" si="458"/>
        <v>9900000</v>
      </c>
      <c r="CT38" s="670">
        <f t="shared" si="458"/>
        <v>8000000</v>
      </c>
      <c r="CU38" s="669">
        <f t="shared" si="458"/>
        <v>0</v>
      </c>
      <c r="CV38" s="642">
        <f t="shared" si="458"/>
        <v>0</v>
      </c>
      <c r="CW38" s="673">
        <f t="shared" si="458"/>
        <v>0</v>
      </c>
      <c r="CX38" s="661">
        <f t="shared" si="458"/>
        <v>0</v>
      </c>
      <c r="CY38" s="671">
        <f t="shared" si="458"/>
        <v>0</v>
      </c>
      <c r="CZ38" s="701">
        <f t="shared" si="458"/>
        <v>0</v>
      </c>
      <c r="DA38" s="669">
        <f t="shared" si="458"/>
        <v>0</v>
      </c>
      <c r="DB38" s="687">
        <f t="shared" si="458"/>
        <v>0</v>
      </c>
      <c r="DC38" s="691">
        <f t="shared" si="458"/>
        <v>0</v>
      </c>
      <c r="DD38" s="661">
        <f>DD31+DD35</f>
        <v>0</v>
      </c>
      <c r="DE38" s="671">
        <f>DE31+DE35</f>
        <v>0</v>
      </c>
      <c r="DF38" s="701">
        <f>DF31+DF35</f>
        <v>0</v>
      </c>
      <c r="DG38" s="669">
        <f>DG31+DG35</f>
        <v>0</v>
      </c>
      <c r="DH38" s="671">
        <f t="shared" ref="DH38:DI38" si="459">DH31+DH35</f>
        <v>0</v>
      </c>
      <c r="DI38" s="701">
        <f t="shared" si="459"/>
        <v>0</v>
      </c>
      <c r="DJ38" s="661">
        <f>DJ31+DJ35</f>
        <v>0</v>
      </c>
      <c r="DK38" s="671">
        <f>DK31+DK35</f>
        <v>0</v>
      </c>
      <c r="DL38" s="701">
        <f>DL31+DL35</f>
        <v>0</v>
      </c>
      <c r="DM38" s="669">
        <f>DM31+DM35</f>
        <v>0</v>
      </c>
      <c r="DN38" s="671">
        <f t="shared" ref="DN38:DO38" si="460">DN31+DN35</f>
        <v>0</v>
      </c>
      <c r="DO38" s="701">
        <f t="shared" si="460"/>
        <v>0</v>
      </c>
      <c r="DP38" s="661">
        <f>DP31+DP35</f>
        <v>0</v>
      </c>
      <c r="DQ38" s="671">
        <f>DQ31+DQ35</f>
        <v>0</v>
      </c>
      <c r="DR38" s="701">
        <f>DR31+DR35</f>
        <v>0</v>
      </c>
      <c r="DS38" s="669">
        <f>DS31+DS35</f>
        <v>0</v>
      </c>
      <c r="DT38" s="671">
        <f t="shared" ref="DT38:DU38" si="461">DT31+DT35</f>
        <v>0</v>
      </c>
      <c r="DU38" s="701">
        <f t="shared" si="461"/>
        <v>0</v>
      </c>
      <c r="DV38" s="661">
        <f t="shared" ref="DV38:EA38" si="462">DV31+DV35</f>
        <v>18549178.079999998</v>
      </c>
      <c r="DW38" s="671">
        <f t="shared" si="462"/>
        <v>5008278.0799999982</v>
      </c>
      <c r="DX38" s="792">
        <f t="shared" si="462"/>
        <v>13540900</v>
      </c>
      <c r="DY38" s="661">
        <f t="shared" si="462"/>
        <v>18549156.869999997</v>
      </c>
      <c r="DZ38" s="671">
        <f t="shared" si="462"/>
        <v>5008272.3499999996</v>
      </c>
      <c r="EA38" s="792">
        <f t="shared" si="462"/>
        <v>13540884.52</v>
      </c>
      <c r="EB38" s="661">
        <f t="shared" ref="EB38:HT38" si="463">EB31+EB35</f>
        <v>0</v>
      </c>
      <c r="EC38" s="671">
        <f t="shared" si="463"/>
        <v>0</v>
      </c>
      <c r="ED38" s="701">
        <f t="shared" si="463"/>
        <v>0</v>
      </c>
      <c r="EE38" s="669">
        <f t="shared" si="463"/>
        <v>0</v>
      </c>
      <c r="EF38" s="671">
        <f t="shared" si="463"/>
        <v>0</v>
      </c>
      <c r="EG38" s="792">
        <f t="shared" si="463"/>
        <v>0</v>
      </c>
      <c r="EH38" s="661">
        <f t="shared" si="463"/>
        <v>0</v>
      </c>
      <c r="EI38" s="671">
        <f t="shared" si="463"/>
        <v>0</v>
      </c>
      <c r="EJ38" s="701">
        <f t="shared" si="463"/>
        <v>0</v>
      </c>
      <c r="EK38" s="669">
        <f t="shared" si="463"/>
        <v>0</v>
      </c>
      <c r="EL38" s="671">
        <f t="shared" si="463"/>
        <v>0</v>
      </c>
      <c r="EM38" s="792">
        <f t="shared" si="463"/>
        <v>0</v>
      </c>
      <c r="EN38" s="683">
        <f t="shared" si="463"/>
        <v>0</v>
      </c>
      <c r="EO38" s="671">
        <f t="shared" si="463"/>
        <v>0</v>
      </c>
      <c r="EP38" s="701">
        <f t="shared" si="463"/>
        <v>0</v>
      </c>
      <c r="EQ38" s="674">
        <f t="shared" si="463"/>
        <v>0</v>
      </c>
      <c r="ER38" s="671">
        <f t="shared" si="463"/>
        <v>0</v>
      </c>
      <c r="ES38" s="792">
        <f t="shared" si="463"/>
        <v>0</v>
      </c>
      <c r="ET38" s="683">
        <f t="shared" si="463"/>
        <v>0</v>
      </c>
      <c r="EU38" s="671">
        <f t="shared" si="463"/>
        <v>0</v>
      </c>
      <c r="EV38" s="701">
        <f t="shared" si="463"/>
        <v>0</v>
      </c>
      <c r="EW38" s="674">
        <f t="shared" si="463"/>
        <v>0</v>
      </c>
      <c r="EX38" s="671">
        <f t="shared" si="463"/>
        <v>0</v>
      </c>
      <c r="EY38" s="792">
        <f t="shared" si="463"/>
        <v>0</v>
      </c>
      <c r="EZ38" s="669">
        <f>EZ31+EZ35</f>
        <v>224302105.52999997</v>
      </c>
      <c r="FA38" s="693">
        <f t="shared" ref="FA38" si="464">FA31+FA35</f>
        <v>95791680</v>
      </c>
      <c r="FB38" s="676">
        <f>FB31+FB35</f>
        <v>7710625.5300000012</v>
      </c>
      <c r="FC38" s="686">
        <f>FC31+FC35</f>
        <v>120799800</v>
      </c>
      <c r="FD38" s="669">
        <f t="shared" ref="FD38" si="465">FD31+FD35</f>
        <v>19200000</v>
      </c>
      <c r="FE38" s="693">
        <f t="shared" ref="FE38" si="466">FE31+FE35</f>
        <v>0</v>
      </c>
      <c r="FF38" s="693">
        <f t="shared" ref="FF38:FM38" si="467">FF31+FF35</f>
        <v>1152000</v>
      </c>
      <c r="FG38" s="686">
        <f t="shared" si="467"/>
        <v>18048000</v>
      </c>
      <c r="FH38" s="661">
        <f t="shared" si="467"/>
        <v>10002659.57</v>
      </c>
      <c r="FI38" s="671">
        <f t="shared" si="467"/>
        <v>600159.5700000003</v>
      </c>
      <c r="FJ38" s="691">
        <f t="shared" si="467"/>
        <v>9402500</v>
      </c>
      <c r="FK38" s="669">
        <f t="shared" si="467"/>
        <v>0</v>
      </c>
      <c r="FL38" s="687">
        <f t="shared" si="467"/>
        <v>0</v>
      </c>
      <c r="FM38" s="691">
        <f t="shared" si="467"/>
        <v>0</v>
      </c>
      <c r="FN38" s="661">
        <f t="shared" si="463"/>
        <v>41173151</v>
      </c>
      <c r="FO38" s="676">
        <f>FO31+FO35</f>
        <v>11116751</v>
      </c>
      <c r="FP38" s="688">
        <f>FP31+FP35</f>
        <v>30056400</v>
      </c>
      <c r="FQ38" s="669">
        <f t="shared" ref="FQ38" si="468">FQ31+FQ35</f>
        <v>0</v>
      </c>
      <c r="FR38" s="693">
        <f>FR31+FR35</f>
        <v>0</v>
      </c>
      <c r="FS38" s="686">
        <f>FS31+FS35</f>
        <v>0</v>
      </c>
      <c r="FT38" s="661">
        <f t="shared" ref="FT38" si="469">FT31+FT35</f>
        <v>148965319.16</v>
      </c>
      <c r="FU38" s="693">
        <f>FU31+FU35</f>
        <v>8937919.1600000039</v>
      </c>
      <c r="FV38" s="686">
        <f>FV31+FV35</f>
        <v>140027400</v>
      </c>
      <c r="FW38" s="661">
        <f t="shared" ref="FW38" si="470">FW31+FW35</f>
        <v>0</v>
      </c>
      <c r="FX38" s="693">
        <f>FX31+FX35</f>
        <v>0</v>
      </c>
      <c r="FY38" s="686">
        <f>FY31+FY35</f>
        <v>0</v>
      </c>
      <c r="FZ38" s="902">
        <f t="shared" ref="FZ38" si="471">FZ31+FZ35</f>
        <v>0</v>
      </c>
      <c r="GA38" s="676">
        <f>GA31+GA35</f>
        <v>0</v>
      </c>
      <c r="GB38" s="688">
        <f>GB31+GB35</f>
        <v>0</v>
      </c>
      <c r="GC38" s="902">
        <f t="shared" ref="GC38" si="472">GC31+GC35</f>
        <v>0</v>
      </c>
      <c r="GD38" s="693">
        <f>GD31+GD35</f>
        <v>0</v>
      </c>
      <c r="GE38" s="686">
        <f>GE31+GE35</f>
        <v>0</v>
      </c>
      <c r="GF38" s="683">
        <f t="shared" ref="GF38:GG38" si="473">GF31+GF35</f>
        <v>0</v>
      </c>
      <c r="GG38" s="683">
        <f t="shared" si="473"/>
        <v>0</v>
      </c>
      <c r="GH38" s="683">
        <f t="shared" ref="GH38:GI38" si="474">GH31+GH35</f>
        <v>0</v>
      </c>
      <c r="GI38" s="683">
        <f t="shared" si="474"/>
        <v>0</v>
      </c>
      <c r="GJ38" s="661">
        <f t="shared" ref="GJ38:HM38" si="475">GJ31+GJ35</f>
        <v>759446537.65999997</v>
      </c>
      <c r="GK38" s="690">
        <f t="shared" si="475"/>
        <v>45566862.120000005</v>
      </c>
      <c r="GL38" s="691">
        <f t="shared" si="475"/>
        <v>713879675.53999996</v>
      </c>
      <c r="GM38" s="669">
        <f t="shared" si="475"/>
        <v>189861634.41999999</v>
      </c>
      <c r="GN38" s="690">
        <f t="shared" si="475"/>
        <v>11391715.529999999</v>
      </c>
      <c r="GO38" s="691">
        <f t="shared" si="475"/>
        <v>178469918.88999999</v>
      </c>
      <c r="GP38" s="661">
        <f t="shared" si="475"/>
        <v>65104747.469999999</v>
      </c>
      <c r="GQ38" s="690">
        <f t="shared" si="475"/>
        <v>651047.46999999881</v>
      </c>
      <c r="GR38" s="691">
        <f t="shared" si="475"/>
        <v>64453700</v>
      </c>
      <c r="GS38" s="669">
        <f t="shared" si="475"/>
        <v>0</v>
      </c>
      <c r="GT38" s="690">
        <f t="shared" si="475"/>
        <v>0</v>
      </c>
      <c r="GU38" s="691">
        <f t="shared" si="475"/>
        <v>0</v>
      </c>
      <c r="GV38" s="661">
        <f t="shared" si="475"/>
        <v>143230505.06</v>
      </c>
      <c r="GW38" s="690">
        <f t="shared" si="475"/>
        <v>1432305.0600000024</v>
      </c>
      <c r="GX38" s="691">
        <f t="shared" si="475"/>
        <v>141798200</v>
      </c>
      <c r="GY38" s="669">
        <f t="shared" si="475"/>
        <v>0</v>
      </c>
      <c r="GZ38" s="690">
        <f t="shared" si="475"/>
        <v>0</v>
      </c>
      <c r="HA38" s="691">
        <f t="shared" si="475"/>
        <v>0</v>
      </c>
      <c r="HB38" s="683">
        <f t="shared" si="475"/>
        <v>0</v>
      </c>
      <c r="HC38" s="671">
        <f t="shared" si="475"/>
        <v>0</v>
      </c>
      <c r="HD38" s="701">
        <f t="shared" si="475"/>
        <v>0</v>
      </c>
      <c r="HE38" s="674">
        <f t="shared" si="475"/>
        <v>0</v>
      </c>
      <c r="HF38" s="671">
        <f t="shared" si="475"/>
        <v>0</v>
      </c>
      <c r="HG38" s="792">
        <f t="shared" si="475"/>
        <v>0</v>
      </c>
      <c r="HH38" s="683">
        <f t="shared" si="475"/>
        <v>143230505.06</v>
      </c>
      <c r="HI38" s="671">
        <f t="shared" si="475"/>
        <v>1432305.0600000024</v>
      </c>
      <c r="HJ38" s="701">
        <f t="shared" si="475"/>
        <v>141798200</v>
      </c>
      <c r="HK38" s="674">
        <f t="shared" si="475"/>
        <v>0</v>
      </c>
      <c r="HL38" s="671">
        <f t="shared" si="475"/>
        <v>0</v>
      </c>
      <c r="HM38" s="792">
        <f t="shared" si="475"/>
        <v>0</v>
      </c>
      <c r="HN38" s="661">
        <f t="shared" si="463"/>
        <v>671823237.38</v>
      </c>
      <c r="HO38" s="690">
        <f t="shared" si="463"/>
        <v>809172.3200000003</v>
      </c>
      <c r="HP38" s="691">
        <f t="shared" si="463"/>
        <v>12677033.060000001</v>
      </c>
      <c r="HQ38" s="676">
        <f>HQ31+HQ35</f>
        <v>658337032</v>
      </c>
      <c r="HR38" s="669">
        <f t="shared" si="463"/>
        <v>72914425.280000001</v>
      </c>
      <c r="HS38" s="690">
        <f t="shared" si="463"/>
        <v>0</v>
      </c>
      <c r="HT38" s="691">
        <f t="shared" si="463"/>
        <v>0</v>
      </c>
      <c r="HU38" s="676">
        <f>HU31+HU35</f>
        <v>72914425.280000001</v>
      </c>
      <c r="HV38" s="902">
        <f t="shared" ref="HV38:HX38" si="476">HV31+HV35</f>
        <v>73250000</v>
      </c>
      <c r="HW38" s="676">
        <f>HW31+HW35</f>
        <v>73250000</v>
      </c>
      <c r="HX38" s="902">
        <f t="shared" si="476"/>
        <v>0</v>
      </c>
      <c r="HY38" s="676">
        <f>HY31+HY35</f>
        <v>0</v>
      </c>
      <c r="HZ38" s="683">
        <f t="shared" ref="HZ38:JQ38" si="477">HZ31+HZ35</f>
        <v>0</v>
      </c>
      <c r="IA38" s="683">
        <f t="shared" si="477"/>
        <v>0</v>
      </c>
      <c r="IB38" s="683">
        <f t="shared" si="477"/>
        <v>73250000</v>
      </c>
      <c r="IC38" s="683">
        <f t="shared" si="477"/>
        <v>0</v>
      </c>
      <c r="ID38" s="661">
        <f t="shared" si="477"/>
        <v>0</v>
      </c>
      <c r="IE38" s="690">
        <f t="shared" si="477"/>
        <v>0</v>
      </c>
      <c r="IF38" s="691">
        <f t="shared" si="477"/>
        <v>0</v>
      </c>
      <c r="IG38" s="669">
        <f t="shared" si="477"/>
        <v>0</v>
      </c>
      <c r="IH38" s="690">
        <f t="shared" si="477"/>
        <v>0</v>
      </c>
      <c r="II38" s="691">
        <f t="shared" si="477"/>
        <v>0</v>
      </c>
      <c r="IJ38" s="902">
        <f t="shared" ref="IJ38:IO38" si="478">IJ31+IJ35</f>
        <v>0</v>
      </c>
      <c r="IK38" s="690">
        <f t="shared" si="478"/>
        <v>0</v>
      </c>
      <c r="IL38" s="691">
        <f t="shared" si="478"/>
        <v>0</v>
      </c>
      <c r="IM38" s="900">
        <f t="shared" si="478"/>
        <v>0</v>
      </c>
      <c r="IN38" s="690">
        <f t="shared" si="478"/>
        <v>0</v>
      </c>
      <c r="IO38" s="691">
        <f t="shared" si="478"/>
        <v>0</v>
      </c>
      <c r="IP38" s="683">
        <f t="shared" ref="IP38:IS38" si="479">IP31+IP35</f>
        <v>0</v>
      </c>
      <c r="IQ38" s="674">
        <f t="shared" si="479"/>
        <v>0</v>
      </c>
      <c r="IR38" s="683">
        <f t="shared" si="479"/>
        <v>0</v>
      </c>
      <c r="IS38" s="674">
        <f t="shared" si="479"/>
        <v>0</v>
      </c>
      <c r="IT38" s="661">
        <f t="shared" si="477"/>
        <v>24000000</v>
      </c>
      <c r="IU38" s="690">
        <f t="shared" si="477"/>
        <v>1440000</v>
      </c>
      <c r="IV38" s="691">
        <f t="shared" si="477"/>
        <v>22560000</v>
      </c>
      <c r="IW38" s="669">
        <f t="shared" si="477"/>
        <v>0</v>
      </c>
      <c r="IX38" s="690">
        <f t="shared" si="477"/>
        <v>0</v>
      </c>
      <c r="IY38" s="691">
        <f t="shared" si="477"/>
        <v>0</v>
      </c>
      <c r="IZ38" s="661">
        <f t="shared" si="477"/>
        <v>3243835.62</v>
      </c>
      <c r="JA38" s="690">
        <f t="shared" si="477"/>
        <v>875835.62000000011</v>
      </c>
      <c r="JB38" s="691">
        <f t="shared" si="477"/>
        <v>2368000</v>
      </c>
      <c r="JC38" s="669">
        <f t="shared" si="477"/>
        <v>0</v>
      </c>
      <c r="JD38" s="690">
        <f t="shared" si="477"/>
        <v>0</v>
      </c>
      <c r="JE38" s="691">
        <f t="shared" si="477"/>
        <v>0</v>
      </c>
      <c r="JF38" s="668">
        <f t="shared" si="477"/>
        <v>0</v>
      </c>
      <c r="JG38" s="690">
        <f t="shared" si="477"/>
        <v>0</v>
      </c>
      <c r="JH38" s="691">
        <f t="shared" si="477"/>
        <v>0</v>
      </c>
      <c r="JI38" s="669">
        <f t="shared" si="477"/>
        <v>0</v>
      </c>
      <c r="JJ38" s="642">
        <f t="shared" si="477"/>
        <v>0</v>
      </c>
      <c r="JK38" s="691">
        <f t="shared" si="477"/>
        <v>0</v>
      </c>
      <c r="JL38" s="661">
        <f t="shared" si="477"/>
        <v>0</v>
      </c>
      <c r="JM38" s="642">
        <f t="shared" si="477"/>
        <v>0</v>
      </c>
      <c r="JN38" s="691">
        <f t="shared" si="477"/>
        <v>0</v>
      </c>
      <c r="JO38" s="669">
        <f t="shared" si="477"/>
        <v>0</v>
      </c>
      <c r="JP38" s="642">
        <f t="shared" si="477"/>
        <v>0</v>
      </c>
      <c r="JQ38" s="691">
        <f t="shared" si="477"/>
        <v>0</v>
      </c>
      <c r="JR38" s="683">
        <f t="shared" ref="JR38:KC38" si="480">JR31+JR35</f>
        <v>0</v>
      </c>
      <c r="JS38" s="642">
        <f t="shared" si="480"/>
        <v>0</v>
      </c>
      <c r="JT38" s="691">
        <f t="shared" si="480"/>
        <v>0</v>
      </c>
      <c r="JU38" s="674">
        <f t="shared" si="480"/>
        <v>0</v>
      </c>
      <c r="JV38" s="642">
        <f t="shared" si="480"/>
        <v>0</v>
      </c>
      <c r="JW38" s="691">
        <f t="shared" si="480"/>
        <v>0</v>
      </c>
      <c r="JX38" s="674">
        <f t="shared" si="480"/>
        <v>0</v>
      </c>
      <c r="JY38" s="642">
        <f t="shared" si="480"/>
        <v>0</v>
      </c>
      <c r="JZ38" s="691">
        <f t="shared" si="480"/>
        <v>0</v>
      </c>
      <c r="KA38" s="674">
        <f t="shared" si="480"/>
        <v>0</v>
      </c>
      <c r="KB38" s="642">
        <f t="shared" si="480"/>
        <v>0</v>
      </c>
      <c r="KC38" s="691">
        <f t="shared" si="480"/>
        <v>0</v>
      </c>
      <c r="KD38" s="661">
        <f t="shared" ref="KD38" si="481">KD31+KD35</f>
        <v>102070000</v>
      </c>
      <c r="KE38" s="676">
        <f>KE31+KE35</f>
        <v>23955454.110000003</v>
      </c>
      <c r="KF38" s="792">
        <f>KF31+KF35</f>
        <v>64768449.989999995</v>
      </c>
      <c r="KG38" s="676">
        <f>KG31+KG35</f>
        <v>13346095.899999999</v>
      </c>
      <c r="KH38" s="669">
        <f t="shared" ref="KH38" si="482">KH31+KH35</f>
        <v>40957734.049999997</v>
      </c>
      <c r="KI38" s="676">
        <f>KI31+KI35</f>
        <v>7460594.0700000003</v>
      </c>
      <c r="KJ38" s="792">
        <f>KJ31+KJ35</f>
        <v>20171235.810000002</v>
      </c>
      <c r="KK38" s="676">
        <f>KK31+KK35</f>
        <v>13325904.17</v>
      </c>
      <c r="KL38" s="661">
        <f t="shared" ref="KL38" si="483">KL31+KL35</f>
        <v>0</v>
      </c>
      <c r="KM38" s="676">
        <f>KM31+KM35</f>
        <v>0</v>
      </c>
      <c r="KN38" s="792">
        <f>KN31+KN35</f>
        <v>0</v>
      </c>
      <c r="KO38" s="661">
        <f t="shared" ref="KO38" si="484">KO31+KO35</f>
        <v>0</v>
      </c>
      <c r="KP38" s="676">
        <f>KP31+KP35</f>
        <v>0</v>
      </c>
      <c r="KQ38" s="792">
        <f>KQ31+KQ35</f>
        <v>0</v>
      </c>
      <c r="KR38" s="661">
        <f t="shared" ref="KR38" si="485">KR31+KR35</f>
        <v>0</v>
      </c>
      <c r="KS38" s="690">
        <f>KS31+KS35</f>
        <v>0</v>
      </c>
      <c r="KT38" s="691">
        <f>KT31+KT35</f>
        <v>0</v>
      </c>
      <c r="KU38" s="661">
        <f t="shared" ref="KU38" si="486">KU31+KU35</f>
        <v>0</v>
      </c>
      <c r="KV38" s="676">
        <f>KV31+KV35</f>
        <v>0</v>
      </c>
      <c r="KW38" s="792">
        <f>KW31+KW35</f>
        <v>0</v>
      </c>
      <c r="KX38" s="683">
        <f t="shared" ref="KX38:LA38" si="487">KX31+KX35</f>
        <v>0</v>
      </c>
      <c r="KY38" s="683">
        <f t="shared" si="487"/>
        <v>0</v>
      </c>
      <c r="KZ38" s="683">
        <f t="shared" si="487"/>
        <v>0</v>
      </c>
      <c r="LA38" s="683">
        <f t="shared" si="487"/>
        <v>0</v>
      </c>
      <c r="LB38" s="669">
        <f t="shared" ref="LB38" si="488">LB31+LB35</f>
        <v>14893617.02</v>
      </c>
      <c r="LC38" s="676">
        <f>LC31+LC35</f>
        <v>893617.01999999955</v>
      </c>
      <c r="LD38" s="792">
        <f>LD31+LD35</f>
        <v>14000000</v>
      </c>
      <c r="LE38" s="669">
        <f t="shared" ref="LE38" si="489">LE31+LE35</f>
        <v>0</v>
      </c>
      <c r="LF38" s="676">
        <f>LF31+LF35</f>
        <v>0</v>
      </c>
      <c r="LG38" s="792">
        <f>LG31+LG35</f>
        <v>0</v>
      </c>
      <c r="LH38" s="669">
        <f t="shared" ref="LH38" si="490">LH31+LH35</f>
        <v>0</v>
      </c>
      <c r="LI38" s="676">
        <f>LI31+LI35</f>
        <v>0</v>
      </c>
      <c r="LJ38" s="792">
        <f>LJ31+LJ35</f>
        <v>0</v>
      </c>
      <c r="LK38" s="669">
        <f t="shared" ref="LK38" si="491">LK31+LK35</f>
        <v>0</v>
      </c>
      <c r="LL38" s="676">
        <f t="shared" ref="LL38:LN38" si="492">LL31+LL35</f>
        <v>0</v>
      </c>
      <c r="LM38" s="792">
        <f t="shared" si="492"/>
        <v>0</v>
      </c>
      <c r="LN38" s="674">
        <f t="shared" si="492"/>
        <v>0</v>
      </c>
      <c r="LO38" s="676">
        <f>LO31+LO35</f>
        <v>0</v>
      </c>
      <c r="LP38" s="792">
        <f>LP31+LP35</f>
        <v>0</v>
      </c>
      <c r="LQ38" s="674">
        <f t="shared" ref="LQ38" si="493">LQ31+LQ35</f>
        <v>0</v>
      </c>
      <c r="LR38" s="676">
        <f>LR31+LR35</f>
        <v>0</v>
      </c>
      <c r="LS38" s="792">
        <f>LS31+LS35</f>
        <v>0</v>
      </c>
      <c r="LT38" s="674">
        <f t="shared" ref="LT38" si="494">LT31+LT35</f>
        <v>0</v>
      </c>
      <c r="LU38" s="676">
        <f>LU31+LU35</f>
        <v>0</v>
      </c>
      <c r="LV38" s="792">
        <f>LV31+LV35</f>
        <v>0</v>
      </c>
      <c r="LW38" s="674">
        <f t="shared" ref="LW38" si="495">LW31+LW35</f>
        <v>0</v>
      </c>
      <c r="LX38" s="676">
        <f>LX31+LX35</f>
        <v>0</v>
      </c>
      <c r="LY38" s="792">
        <f>LY31+LY35</f>
        <v>0</v>
      </c>
      <c r="LZ38" s="659">
        <f t="shared" ref="LZ38:OC38" si="496">LZ31+LZ35</f>
        <v>25434623.730000004</v>
      </c>
      <c r="MA38" s="676">
        <f t="shared" si="496"/>
        <v>1228543.3299999982</v>
      </c>
      <c r="MB38" s="792">
        <f t="shared" si="496"/>
        <v>19247166.670000002</v>
      </c>
      <c r="MC38" s="690">
        <f t="shared" si="496"/>
        <v>0</v>
      </c>
      <c r="MD38" s="691">
        <f t="shared" si="496"/>
        <v>0</v>
      </c>
      <c r="ME38" s="794">
        <f t="shared" si="496"/>
        <v>0</v>
      </c>
      <c r="MF38" s="642">
        <f t="shared" si="496"/>
        <v>1338906.68</v>
      </c>
      <c r="MG38" s="791">
        <f t="shared" si="496"/>
        <v>3620007.05</v>
      </c>
      <c r="MH38" s="659">
        <f t="shared" si="496"/>
        <v>17808071.490000002</v>
      </c>
      <c r="MI38" s="676">
        <f t="shared" si="496"/>
        <v>1056808.33</v>
      </c>
      <c r="MJ38" s="792">
        <f t="shared" si="496"/>
        <v>16556653.27</v>
      </c>
      <c r="MK38" s="690">
        <f t="shared" si="496"/>
        <v>0</v>
      </c>
      <c r="ML38" s="691">
        <f t="shared" si="496"/>
        <v>0</v>
      </c>
      <c r="MM38" s="676">
        <f t="shared" si="496"/>
        <v>0</v>
      </c>
      <c r="MN38" s="676">
        <f t="shared" si="496"/>
        <v>52544.67</v>
      </c>
      <c r="MO38" s="691">
        <f t="shared" si="496"/>
        <v>142065.22</v>
      </c>
      <c r="MP38" s="661">
        <f t="shared" si="496"/>
        <v>57524.589999999989</v>
      </c>
      <c r="MQ38" s="642">
        <f t="shared" si="496"/>
        <v>15531.639999999992</v>
      </c>
      <c r="MR38" s="701">
        <f t="shared" si="496"/>
        <v>41992.95</v>
      </c>
      <c r="MS38" s="669">
        <f t="shared" si="496"/>
        <v>0</v>
      </c>
      <c r="MT38" s="687">
        <f t="shared" si="496"/>
        <v>0</v>
      </c>
      <c r="MU38" s="691">
        <f t="shared" si="496"/>
        <v>0</v>
      </c>
      <c r="MV38" s="674">
        <f t="shared" si="496"/>
        <v>0</v>
      </c>
      <c r="MW38" s="642">
        <f t="shared" si="496"/>
        <v>0</v>
      </c>
      <c r="MX38" s="691">
        <f t="shared" si="496"/>
        <v>0</v>
      </c>
      <c r="MY38" s="674">
        <f t="shared" si="496"/>
        <v>0</v>
      </c>
      <c r="MZ38" s="642">
        <f t="shared" si="496"/>
        <v>0</v>
      </c>
      <c r="NA38" s="791">
        <f t="shared" si="496"/>
        <v>0</v>
      </c>
      <c r="NB38" s="674">
        <f t="shared" si="496"/>
        <v>57524.589999999989</v>
      </c>
      <c r="NC38" s="642">
        <f t="shared" si="496"/>
        <v>15531.639999999992</v>
      </c>
      <c r="ND38" s="701">
        <f t="shared" si="496"/>
        <v>41992.95</v>
      </c>
      <c r="NE38" s="674">
        <f t="shared" si="496"/>
        <v>0</v>
      </c>
      <c r="NF38" s="642">
        <f t="shared" si="496"/>
        <v>0</v>
      </c>
      <c r="NG38" s="691">
        <f t="shared" si="496"/>
        <v>0</v>
      </c>
      <c r="NH38" s="669">
        <f t="shared" si="496"/>
        <v>340702839.20000005</v>
      </c>
      <c r="NI38" s="642">
        <f t="shared" si="496"/>
        <v>10834282.980000004</v>
      </c>
      <c r="NJ38" s="691">
        <f t="shared" si="496"/>
        <v>169737100</v>
      </c>
      <c r="NK38" s="642">
        <f t="shared" si="496"/>
        <v>160131456.22</v>
      </c>
      <c r="NL38" s="669">
        <f t="shared" si="496"/>
        <v>1097537.97</v>
      </c>
      <c r="NM38" s="642">
        <f t="shared" si="496"/>
        <v>0</v>
      </c>
      <c r="NN38" s="691">
        <f t="shared" si="496"/>
        <v>0</v>
      </c>
      <c r="NO38" s="642">
        <f t="shared" si="496"/>
        <v>1097537.97</v>
      </c>
      <c r="NP38" s="669">
        <f t="shared" si="496"/>
        <v>305383011.85999995</v>
      </c>
      <c r="NQ38" s="642">
        <f t="shared" si="496"/>
        <v>8130868.0799999945</v>
      </c>
      <c r="NR38" s="691">
        <f t="shared" si="496"/>
        <v>127383600</v>
      </c>
      <c r="NS38" s="642">
        <f t="shared" si="496"/>
        <v>169868543.78</v>
      </c>
      <c r="NT38" s="682">
        <f t="shared" si="496"/>
        <v>1456492.34</v>
      </c>
      <c r="NU38" s="642">
        <f t="shared" si="496"/>
        <v>87389.54</v>
      </c>
      <c r="NV38" s="691">
        <f t="shared" si="496"/>
        <v>1369102.8</v>
      </c>
      <c r="NW38" s="642">
        <f t="shared" si="496"/>
        <v>0</v>
      </c>
      <c r="NX38" s="793">
        <f t="shared" si="496"/>
        <v>164930292.11000001</v>
      </c>
      <c r="NY38" s="690">
        <f t="shared" si="496"/>
        <v>0</v>
      </c>
      <c r="NZ38" s="691">
        <f t="shared" si="496"/>
        <v>0</v>
      </c>
      <c r="OA38" s="642">
        <f t="shared" si="496"/>
        <v>164930292.11000001</v>
      </c>
      <c r="OB38" s="681">
        <f t="shared" si="496"/>
        <v>0</v>
      </c>
      <c r="OC38" s="670">
        <f t="shared" si="496"/>
        <v>0</v>
      </c>
      <c r="OD38" s="691">
        <f t="shared" ref="OD38:RE38" si="497">OD31+OD35</f>
        <v>0</v>
      </c>
      <c r="OE38" s="642">
        <f t="shared" si="497"/>
        <v>0</v>
      </c>
      <c r="OF38" s="681">
        <f t="shared" si="497"/>
        <v>140452719.75</v>
      </c>
      <c r="OG38" s="642">
        <f t="shared" si="497"/>
        <v>8130868.0799999945</v>
      </c>
      <c r="OH38" s="791">
        <f t="shared" si="497"/>
        <v>127383600</v>
      </c>
      <c r="OI38" s="642">
        <f t="shared" si="497"/>
        <v>4938251.67</v>
      </c>
      <c r="OJ38" s="681">
        <f t="shared" si="497"/>
        <v>1456492.34</v>
      </c>
      <c r="OK38" s="642">
        <f t="shared" si="497"/>
        <v>87389.54</v>
      </c>
      <c r="OL38" s="691">
        <f t="shared" si="497"/>
        <v>1369102.8</v>
      </c>
      <c r="OM38" s="642">
        <f t="shared" si="497"/>
        <v>0</v>
      </c>
      <c r="ON38" s="669">
        <f t="shared" si="497"/>
        <v>148289014.29999995</v>
      </c>
      <c r="OO38" s="676">
        <f t="shared" si="497"/>
        <v>122660.01000000001</v>
      </c>
      <c r="OP38" s="689">
        <f t="shared" si="497"/>
        <v>1921673.43</v>
      </c>
      <c r="OQ38" s="676">
        <f t="shared" ref="OQ38:OR38" si="498">OQ31+OQ35</f>
        <v>8774680.8599999622</v>
      </c>
      <c r="OR38" s="689">
        <f t="shared" si="498"/>
        <v>137470000</v>
      </c>
      <c r="OS38" s="669">
        <f t="shared" si="497"/>
        <v>0</v>
      </c>
      <c r="OT38" s="676">
        <f t="shared" si="497"/>
        <v>0</v>
      </c>
      <c r="OU38" s="689">
        <f t="shared" si="497"/>
        <v>0</v>
      </c>
      <c r="OV38" s="676">
        <f t="shared" ref="OV38:OW38" si="499">OV31+OV35</f>
        <v>0</v>
      </c>
      <c r="OW38" s="689">
        <f t="shared" si="499"/>
        <v>0</v>
      </c>
      <c r="OX38" s="669">
        <f t="shared" si="497"/>
        <v>381751943.14999998</v>
      </c>
      <c r="OY38" s="676">
        <f t="shared" si="497"/>
        <v>564691.05000000005</v>
      </c>
      <c r="OZ38" s="689">
        <f t="shared" si="497"/>
        <v>8846826.5700000003</v>
      </c>
      <c r="PA38" s="676">
        <f t="shared" ref="PA38:PB38" si="500">PA31+PA35</f>
        <v>22340425.529999971</v>
      </c>
      <c r="PB38" s="689">
        <f t="shared" si="500"/>
        <v>350000000</v>
      </c>
      <c r="PC38" s="669">
        <f t="shared" si="497"/>
        <v>0</v>
      </c>
      <c r="PD38" s="676">
        <f t="shared" si="497"/>
        <v>0</v>
      </c>
      <c r="PE38" s="689">
        <f t="shared" si="497"/>
        <v>0</v>
      </c>
      <c r="PF38" s="676">
        <f t="shared" si="497"/>
        <v>0</v>
      </c>
      <c r="PG38" s="689">
        <f t="shared" si="497"/>
        <v>0</v>
      </c>
      <c r="PH38" s="674">
        <f t="shared" si="497"/>
        <v>9411517.6199999992</v>
      </c>
      <c r="PI38" s="676">
        <f t="shared" si="497"/>
        <v>564691.05000000005</v>
      </c>
      <c r="PJ38" s="689">
        <f t="shared" si="497"/>
        <v>8846826.5700000003</v>
      </c>
      <c r="PK38" s="676">
        <f t="shared" ref="PK38:PL38" si="501">PK31+PK35</f>
        <v>0</v>
      </c>
      <c r="PL38" s="689">
        <f t="shared" si="501"/>
        <v>0</v>
      </c>
      <c r="PM38" s="674">
        <f t="shared" si="497"/>
        <v>0</v>
      </c>
      <c r="PN38" s="676">
        <f t="shared" si="497"/>
        <v>0</v>
      </c>
      <c r="PO38" s="689">
        <f t="shared" si="497"/>
        <v>0</v>
      </c>
      <c r="PP38" s="676">
        <f t="shared" ref="PP38:PQ38" si="502">PP31+PP35</f>
        <v>0</v>
      </c>
      <c r="PQ38" s="689">
        <f t="shared" si="502"/>
        <v>0</v>
      </c>
      <c r="PR38" s="674">
        <f t="shared" si="497"/>
        <v>372340425.52999997</v>
      </c>
      <c r="PS38" s="676">
        <f t="shared" si="497"/>
        <v>0</v>
      </c>
      <c r="PT38" s="689">
        <f t="shared" si="497"/>
        <v>0</v>
      </c>
      <c r="PU38" s="676">
        <f t="shared" si="497"/>
        <v>22340425.529999971</v>
      </c>
      <c r="PV38" s="689">
        <f t="shared" si="497"/>
        <v>350000000</v>
      </c>
      <c r="PW38" s="674">
        <f t="shared" si="497"/>
        <v>0</v>
      </c>
      <c r="PX38" s="676">
        <f t="shared" si="497"/>
        <v>0</v>
      </c>
      <c r="PY38" s="689">
        <f t="shared" si="497"/>
        <v>0</v>
      </c>
      <c r="PZ38" s="676">
        <f t="shared" si="497"/>
        <v>0</v>
      </c>
      <c r="QA38" s="689">
        <f t="shared" si="497"/>
        <v>0</v>
      </c>
      <c r="QB38" s="661">
        <f t="shared" si="497"/>
        <v>19002446.809999999</v>
      </c>
      <c r="QC38" s="690">
        <f t="shared" si="497"/>
        <v>1140146.8099999987</v>
      </c>
      <c r="QD38" s="691">
        <f t="shared" si="497"/>
        <v>17862300</v>
      </c>
      <c r="QE38" s="669">
        <f t="shared" si="497"/>
        <v>0</v>
      </c>
      <c r="QF38" s="690">
        <f t="shared" si="497"/>
        <v>0</v>
      </c>
      <c r="QG38" s="691">
        <f t="shared" si="497"/>
        <v>0</v>
      </c>
      <c r="QH38" s="661">
        <f t="shared" si="497"/>
        <v>0</v>
      </c>
      <c r="QI38" s="690">
        <f t="shared" si="497"/>
        <v>0</v>
      </c>
      <c r="QJ38" s="691">
        <f t="shared" si="497"/>
        <v>0</v>
      </c>
      <c r="QK38" s="669">
        <f t="shared" si="497"/>
        <v>0</v>
      </c>
      <c r="QL38" s="690">
        <f t="shared" si="497"/>
        <v>0</v>
      </c>
      <c r="QM38" s="691">
        <f t="shared" si="497"/>
        <v>0</v>
      </c>
      <c r="QN38" s="661">
        <f t="shared" si="497"/>
        <v>0</v>
      </c>
      <c r="QO38" s="690">
        <f t="shared" si="497"/>
        <v>0</v>
      </c>
      <c r="QP38" s="691">
        <f t="shared" si="497"/>
        <v>0</v>
      </c>
      <c r="QQ38" s="669">
        <f t="shared" si="497"/>
        <v>0</v>
      </c>
      <c r="QR38" s="690">
        <f t="shared" si="497"/>
        <v>0</v>
      </c>
      <c r="QS38" s="691">
        <f t="shared" si="497"/>
        <v>0</v>
      </c>
      <c r="QT38" s="683">
        <f t="shared" si="497"/>
        <v>0</v>
      </c>
      <c r="QU38" s="690">
        <f t="shared" si="497"/>
        <v>0</v>
      </c>
      <c r="QV38" s="691">
        <f t="shared" si="497"/>
        <v>0</v>
      </c>
      <c r="QW38" s="674">
        <f t="shared" si="497"/>
        <v>0</v>
      </c>
      <c r="QX38" s="690">
        <f t="shared" si="497"/>
        <v>0</v>
      </c>
      <c r="QY38" s="691">
        <f t="shared" si="497"/>
        <v>0</v>
      </c>
      <c r="QZ38" s="683">
        <f t="shared" si="497"/>
        <v>0</v>
      </c>
      <c r="RA38" s="690">
        <f t="shared" si="497"/>
        <v>0</v>
      </c>
      <c r="RB38" s="691">
        <f t="shared" si="497"/>
        <v>0</v>
      </c>
      <c r="RC38" s="674">
        <f t="shared" si="497"/>
        <v>0</v>
      </c>
      <c r="RD38" s="690">
        <f t="shared" si="497"/>
        <v>0</v>
      </c>
      <c r="RE38" s="691">
        <f t="shared" si="497"/>
        <v>0</v>
      </c>
      <c r="RF38" s="669">
        <f t="shared" ref="RF38" si="503">RF31+RF35</f>
        <v>0</v>
      </c>
      <c r="RG38" s="676">
        <f>RG31+RG35</f>
        <v>0</v>
      </c>
      <c r="RH38" s="792">
        <f>RH31+RH35</f>
        <v>0</v>
      </c>
      <c r="RI38" s="676">
        <f>RI31+RI35</f>
        <v>0</v>
      </c>
      <c r="RJ38" s="792">
        <f>RJ31+RJ35</f>
        <v>0</v>
      </c>
      <c r="RK38" s="669">
        <f t="shared" ref="RK38" si="504">RK31+RK35</f>
        <v>0</v>
      </c>
      <c r="RL38" s="676">
        <f>RL31+RL35</f>
        <v>0</v>
      </c>
      <c r="RM38" s="792">
        <f>RM31+RM35</f>
        <v>0</v>
      </c>
      <c r="RN38" s="676">
        <f>RN31+RN35</f>
        <v>0</v>
      </c>
      <c r="RO38" s="792">
        <f>RO31+RO35</f>
        <v>0</v>
      </c>
      <c r="RP38" s="669">
        <f t="shared" ref="RP38" si="505">RP31+RP35</f>
        <v>0</v>
      </c>
      <c r="RQ38" s="690">
        <f t="shared" ref="RQ38:RR38" si="506">RQ31+RQ35</f>
        <v>0</v>
      </c>
      <c r="RR38" s="691">
        <f t="shared" si="506"/>
        <v>0</v>
      </c>
      <c r="RS38" s="676">
        <f>RS31+RS35</f>
        <v>0</v>
      </c>
      <c r="RT38" s="792">
        <f>RT31+RT35</f>
        <v>0</v>
      </c>
      <c r="RU38" s="669">
        <f t="shared" ref="RU38" si="507">RU31+RU35</f>
        <v>0</v>
      </c>
      <c r="RV38" s="676">
        <f>RV31+RV35</f>
        <v>0</v>
      </c>
      <c r="RW38" s="792">
        <f>RW31+RW35</f>
        <v>0</v>
      </c>
      <c r="RX38" s="676">
        <f>RX31+RX35</f>
        <v>0</v>
      </c>
      <c r="RY38" s="792">
        <f>RY31+RY35</f>
        <v>0</v>
      </c>
      <c r="RZ38" s="683">
        <f t="shared" ref="RZ38:SC38" si="508">RZ31+RZ35</f>
        <v>0</v>
      </c>
      <c r="SA38" s="683">
        <f t="shared" si="508"/>
        <v>0</v>
      </c>
      <c r="SB38" s="683">
        <f t="shared" si="508"/>
        <v>0</v>
      </c>
      <c r="SC38" s="683">
        <f t="shared" si="508"/>
        <v>0</v>
      </c>
      <c r="SD38" s="669">
        <f t="shared" ref="SD38:SV38" si="509">SD31+SD35</f>
        <v>1181484014.5100002</v>
      </c>
      <c r="SE38" s="671">
        <f t="shared" si="509"/>
        <v>253013875.61000001</v>
      </c>
      <c r="SF38" s="671">
        <f t="shared" ref="SF38:SG38" si="510">SF31+SF35</f>
        <v>203879316.67000002</v>
      </c>
      <c r="SG38" s="691">
        <f t="shared" si="510"/>
        <v>524261100</v>
      </c>
      <c r="SH38" s="671">
        <f t="shared" si="509"/>
        <v>56092322.230000004</v>
      </c>
      <c r="SI38" s="691">
        <f t="shared" si="509"/>
        <v>144237400</v>
      </c>
      <c r="SJ38" s="669">
        <f t="shared" si="509"/>
        <v>95136915.620000005</v>
      </c>
      <c r="SK38" s="676">
        <f t="shared" si="509"/>
        <v>16920920.059999999</v>
      </c>
      <c r="SL38" s="687">
        <f t="shared" ref="SL38:SM38" si="511">SL31+SL35</f>
        <v>16987752.82</v>
      </c>
      <c r="SM38" s="691">
        <f t="shared" si="511"/>
        <v>43682792.969999999</v>
      </c>
      <c r="SN38" s="687">
        <f t="shared" si="509"/>
        <v>4912725.93</v>
      </c>
      <c r="SO38" s="691">
        <f t="shared" si="509"/>
        <v>12632723.84</v>
      </c>
      <c r="SP38" s="661">
        <f t="shared" si="509"/>
        <v>11160000</v>
      </c>
      <c r="SQ38" s="671">
        <f t="shared" si="509"/>
        <v>2400000</v>
      </c>
      <c r="SR38" s="701">
        <f t="shared" si="509"/>
        <v>8760000</v>
      </c>
      <c r="SS38" s="669">
        <f t="shared" si="509"/>
        <v>0</v>
      </c>
      <c r="ST38" s="687">
        <f t="shared" si="509"/>
        <v>0</v>
      </c>
      <c r="SU38" s="691">
        <f t="shared" si="509"/>
        <v>0</v>
      </c>
      <c r="SV38" s="669">
        <f t="shared" si="509"/>
        <v>1131671382.98</v>
      </c>
      <c r="SW38" s="676">
        <f>SW31+SW35</f>
        <v>0</v>
      </c>
      <c r="SX38" s="689">
        <f>SX31+SX35</f>
        <v>0</v>
      </c>
      <c r="SY38" s="676">
        <f t="shared" ref="SY38:SZ38" si="512">SY31+SY35</f>
        <v>3776138.299999997</v>
      </c>
      <c r="SZ38" s="689">
        <f t="shared" si="512"/>
        <v>59159500</v>
      </c>
      <c r="TA38" s="676">
        <f>TA31+TA35</f>
        <v>64124144.679999985</v>
      </c>
      <c r="TB38" s="689">
        <f>TB31+TB35</f>
        <v>1004611600</v>
      </c>
      <c r="TC38" s="669">
        <f t="shared" ref="TC38:TJ38" si="513">TC31+TC35</f>
        <v>121172636.50999999</v>
      </c>
      <c r="TD38" s="676">
        <f t="shared" si="513"/>
        <v>0</v>
      </c>
      <c r="TE38" s="689">
        <f t="shared" si="513"/>
        <v>0</v>
      </c>
      <c r="TF38" s="676">
        <f t="shared" si="513"/>
        <v>0</v>
      </c>
      <c r="TG38" s="689">
        <f t="shared" si="513"/>
        <v>0</v>
      </c>
      <c r="TH38" s="676">
        <f t="shared" si="513"/>
        <v>7270358.2000000002</v>
      </c>
      <c r="TI38" s="686">
        <f t="shared" si="513"/>
        <v>113902278.30999999</v>
      </c>
      <c r="TJ38" s="669">
        <f t="shared" si="513"/>
        <v>240387553.19</v>
      </c>
      <c r="TK38" s="676">
        <f>TK31+TK35</f>
        <v>0</v>
      </c>
      <c r="TL38" s="689">
        <f>TL31+TL35</f>
        <v>0</v>
      </c>
      <c r="TM38" s="676">
        <f t="shared" ref="TM38:TN38" si="514">TM31+TM35</f>
        <v>8689455.3200000077</v>
      </c>
      <c r="TN38" s="689">
        <f t="shared" si="514"/>
        <v>136134800</v>
      </c>
      <c r="TO38" s="676">
        <f>TO31+TO35</f>
        <v>5733797.8700000048</v>
      </c>
      <c r="TP38" s="689">
        <f>TP31+TP35</f>
        <v>89829500</v>
      </c>
      <c r="TQ38" s="669">
        <f t="shared" ref="TQ38:TX38" si="515">TQ31+TQ35</f>
        <v>0</v>
      </c>
      <c r="TR38" s="676">
        <f>TR31+TR35</f>
        <v>0</v>
      </c>
      <c r="TS38" s="689">
        <f>TS31+TS35</f>
        <v>0</v>
      </c>
      <c r="TT38" s="676">
        <f t="shared" ref="TT38:TU38" si="516">TT31+TT35</f>
        <v>0</v>
      </c>
      <c r="TU38" s="689">
        <f t="shared" si="516"/>
        <v>0</v>
      </c>
      <c r="TV38" s="676">
        <f>TV31+TV35</f>
        <v>0</v>
      </c>
      <c r="TW38" s="689">
        <f>TW31+TW35</f>
        <v>0</v>
      </c>
      <c r="TX38" s="674">
        <f t="shared" si="515"/>
        <v>144824255.31999999</v>
      </c>
      <c r="TY38" s="676">
        <f>TY31+TY35</f>
        <v>0</v>
      </c>
      <c r="TZ38" s="689">
        <f>TZ31+TZ35</f>
        <v>0</v>
      </c>
      <c r="UA38" s="676">
        <f t="shared" ref="UA38:UB38" si="517">UA31+UA35</f>
        <v>8689455.3200000077</v>
      </c>
      <c r="UB38" s="689">
        <f t="shared" si="517"/>
        <v>136134800</v>
      </c>
      <c r="UC38" s="676">
        <f>UC31+UC35</f>
        <v>0</v>
      </c>
      <c r="UD38" s="689">
        <f>UD31+UD35</f>
        <v>0</v>
      </c>
      <c r="UE38" s="674">
        <f t="shared" ref="UE38" si="518">UE31+UE35</f>
        <v>0</v>
      </c>
      <c r="UF38" s="676">
        <f>UF31+UF35</f>
        <v>0</v>
      </c>
      <c r="UG38" s="689">
        <f>UG31+UG35</f>
        <v>0</v>
      </c>
      <c r="UH38" s="676">
        <f t="shared" ref="UH38:UI38" si="519">UH31+UH35</f>
        <v>0</v>
      </c>
      <c r="UI38" s="689">
        <f t="shared" si="519"/>
        <v>0</v>
      </c>
      <c r="UJ38" s="676">
        <f>UJ31+UJ35</f>
        <v>0</v>
      </c>
      <c r="UK38" s="689">
        <f>UK31+UK35</f>
        <v>0</v>
      </c>
      <c r="UL38" s="674">
        <f t="shared" ref="UL38:XC38" si="520">UL31+UL35</f>
        <v>95563297.870000005</v>
      </c>
      <c r="UM38" s="676">
        <f t="shared" si="520"/>
        <v>0</v>
      </c>
      <c r="UN38" s="689">
        <f t="shared" si="520"/>
        <v>0</v>
      </c>
      <c r="UO38" s="676">
        <f t="shared" si="520"/>
        <v>0</v>
      </c>
      <c r="UP38" s="689">
        <f t="shared" si="520"/>
        <v>0</v>
      </c>
      <c r="UQ38" s="676">
        <f t="shared" si="520"/>
        <v>5733797.8700000048</v>
      </c>
      <c r="UR38" s="689">
        <f t="shared" si="520"/>
        <v>89829500</v>
      </c>
      <c r="US38" s="674">
        <f t="shared" si="520"/>
        <v>0</v>
      </c>
      <c r="UT38" s="676">
        <f t="shared" si="520"/>
        <v>0</v>
      </c>
      <c r="UU38" s="689">
        <f t="shared" si="520"/>
        <v>0</v>
      </c>
      <c r="UV38" s="676">
        <f t="shared" si="520"/>
        <v>0</v>
      </c>
      <c r="UW38" s="689">
        <f t="shared" si="520"/>
        <v>0</v>
      </c>
      <c r="UX38" s="676">
        <f t="shared" si="520"/>
        <v>0</v>
      </c>
      <c r="UY38" s="689">
        <f t="shared" si="520"/>
        <v>0</v>
      </c>
      <c r="UZ38" s="669">
        <f t="shared" si="520"/>
        <v>2508363846.7000003</v>
      </c>
      <c r="VA38" s="669">
        <f t="shared" si="520"/>
        <v>233172935.13</v>
      </c>
      <c r="VB38" s="669">
        <f t="shared" si="520"/>
        <v>126248262.48999999</v>
      </c>
      <c r="VC38" s="669">
        <f t="shared" si="520"/>
        <v>2153987.96</v>
      </c>
      <c r="VD38" s="680">
        <f t="shared" si="520"/>
        <v>7135490.2999999998</v>
      </c>
      <c r="VE38" s="681">
        <f t="shared" si="520"/>
        <v>2107384.5699999998</v>
      </c>
      <c r="VF38" s="680">
        <f t="shared" si="520"/>
        <v>119112772.19000001</v>
      </c>
      <c r="VG38" s="681">
        <f t="shared" si="520"/>
        <v>46603.39</v>
      </c>
      <c r="VH38" s="659">
        <f t="shared" si="520"/>
        <v>19447407490.459999</v>
      </c>
      <c r="VI38" s="672">
        <f t="shared" si="520"/>
        <v>18956615190.459999</v>
      </c>
      <c r="VJ38" s="671">
        <f t="shared" si="520"/>
        <v>490792300</v>
      </c>
      <c r="VK38" s="659">
        <f t="shared" si="520"/>
        <v>4953304232.0699997</v>
      </c>
      <c r="VL38" s="672">
        <f t="shared" si="520"/>
        <v>4795466162.7800007</v>
      </c>
      <c r="VM38" s="692">
        <f t="shared" si="520"/>
        <v>157838069.29000002</v>
      </c>
      <c r="VN38" s="669">
        <f t="shared" si="520"/>
        <v>18253679932.550003</v>
      </c>
      <c r="VO38" s="668">
        <f t="shared" si="520"/>
        <v>4596725306.8400002</v>
      </c>
      <c r="VP38" s="659">
        <f t="shared" si="520"/>
        <v>429949000</v>
      </c>
      <c r="VQ38" s="682">
        <f t="shared" si="520"/>
        <v>108814091</v>
      </c>
      <c r="VR38" s="668">
        <f t="shared" si="520"/>
        <v>8493500</v>
      </c>
      <c r="VS38" s="669">
        <f t="shared" si="520"/>
        <v>1174412.0499999998</v>
      </c>
      <c r="VT38" s="668">
        <f t="shared" si="520"/>
        <v>39064600</v>
      </c>
      <c r="VU38" s="669">
        <f t="shared" si="520"/>
        <v>7078313.6100000013</v>
      </c>
      <c r="VV38" s="669">
        <f t="shared" si="520"/>
        <v>109300</v>
      </c>
      <c r="VW38" s="668">
        <f t="shared" si="520"/>
        <v>0</v>
      </c>
      <c r="VX38" s="669">
        <f t="shared" si="520"/>
        <v>6512500</v>
      </c>
      <c r="VY38" s="668">
        <f t="shared" si="520"/>
        <v>3250224</v>
      </c>
      <c r="VZ38" s="659">
        <f t="shared" si="520"/>
        <v>1853000</v>
      </c>
      <c r="WA38" s="668">
        <f t="shared" si="520"/>
        <v>1853000</v>
      </c>
      <c r="WB38" s="659">
        <f t="shared" si="520"/>
        <v>6047200</v>
      </c>
      <c r="WC38" s="682">
        <f t="shared" si="520"/>
        <v>0</v>
      </c>
      <c r="WD38" s="669">
        <f t="shared" si="520"/>
        <v>635222737.91000009</v>
      </c>
      <c r="WE38" s="684">
        <f>WE31+WE35</f>
        <v>223510537.91</v>
      </c>
      <c r="WF38" s="686">
        <f>WF31+WF35</f>
        <v>411712200</v>
      </c>
      <c r="WG38" s="682">
        <f t="shared" ref="WG38" si="521">WG31+WG35</f>
        <v>217096006.42000002</v>
      </c>
      <c r="WH38" s="673">
        <f>WH31+WH35</f>
        <v>76387764.939999998</v>
      </c>
      <c r="WI38" s="688">
        <f>WI31+WI35</f>
        <v>140708241.47999999</v>
      </c>
      <c r="WJ38" s="659">
        <f t="shared" ref="WJ38" si="522">WJ31+WJ35</f>
        <v>66475720</v>
      </c>
      <c r="WK38" s="672">
        <f t="shared" si="520"/>
        <v>49475720</v>
      </c>
      <c r="WL38" s="691">
        <f t="shared" si="520"/>
        <v>17000000</v>
      </c>
      <c r="WM38" s="659">
        <f t="shared" si="520"/>
        <v>17312878.149999999</v>
      </c>
      <c r="WN38" s="684">
        <f>WN31+WN35</f>
        <v>13539000</v>
      </c>
      <c r="WO38" s="686">
        <f>WO31+WO35</f>
        <v>3773878.1500000004</v>
      </c>
      <c r="WP38" s="659">
        <f t="shared" ref="WP38:WW38" si="523">WP31+WP35</f>
        <v>2045687825.3199999</v>
      </c>
      <c r="WQ38" s="659">
        <f t="shared" si="523"/>
        <v>377070895.73000002</v>
      </c>
      <c r="WR38" s="659">
        <f t="shared" si="523"/>
        <v>17420760</v>
      </c>
      <c r="WS38" s="672">
        <f t="shared" si="523"/>
        <v>0</v>
      </c>
      <c r="WT38" s="691">
        <f t="shared" si="523"/>
        <v>17420760</v>
      </c>
      <c r="WU38" s="659">
        <f t="shared" si="523"/>
        <v>4392297</v>
      </c>
      <c r="WV38" s="672">
        <f t="shared" si="523"/>
        <v>0</v>
      </c>
      <c r="WW38" s="691">
        <f t="shared" si="523"/>
        <v>4392297</v>
      </c>
      <c r="WX38" s="659">
        <f t="shared" si="520"/>
        <v>30950000</v>
      </c>
      <c r="WY38" s="672">
        <f t="shared" si="520"/>
        <v>21947302.150000002</v>
      </c>
      <c r="WZ38" s="691">
        <f t="shared" si="520"/>
        <v>9002697.8499999996</v>
      </c>
      <c r="XA38" s="659">
        <f t="shared" si="520"/>
        <v>0</v>
      </c>
      <c r="XB38" s="672">
        <f t="shared" si="520"/>
        <v>0</v>
      </c>
      <c r="XC38" s="691">
        <f t="shared" si="520"/>
        <v>0</v>
      </c>
      <c r="XD38" s="659">
        <f t="shared" ref="XD38:ZL38" si="524">XD31+XD35</f>
        <v>59232958.589999989</v>
      </c>
      <c r="XE38" s="672">
        <f t="shared" si="524"/>
        <v>3553977.5100000002</v>
      </c>
      <c r="XF38" s="691">
        <f t="shared" si="524"/>
        <v>55678981.079999998</v>
      </c>
      <c r="XG38" s="659">
        <f t="shared" si="524"/>
        <v>14575919.859999999</v>
      </c>
      <c r="XH38" s="672">
        <f t="shared" si="524"/>
        <v>874555.14999999991</v>
      </c>
      <c r="XI38" s="691">
        <f t="shared" si="524"/>
        <v>13701364.709999999</v>
      </c>
      <c r="XJ38" s="659">
        <f t="shared" si="524"/>
        <v>774794160</v>
      </c>
      <c r="XK38" s="672">
        <f t="shared" si="524"/>
        <v>0</v>
      </c>
      <c r="XL38" s="691">
        <f t="shared" si="524"/>
        <v>774794160</v>
      </c>
      <c r="XM38" s="659">
        <f t="shared" si="524"/>
        <v>193986624</v>
      </c>
      <c r="XN38" s="672">
        <f t="shared" si="524"/>
        <v>0</v>
      </c>
      <c r="XO38" s="691">
        <f t="shared" si="524"/>
        <v>193986624</v>
      </c>
      <c r="XP38" s="659">
        <f t="shared" si="524"/>
        <v>121243634.20999999</v>
      </c>
      <c r="XQ38" s="690">
        <f t="shared" si="524"/>
        <v>121243634.20999999</v>
      </c>
      <c r="XR38" s="659">
        <f t="shared" si="524"/>
        <v>0</v>
      </c>
      <c r="XS38" s="642">
        <f t="shared" si="524"/>
        <v>0</v>
      </c>
      <c r="XT38" s="659">
        <f t="shared" si="524"/>
        <v>137473013.25999999</v>
      </c>
      <c r="XU38" s="642">
        <f t="shared" si="524"/>
        <v>137473013.25999999</v>
      </c>
      <c r="XV38" s="659">
        <f t="shared" si="524"/>
        <v>0</v>
      </c>
      <c r="XW38" s="642">
        <f t="shared" si="524"/>
        <v>0</v>
      </c>
      <c r="XX38" s="675">
        <f t="shared" si="524"/>
        <v>0</v>
      </c>
      <c r="XY38" s="675">
        <f t="shared" si="524"/>
        <v>0</v>
      </c>
      <c r="XZ38" s="675">
        <f t="shared" si="524"/>
        <v>137473013.25999999</v>
      </c>
      <c r="YA38" s="675">
        <f t="shared" si="524"/>
        <v>0</v>
      </c>
      <c r="YB38" s="659">
        <f t="shared" si="524"/>
        <v>840635108.04999995</v>
      </c>
      <c r="YC38" s="690">
        <f t="shared" si="524"/>
        <v>90987296.040000007</v>
      </c>
      <c r="YD38" s="642">
        <f t="shared" ref="YD38" si="525">YD31+YD35</f>
        <v>0</v>
      </c>
      <c r="YE38" s="642">
        <f t="shared" si="524"/>
        <v>46141749.549999997</v>
      </c>
      <c r="YF38" s="670">
        <f>YF31+YF35</f>
        <v>3180201.79</v>
      </c>
      <c r="YG38" s="642">
        <f t="shared" ref="YG38:YI38" si="526">YG31+YG35</f>
        <v>575895704.55999994</v>
      </c>
      <c r="YH38" s="670">
        <f t="shared" si="526"/>
        <v>0</v>
      </c>
      <c r="YI38" s="642">
        <f t="shared" si="526"/>
        <v>86193173.549999997</v>
      </c>
      <c r="YJ38" s="642">
        <f>YJ31+YJ35</f>
        <v>2528544</v>
      </c>
      <c r="YK38" s="690">
        <f>YK31+YK35</f>
        <v>0</v>
      </c>
      <c r="YL38" s="642">
        <f t="shared" ref="YL38:YQ38" si="527">YL31+YL35</f>
        <v>0</v>
      </c>
      <c r="YM38" s="642">
        <f t="shared" si="527"/>
        <v>35708438.560000002</v>
      </c>
      <c r="YN38" s="659">
        <f t="shared" si="527"/>
        <v>164116054.87</v>
      </c>
      <c r="YO38" s="642">
        <f t="shared" si="527"/>
        <v>0</v>
      </c>
      <c r="YP38" s="642">
        <f t="shared" ref="YP38" si="528">YP31+YP35</f>
        <v>0</v>
      </c>
      <c r="YQ38" s="642">
        <f t="shared" si="527"/>
        <v>2990078.45</v>
      </c>
      <c r="YR38" s="690">
        <f>YR31+YR35</f>
        <v>0</v>
      </c>
      <c r="YS38" s="642">
        <f t="shared" ref="YS38:YZ38" si="529">YS31+YS35</f>
        <v>125417537.86</v>
      </c>
      <c r="YT38" s="642">
        <f t="shared" si="529"/>
        <v>0</v>
      </c>
      <c r="YU38" s="642">
        <f t="shared" si="529"/>
        <v>0</v>
      </c>
      <c r="YV38" s="642">
        <f>YV31+YV35</f>
        <v>0</v>
      </c>
      <c r="YW38" s="690">
        <f>YW31+YW35</f>
        <v>0</v>
      </c>
      <c r="YX38" s="642">
        <f t="shared" ref="YX38:YY38" si="530">YX31+YX35</f>
        <v>0</v>
      </c>
      <c r="YY38" s="642">
        <f t="shared" si="530"/>
        <v>35708438.560000002</v>
      </c>
      <c r="YZ38" s="659">
        <f t="shared" si="529"/>
        <v>63938191.210000001</v>
      </c>
      <c r="ZA38" s="642">
        <f>ZA31+ZA35</f>
        <v>28202332.91</v>
      </c>
      <c r="ZB38" s="642">
        <f>ZB31+ZB35</f>
        <v>0</v>
      </c>
      <c r="ZC38" s="642">
        <f>ZC31+ZC35</f>
        <v>33233830.57</v>
      </c>
      <c r="ZD38" s="642">
        <f>ZD31+ZD35</f>
        <v>2502027.73</v>
      </c>
      <c r="ZE38" s="670">
        <f t="shared" ref="ZE38" si="531">ZE31+ZE35</f>
        <v>0</v>
      </c>
      <c r="ZF38" s="659">
        <f t="shared" si="524"/>
        <v>0</v>
      </c>
      <c r="ZG38" s="642">
        <f>ZG31+ZG35</f>
        <v>0</v>
      </c>
      <c r="ZH38" s="642">
        <f>ZH31+ZH35</f>
        <v>0</v>
      </c>
      <c r="ZI38" s="642">
        <f>ZI31+ZI35</f>
        <v>0</v>
      </c>
      <c r="ZJ38" s="642">
        <f>ZJ31+ZJ35</f>
        <v>0</v>
      </c>
      <c r="ZK38" s="670">
        <f t="shared" ref="ZK38" si="532">ZK31+ZK35</f>
        <v>0</v>
      </c>
      <c r="ZL38" s="675">
        <f t="shared" si="524"/>
        <v>60834923.32</v>
      </c>
      <c r="ZM38" s="642">
        <f>ZM31+ZM35</f>
        <v>25099065.02</v>
      </c>
      <c r="ZN38" s="642">
        <f>ZN31+ZN35</f>
        <v>0</v>
      </c>
      <c r="ZO38" s="642">
        <f>ZO31+ZO35</f>
        <v>33233830.57</v>
      </c>
      <c r="ZP38" s="642">
        <f>ZP31+ZP35</f>
        <v>2502027.73</v>
      </c>
      <c r="ZQ38" s="642">
        <f>ZQ31+ZQ35</f>
        <v>0</v>
      </c>
      <c r="ZR38" s="675">
        <f t="shared" ref="ZR38" si="533">ZR31+ZR35</f>
        <v>0</v>
      </c>
      <c r="ZS38" s="642">
        <f>ZS31+ZS35</f>
        <v>0</v>
      </c>
      <c r="ZT38" s="642">
        <f>ZT31+ZT35</f>
        <v>0</v>
      </c>
      <c r="ZU38" s="642">
        <f>ZU31+ZU35</f>
        <v>0</v>
      </c>
      <c r="ZV38" s="642">
        <f>ZV31+ZV35</f>
        <v>0</v>
      </c>
      <c r="ZW38" s="642">
        <f>ZW31+ZW35</f>
        <v>0</v>
      </c>
      <c r="ZX38" s="675">
        <f t="shared" ref="ZX38" si="534">ZX31+ZX35</f>
        <v>3103267.89</v>
      </c>
      <c r="ZY38" s="642">
        <f>ZY31+ZY35</f>
        <v>3103267.89</v>
      </c>
      <c r="ZZ38" s="642">
        <f>ZZ31+ZZ35</f>
        <v>0</v>
      </c>
      <c r="AAA38" s="642">
        <f>AAA31+AAA35</f>
        <v>0</v>
      </c>
      <c r="AAB38" s="642">
        <f>AAB31+AAB35</f>
        <v>0</v>
      </c>
      <c r="AAC38" s="670">
        <f t="shared" ref="AAC38:ABA38" si="535">AAC31+AAC35</f>
        <v>0</v>
      </c>
      <c r="AAD38" s="675">
        <f t="shared" si="535"/>
        <v>0</v>
      </c>
      <c r="AAE38" s="642">
        <f>AAE31+AAE35</f>
        <v>0</v>
      </c>
      <c r="AAF38" s="642">
        <f>AAF31+AAF35</f>
        <v>0</v>
      </c>
      <c r="AAG38" s="642"/>
      <c r="AAH38" s="642">
        <f>AAH31+AAH35</f>
        <v>0</v>
      </c>
      <c r="AAI38" s="670">
        <f t="shared" ref="AAI38" si="536">AAI31+AAI35</f>
        <v>0</v>
      </c>
      <c r="AAJ38" s="660">
        <f t="shared" si="535"/>
        <v>-1809600000.1600001</v>
      </c>
      <c r="AAK38" s="659">
        <f t="shared" si="535"/>
        <v>-237800000</v>
      </c>
      <c r="AAL38" s="659">
        <f t="shared" si="535"/>
        <v>0</v>
      </c>
      <c r="AAM38" s="659">
        <f t="shared" si="535"/>
        <v>0</v>
      </c>
      <c r="AAN38" s="659">
        <f t="shared" si="535"/>
        <v>0</v>
      </c>
      <c r="AAO38" s="659">
        <f t="shared" si="535"/>
        <v>0</v>
      </c>
      <c r="AAP38" s="681">
        <f t="shared" si="535"/>
        <v>0</v>
      </c>
      <c r="AAQ38" s="681">
        <f t="shared" si="535"/>
        <v>0</v>
      </c>
      <c r="AAR38" s="681">
        <f t="shared" si="535"/>
        <v>0</v>
      </c>
      <c r="AAS38" s="681">
        <f t="shared" si="535"/>
        <v>0</v>
      </c>
      <c r="AAT38" s="659">
        <f t="shared" si="535"/>
        <v>-1808400000.1600001</v>
      </c>
      <c r="AAU38" s="659">
        <f t="shared" si="535"/>
        <v>-237500000</v>
      </c>
      <c r="AAV38" s="659">
        <f t="shared" si="535"/>
        <v>-1200000</v>
      </c>
      <c r="AAW38" s="659">
        <f t="shared" si="535"/>
        <v>-300000</v>
      </c>
      <c r="AAX38" s="681">
        <f t="shared" si="535"/>
        <v>-550000</v>
      </c>
      <c r="AAY38" s="681">
        <f t="shared" si="535"/>
        <v>-300000</v>
      </c>
      <c r="AAZ38" s="681">
        <f t="shared" si="535"/>
        <v>-650000</v>
      </c>
      <c r="ABA38" s="681">
        <f t="shared" si="535"/>
        <v>0</v>
      </c>
      <c r="ABB38" s="1129">
        <f>'Проверочная  таблица'!AAT38+'Проверочная  таблица'!AAV38</f>
        <v>-1809600000.1600001</v>
      </c>
      <c r="ABC38" s="1129">
        <f>'Проверочная  таблица'!AAU38+'Проверочная  таблица'!AAW38</f>
        <v>-237800000</v>
      </c>
    </row>
    <row r="39" spans="1:731" ht="14.25" customHeight="1" x14ac:dyDescent="0.25">
      <c r="A39" s="530"/>
      <c r="B39" s="799">
        <f>D39+AN39+'Проверочная  таблица'!VH39</f>
        <v>0</v>
      </c>
      <c r="C39" s="799">
        <f>E39+AO39+'Проверочная  таблица'!VK39</f>
        <v>0</v>
      </c>
      <c r="D39" s="799">
        <f>D38-'[1]Дотация  из  ОБ_факт'!$C$43</f>
        <v>0</v>
      </c>
      <c r="E39" s="799">
        <f>1003277006.83-E38</f>
        <v>0</v>
      </c>
      <c r="F39" s="799">
        <f>F38+H38</f>
        <v>900876020.87</v>
      </c>
      <c r="G39" s="799">
        <f>G38+I38</f>
        <v>231463145.59</v>
      </c>
      <c r="H39" s="530"/>
      <c r="I39" s="530"/>
      <c r="J39" s="530"/>
      <c r="K39" s="530"/>
      <c r="L39" s="530"/>
      <c r="M39" s="530"/>
      <c r="N39" s="799">
        <f>N38+P38</f>
        <v>3208226390</v>
      </c>
      <c r="O39" s="799">
        <f>O38+Q38</f>
        <v>766359315.83000004</v>
      </c>
      <c r="P39" s="530"/>
      <c r="Q39" s="530"/>
      <c r="R39" s="530"/>
      <c r="S39" s="530"/>
      <c r="T39" s="530"/>
      <c r="U39" s="530"/>
      <c r="V39" s="530"/>
      <c r="W39" s="530"/>
      <c r="X39" s="530"/>
      <c r="Y39" s="530"/>
      <c r="Z39" s="530"/>
      <c r="AA39" s="530"/>
      <c r="AB39" s="530"/>
      <c r="AC39" s="530"/>
      <c r="AD39" s="530"/>
      <c r="AE39" s="530"/>
      <c r="AF39" s="530"/>
      <c r="AG39" s="530"/>
      <c r="AH39" s="530"/>
      <c r="AI39" s="530"/>
      <c r="AJ39" s="530"/>
      <c r="AK39" s="530"/>
      <c r="AL39" s="530"/>
      <c r="AM39" s="530"/>
      <c r="AN39" s="799">
        <f>AN38-[1]Субсидия_факт!$F$33</f>
        <v>0</v>
      </c>
      <c r="AO39" s="1188">
        <f>834347559.99-AO38</f>
        <v>0</v>
      </c>
      <c r="AP39" s="530"/>
      <c r="AQ39" s="799"/>
      <c r="AR39" s="799">
        <f>AR38+AW38+'Прочая  субсидия_МР  и  ГО'!AJ38</f>
        <v>0</v>
      </c>
      <c r="AS39" s="530"/>
      <c r="AT39" s="799"/>
      <c r="AU39" s="799">
        <f>AU38+AY38+'Прочая  субсидия_МР  и  ГО'!AK38</f>
        <v>0</v>
      </c>
      <c r="AV39" s="530"/>
      <c r="AW39" s="799"/>
      <c r="AX39" s="530"/>
      <c r="AY39" s="799"/>
      <c r="AZ39" s="530"/>
      <c r="BA39" s="799"/>
      <c r="BB39" s="530"/>
      <c r="BC39" s="799"/>
      <c r="BD39" s="530"/>
      <c r="BE39" s="799"/>
      <c r="BF39" s="530"/>
      <c r="BG39" s="799"/>
      <c r="BH39" s="802"/>
      <c r="BI39" s="802"/>
      <c r="BJ39" s="802"/>
      <c r="BK39" s="802"/>
      <c r="BL39" s="802"/>
      <c r="BM39" s="802"/>
      <c r="BN39" s="802"/>
      <c r="BO39" s="802"/>
      <c r="BP39" s="802"/>
      <c r="BQ39" s="802"/>
      <c r="BR39" s="802"/>
      <c r="BS39" s="802"/>
      <c r="BT39" s="802"/>
      <c r="BU39" s="802"/>
      <c r="BV39" s="802"/>
      <c r="BW39" s="802">
        <f>BW38+CI38</f>
        <v>0</v>
      </c>
      <c r="BX39" s="802">
        <f>BX38+CJ38</f>
        <v>0</v>
      </c>
      <c r="BY39" s="802"/>
      <c r="BZ39" s="802"/>
      <c r="CA39" s="802"/>
      <c r="CB39" s="802"/>
      <c r="CC39" s="802"/>
      <c r="CD39" s="802">
        <f>CD38+CL38</f>
        <v>0</v>
      </c>
      <c r="CE39" s="802">
        <f>CE38+CM38</f>
        <v>0</v>
      </c>
      <c r="CF39" s="802"/>
      <c r="CG39" s="802"/>
      <c r="CH39" s="802"/>
      <c r="CI39" s="802"/>
      <c r="CJ39" s="802"/>
      <c r="CK39" s="802"/>
      <c r="CL39" s="802"/>
      <c r="CM39" s="802"/>
      <c r="CN39" s="802"/>
      <c r="CO39" s="802"/>
      <c r="CP39" s="802"/>
      <c r="CQ39" s="802"/>
      <c r="CR39" s="802"/>
      <c r="CS39" s="802"/>
      <c r="CT39" s="802"/>
      <c r="CU39" s="802"/>
      <c r="CV39" s="802"/>
      <c r="CW39" s="802"/>
      <c r="CX39" s="802"/>
      <c r="CY39" s="802"/>
      <c r="CZ39" s="802"/>
      <c r="DA39" s="802"/>
      <c r="DB39" s="802"/>
      <c r="DC39" s="802"/>
      <c r="DD39" s="802"/>
      <c r="DE39" s="802"/>
      <c r="DF39" s="802"/>
      <c r="DG39" s="802"/>
      <c r="DH39" s="1189"/>
      <c r="DI39" s="1189"/>
      <c r="DJ39" s="802"/>
      <c r="DK39" s="802"/>
      <c r="DL39" s="802"/>
      <c r="DM39" s="802"/>
      <c r="DN39" s="1189"/>
      <c r="DO39" s="1189"/>
      <c r="DP39" s="802"/>
      <c r="DQ39" s="802"/>
      <c r="DR39" s="802"/>
      <c r="DS39" s="802"/>
      <c r="DT39" s="1189"/>
      <c r="DU39" s="1189"/>
      <c r="DV39" s="802"/>
      <c r="DW39" s="802"/>
      <c r="DX39" s="802"/>
      <c r="DY39" s="802"/>
      <c r="DZ39" s="802"/>
      <c r="EA39" s="802"/>
      <c r="EB39" s="802"/>
      <c r="EC39" s="802">
        <f>EC38+EI38</f>
        <v>0</v>
      </c>
      <c r="ED39" s="802">
        <f>ED38+EJ38</f>
        <v>0</v>
      </c>
      <c r="EE39" s="802"/>
      <c r="EF39" s="802">
        <f>EF38+EL38</f>
        <v>0</v>
      </c>
      <c r="EG39" s="802">
        <f>EG38+EM38</f>
        <v>0</v>
      </c>
      <c r="EH39" s="802"/>
      <c r="EI39" s="802"/>
      <c r="EJ39" s="802"/>
      <c r="EK39" s="802"/>
      <c r="EL39" s="802"/>
      <c r="EM39" s="802"/>
      <c r="EN39" s="802"/>
      <c r="EO39" s="802"/>
      <c r="EP39" s="802"/>
      <c r="EQ39" s="802"/>
      <c r="ER39" s="802"/>
      <c r="ES39" s="802"/>
      <c r="ET39" s="802"/>
      <c r="EU39" s="802"/>
      <c r="EV39" s="802"/>
      <c r="EW39" s="802"/>
      <c r="EX39" s="802"/>
      <c r="EY39" s="802"/>
      <c r="EZ39" s="530"/>
      <c r="FA39" s="530"/>
      <c r="FB39" s="530"/>
      <c r="FC39" s="530"/>
      <c r="FD39" s="530"/>
      <c r="FE39" s="530"/>
      <c r="FF39" s="530"/>
      <c r="FG39" s="798"/>
      <c r="FH39" s="802"/>
      <c r="FI39" s="802"/>
      <c r="FJ39" s="802"/>
      <c r="FK39" s="802"/>
      <c r="FL39" s="802"/>
      <c r="FM39" s="802"/>
      <c r="FN39" s="802"/>
      <c r="FO39" s="802"/>
      <c r="FP39" s="802"/>
      <c r="FQ39" s="802"/>
      <c r="FR39" s="802"/>
      <c r="FS39" s="802"/>
      <c r="FT39" s="802"/>
      <c r="FU39" s="802">
        <f>FU38+GA38</f>
        <v>8937919.1600000039</v>
      </c>
      <c r="FV39" s="802">
        <f>FV38+GB38</f>
        <v>140027400</v>
      </c>
      <c r="FW39" s="802"/>
      <c r="FX39" s="802">
        <f>FX38+GD38</f>
        <v>0</v>
      </c>
      <c r="FY39" s="802">
        <f>FY38+GE38</f>
        <v>0</v>
      </c>
      <c r="FZ39" s="802"/>
      <c r="GA39" s="802"/>
      <c r="GB39" s="802"/>
      <c r="GC39" s="802"/>
      <c r="GD39" s="802"/>
      <c r="GE39" s="802"/>
      <c r="GF39" s="802"/>
      <c r="GG39" s="802"/>
      <c r="GH39" s="802"/>
      <c r="GI39" s="802"/>
      <c r="GJ39" s="802"/>
      <c r="GK39" s="802"/>
      <c r="GL39" s="802"/>
      <c r="GM39" s="802"/>
      <c r="GN39" s="802"/>
      <c r="GO39" s="802"/>
      <c r="GP39" s="802"/>
      <c r="GQ39" s="802">
        <f t="shared" ref="GQ39:GU39" si="537">GQ38+GW38</f>
        <v>2083352.5300000012</v>
      </c>
      <c r="GR39" s="802">
        <f t="shared" si="537"/>
        <v>206251900</v>
      </c>
      <c r="GS39" s="802"/>
      <c r="GT39" s="802">
        <f t="shared" si="537"/>
        <v>0</v>
      </c>
      <c r="GU39" s="802">
        <f t="shared" si="537"/>
        <v>0</v>
      </c>
      <c r="GV39" s="802"/>
      <c r="GW39" s="802"/>
      <c r="GX39" s="802"/>
      <c r="GY39" s="802"/>
      <c r="GZ39" s="802"/>
      <c r="HA39" s="802"/>
      <c r="HB39" s="802"/>
      <c r="HC39" s="802"/>
      <c r="HD39" s="802"/>
      <c r="HE39" s="802"/>
      <c r="HF39" s="802"/>
      <c r="HG39" s="802"/>
      <c r="HH39" s="802"/>
      <c r="HI39" s="802"/>
      <c r="HJ39" s="802"/>
      <c r="HK39" s="802"/>
      <c r="HL39" s="802"/>
      <c r="HM39" s="802"/>
      <c r="HN39" s="802"/>
      <c r="HO39" s="802"/>
      <c r="HP39" s="802"/>
      <c r="HQ39" s="799">
        <f>HQ38+HW38</f>
        <v>731587032</v>
      </c>
      <c r="HR39" s="802"/>
      <c r="HS39" s="802"/>
      <c r="HT39" s="802"/>
      <c r="HU39" s="1129">
        <f>HU38+HY38</f>
        <v>72914425.280000001</v>
      </c>
      <c r="HV39" s="1129"/>
      <c r="HW39" s="798"/>
      <c r="HX39" s="1129"/>
      <c r="HY39" s="798"/>
      <c r="HZ39" s="1129"/>
      <c r="IA39" s="1129"/>
      <c r="IB39" s="1129"/>
      <c r="IC39" s="1129"/>
      <c r="ID39" s="802"/>
      <c r="IE39" s="802">
        <f>IE38+IK38</f>
        <v>0</v>
      </c>
      <c r="IF39" s="802">
        <f>IF38+IL38</f>
        <v>0</v>
      </c>
      <c r="IG39" s="802"/>
      <c r="IH39" s="802">
        <f>IH38+IN38</f>
        <v>0</v>
      </c>
      <c r="II39" s="802">
        <f>II38+IO38</f>
        <v>0</v>
      </c>
      <c r="IJ39" s="802"/>
      <c r="IK39" s="802"/>
      <c r="IL39" s="802"/>
      <c r="IM39" s="802"/>
      <c r="IN39" s="802"/>
      <c r="IO39" s="802"/>
      <c r="IP39" s="802"/>
      <c r="IQ39" s="802"/>
      <c r="IR39" s="802"/>
      <c r="IS39" s="802"/>
      <c r="IT39" s="802"/>
      <c r="IU39" s="802"/>
      <c r="IV39" s="802"/>
      <c r="IW39" s="802"/>
      <c r="IX39" s="802"/>
      <c r="IY39" s="802"/>
      <c r="IZ39" s="802"/>
      <c r="JA39" s="802"/>
      <c r="JB39" s="802"/>
      <c r="JC39" s="802"/>
      <c r="JD39" s="802"/>
      <c r="JE39" s="802"/>
      <c r="JF39" s="799">
        <f>JF38+'Проверочная  таблица'!JL38</f>
        <v>0</v>
      </c>
      <c r="JG39" s="799">
        <f>JG38+'Проверочная  таблица'!JM38</f>
        <v>0</v>
      </c>
      <c r="JH39" s="799">
        <f>JH38+'Проверочная  таблица'!JN38</f>
        <v>0</v>
      </c>
      <c r="JI39" s="799">
        <f>JI38+'Проверочная  таблица'!JO38</f>
        <v>0</v>
      </c>
      <c r="JJ39" s="799">
        <f>JJ38+'Проверочная  таблица'!JP38</f>
        <v>0</v>
      </c>
      <c r="JK39" s="799">
        <f>JK38+'Проверочная  таблица'!JQ38</f>
        <v>0</v>
      </c>
      <c r="JL39" s="530"/>
      <c r="JM39" s="530"/>
      <c r="JN39" s="530"/>
      <c r="JO39" s="530"/>
      <c r="JP39" s="530"/>
      <c r="JQ39" s="530"/>
      <c r="JR39" s="798"/>
      <c r="JS39" s="798"/>
      <c r="JT39" s="798"/>
      <c r="JU39" s="798"/>
      <c r="JV39" s="798"/>
      <c r="JW39" s="798"/>
      <c r="JX39" s="798"/>
      <c r="JY39" s="798"/>
      <c r="JZ39" s="798"/>
      <c r="KA39" s="798"/>
      <c r="KB39" s="798"/>
      <c r="KC39" s="798"/>
      <c r="KD39" s="798"/>
      <c r="KE39" s="1129"/>
      <c r="KF39" s="1129"/>
      <c r="KG39" s="1129"/>
      <c r="KH39" s="798"/>
      <c r="KI39" s="1129"/>
      <c r="KJ39" s="1129"/>
      <c r="KK39" s="1129">
        <f>KK38+KP38</f>
        <v>13325904.17</v>
      </c>
      <c r="KL39" s="798"/>
      <c r="KM39" s="1129">
        <f>KM38+KS38</f>
        <v>0</v>
      </c>
      <c r="KN39" s="1129">
        <f>KN38+KT38</f>
        <v>0</v>
      </c>
      <c r="KO39" s="798"/>
      <c r="KP39" s="1129">
        <f>KP38+KV38</f>
        <v>0</v>
      </c>
      <c r="KQ39" s="1129">
        <f>KQ38+KW38</f>
        <v>0</v>
      </c>
      <c r="KR39" s="1129"/>
      <c r="KS39" s="1129"/>
      <c r="KT39" s="1129"/>
      <c r="KU39" s="1129"/>
      <c r="KV39" s="1129"/>
      <c r="KW39" s="1129"/>
      <c r="KX39" s="1129"/>
      <c r="KY39" s="1129"/>
      <c r="KZ39" s="1129"/>
      <c r="LA39" s="1129"/>
      <c r="LB39" s="798"/>
      <c r="LC39" s="802">
        <f>LC38+LI38</f>
        <v>893617.01999999955</v>
      </c>
      <c r="LD39" s="802">
        <f>LD38+LJ38</f>
        <v>14000000</v>
      </c>
      <c r="LE39" s="798"/>
      <c r="LF39" s="802">
        <f>LF38+LL38</f>
        <v>0</v>
      </c>
      <c r="LG39" s="802">
        <f>LG38+LM38</f>
        <v>0</v>
      </c>
      <c r="LH39" s="802"/>
      <c r="LI39" s="798"/>
      <c r="LJ39" s="798"/>
      <c r="LK39" s="802"/>
      <c r="LL39" s="802"/>
      <c r="LM39" s="802"/>
      <c r="LN39" s="802"/>
      <c r="LO39" s="802"/>
      <c r="LP39" s="802"/>
      <c r="LQ39" s="802"/>
      <c r="LR39" s="802"/>
      <c r="LS39" s="802"/>
      <c r="LT39" s="802"/>
      <c r="LU39" s="802"/>
      <c r="LV39" s="802"/>
      <c r="LW39" s="802"/>
      <c r="LX39" s="802"/>
      <c r="LY39" s="802"/>
      <c r="LZ39" s="1028"/>
      <c r="MA39" s="802"/>
      <c r="MB39" s="802"/>
      <c r="MC39" s="802"/>
      <c r="MD39" s="802"/>
      <c r="ME39" s="802"/>
      <c r="MF39" s="802">
        <f>MF38+'Проверочная  таблица'!MQ38</f>
        <v>1354438.3199999998</v>
      </c>
      <c r="MG39" s="802">
        <f>MG38+'Проверочная  таблица'!MR38</f>
        <v>3662000</v>
      </c>
      <c r="MH39" s="1028"/>
      <c r="MI39" s="802"/>
      <c r="MJ39" s="802"/>
      <c r="MK39" s="802"/>
      <c r="ML39" s="802"/>
      <c r="MM39" s="802"/>
      <c r="MN39" s="802">
        <f>MN38+'Проверочная  таблица'!MT38</f>
        <v>52544.67</v>
      </c>
      <c r="MO39" s="802">
        <f>MO38+'Проверочная  таблица'!MU38</f>
        <v>142065.22</v>
      </c>
      <c r="MP39" s="1028"/>
      <c r="MQ39" s="1028"/>
      <c r="MR39" s="1028"/>
      <c r="MS39" s="1028"/>
      <c r="MT39" s="1028"/>
      <c r="MU39" s="1028"/>
      <c r="MV39" s="1028"/>
      <c r="MW39" s="1028"/>
      <c r="MX39" s="1028"/>
      <c r="MY39" s="1028"/>
      <c r="MZ39" s="1028"/>
      <c r="NA39" s="1028"/>
      <c r="NB39" s="1028"/>
      <c r="NC39" s="1028"/>
      <c r="ND39" s="1028"/>
      <c r="NE39" s="1028"/>
      <c r="NF39" s="1028"/>
      <c r="NG39" s="1028"/>
      <c r="NH39" s="799"/>
      <c r="NI39" s="799">
        <f>NI38+'Проверочная  таблица'!NQ38</f>
        <v>18965151.059999999</v>
      </c>
      <c r="NJ39" s="799">
        <f>NJ38+'Проверочная  таблица'!NR38</f>
        <v>297120700</v>
      </c>
      <c r="NK39" s="799">
        <f>NK38+NS38</f>
        <v>330000000</v>
      </c>
      <c r="NL39" s="799"/>
      <c r="NM39" s="799">
        <f>NM38+'Проверочная  таблица'!NU38</f>
        <v>87389.54</v>
      </c>
      <c r="NN39" s="799">
        <f>NN38+'Проверочная  таблица'!NV38</f>
        <v>1369102.8</v>
      </c>
      <c r="NO39" s="799">
        <f>NO38+NW38</f>
        <v>1097537.97</v>
      </c>
      <c r="NP39" s="530"/>
      <c r="NQ39" s="530"/>
      <c r="NR39" s="530"/>
      <c r="NS39" s="530"/>
      <c r="NT39" s="530"/>
      <c r="NU39" s="530"/>
      <c r="NV39" s="530"/>
      <c r="NW39" s="530"/>
      <c r="NX39" s="798"/>
      <c r="NY39" s="798"/>
      <c r="NZ39" s="798"/>
      <c r="OA39" s="798"/>
      <c r="OB39" s="798"/>
      <c r="OC39" s="798"/>
      <c r="OD39" s="798"/>
      <c r="OE39" s="798"/>
      <c r="OF39" s="798"/>
      <c r="OG39" s="798"/>
      <c r="OH39" s="798"/>
      <c r="OI39" s="798"/>
      <c r="OJ39" s="798"/>
      <c r="OK39" s="798"/>
      <c r="OL39" s="798"/>
      <c r="OM39" s="798"/>
      <c r="ON39" s="798"/>
      <c r="OO39" s="1190">
        <f>OO38+OY38</f>
        <v>687351.06</v>
      </c>
      <c r="OP39" s="1190">
        <f>OP38+OZ38</f>
        <v>10768500</v>
      </c>
      <c r="OQ39" s="1190"/>
      <c r="OR39" s="1190"/>
      <c r="OS39" s="798"/>
      <c r="OT39" s="1190">
        <f>OT38+PD38</f>
        <v>0</v>
      </c>
      <c r="OU39" s="1190">
        <f>OU38+PE38</f>
        <v>0</v>
      </c>
      <c r="OV39" s="1190"/>
      <c r="OW39" s="1190"/>
      <c r="OX39" s="530"/>
      <c r="OY39" s="530"/>
      <c r="OZ39" s="530"/>
      <c r="PA39" s="530"/>
      <c r="PB39" s="530"/>
      <c r="PC39" s="530"/>
      <c r="PD39" s="530"/>
      <c r="PE39" s="530"/>
      <c r="PF39" s="530"/>
      <c r="PG39" s="530"/>
      <c r="PH39" s="530"/>
      <c r="PI39" s="530"/>
      <c r="PJ39" s="530"/>
      <c r="PK39" s="530"/>
      <c r="PL39" s="530"/>
      <c r="PM39" s="530"/>
      <c r="PN39" s="530"/>
      <c r="PO39" s="530"/>
      <c r="PP39" s="530"/>
      <c r="PQ39" s="530"/>
      <c r="PR39" s="530"/>
      <c r="PS39" s="530"/>
      <c r="PT39" s="530"/>
      <c r="PU39" s="530"/>
      <c r="PV39" s="530"/>
      <c r="PW39" s="530"/>
      <c r="PX39" s="530"/>
      <c r="PY39" s="530"/>
      <c r="PZ39" s="530"/>
      <c r="QA39" s="530"/>
      <c r="QB39" s="802"/>
      <c r="QC39" s="802"/>
      <c r="QD39" s="802"/>
      <c r="QE39" s="802"/>
      <c r="QF39" s="802"/>
      <c r="QG39" s="802"/>
      <c r="QH39" s="802"/>
      <c r="QI39" s="802">
        <f>QI38+QO38</f>
        <v>0</v>
      </c>
      <c r="QJ39" s="802">
        <f>QJ38+QP38</f>
        <v>0</v>
      </c>
      <c r="QK39" s="802"/>
      <c r="QL39" s="802">
        <f>QL38+QR38</f>
        <v>0</v>
      </c>
      <c r="QM39" s="802">
        <f>QM38+QS38</f>
        <v>0</v>
      </c>
      <c r="QN39" s="802"/>
      <c r="QO39" s="802"/>
      <c r="QP39" s="802"/>
      <c r="QQ39" s="802"/>
      <c r="QR39" s="802"/>
      <c r="QS39" s="802"/>
      <c r="QT39" s="802"/>
      <c r="QU39" s="802"/>
      <c r="QV39" s="802"/>
      <c r="QW39" s="802"/>
      <c r="QX39" s="802"/>
      <c r="QY39" s="802"/>
      <c r="QZ39" s="802"/>
      <c r="RA39" s="802"/>
      <c r="RB39" s="802"/>
      <c r="RC39" s="802"/>
      <c r="RD39" s="802"/>
      <c r="RE39" s="802"/>
      <c r="RF39" s="798"/>
      <c r="RG39" s="1129">
        <f>RG38+RQ38</f>
        <v>0</v>
      </c>
      <c r="RH39" s="1129">
        <f>RH38+RR38</f>
        <v>0</v>
      </c>
      <c r="RI39" s="1129">
        <f>RI38+RS38</f>
        <v>0</v>
      </c>
      <c r="RJ39" s="1129">
        <f>RJ38+RT38</f>
        <v>0</v>
      </c>
      <c r="RK39" s="798"/>
      <c r="RL39" s="1129">
        <f>RL38+RV38</f>
        <v>0</v>
      </c>
      <c r="RM39" s="1129">
        <f>RM38+RW38</f>
        <v>0</v>
      </c>
      <c r="RN39" s="1129">
        <f>RN38+RX38</f>
        <v>0</v>
      </c>
      <c r="RO39" s="1129">
        <f>RO38+RY38</f>
        <v>0</v>
      </c>
      <c r="RP39" s="798"/>
      <c r="RQ39" s="798"/>
      <c r="RR39" s="798"/>
      <c r="RS39" s="798"/>
      <c r="RT39" s="798"/>
      <c r="RU39" s="798"/>
      <c r="RV39" s="798"/>
      <c r="RW39" s="798"/>
      <c r="RX39" s="798"/>
      <c r="RY39" s="798"/>
      <c r="RZ39" s="798"/>
      <c r="SA39" s="798"/>
      <c r="SB39" s="798"/>
      <c r="SC39" s="798"/>
      <c r="SD39" s="802"/>
      <c r="SE39" s="802"/>
      <c r="SF39" s="802"/>
      <c r="SG39" s="802"/>
      <c r="SH39" s="802"/>
      <c r="SI39" s="802"/>
      <c r="SJ39" s="802"/>
      <c r="SK39" s="802"/>
      <c r="SL39" s="802"/>
      <c r="SM39" s="802"/>
      <c r="SN39" s="802"/>
      <c r="SO39" s="802"/>
      <c r="SP39" s="802"/>
      <c r="SQ39" s="802"/>
      <c r="SR39" s="802"/>
      <c r="SS39" s="802"/>
      <c r="ST39" s="802"/>
      <c r="SU39" s="802"/>
      <c r="SV39" s="530"/>
      <c r="SW39" s="799">
        <f t="shared" ref="SW39:SX39" si="538">SW38+TK38</f>
        <v>0</v>
      </c>
      <c r="SX39" s="799">
        <f t="shared" si="538"/>
        <v>0</v>
      </c>
      <c r="SY39" s="799">
        <f>SY38+TM38</f>
        <v>12465593.620000005</v>
      </c>
      <c r="SZ39" s="799">
        <f>SZ38+TN38</f>
        <v>195294300</v>
      </c>
      <c r="TA39" s="799">
        <f>TA38+TO38+OQ38+PA38</f>
        <v>100973048.93999991</v>
      </c>
      <c r="TB39" s="799">
        <f>TB38+TP38+OR38+PB38</f>
        <v>1581911100</v>
      </c>
      <c r="TC39" s="530"/>
      <c r="TD39" s="799">
        <f t="shared" ref="TD39:TE39" si="539">TD38+TR38</f>
        <v>0</v>
      </c>
      <c r="TE39" s="799">
        <f t="shared" si="539"/>
        <v>0</v>
      </c>
      <c r="TF39" s="799">
        <f>TF38+TT38</f>
        <v>0</v>
      </c>
      <c r="TG39" s="799">
        <f>TG38+TU38</f>
        <v>0</v>
      </c>
      <c r="TH39" s="799">
        <f>TH38+TV38+OV38+PF38</f>
        <v>7270358.2000000002</v>
      </c>
      <c r="TI39" s="799">
        <f>TI38+TW38+OW38+PG38</f>
        <v>113902278.30999999</v>
      </c>
      <c r="TJ39" s="530"/>
      <c r="TK39" s="530"/>
      <c r="TL39" s="530"/>
      <c r="TM39" s="530"/>
      <c r="TN39" s="530"/>
      <c r="TO39" s="530"/>
      <c r="TP39" s="530"/>
      <c r="TQ39" s="530"/>
      <c r="TR39" s="530"/>
      <c r="TS39" s="530"/>
      <c r="TT39" s="530"/>
      <c r="TU39" s="530"/>
      <c r="TV39" s="530"/>
      <c r="TW39" s="530"/>
      <c r="TX39" s="530"/>
      <c r="TY39" s="530"/>
      <c r="TZ39" s="530"/>
      <c r="UA39" s="530"/>
      <c r="UB39" s="530"/>
      <c r="UC39" s="530"/>
      <c r="UD39" s="530"/>
      <c r="UE39" s="530"/>
      <c r="UF39" s="530"/>
      <c r="UG39" s="530"/>
      <c r="UH39" s="530"/>
      <c r="UI39" s="530"/>
      <c r="UJ39" s="530"/>
      <c r="UK39" s="530"/>
      <c r="UL39" s="530"/>
      <c r="UM39" s="530"/>
      <c r="UN39" s="530"/>
      <c r="UO39" s="530"/>
      <c r="UP39" s="530"/>
      <c r="UQ39" s="530"/>
      <c r="UR39" s="530"/>
      <c r="US39" s="530"/>
      <c r="UT39" s="530"/>
      <c r="UU39" s="530"/>
      <c r="UV39" s="530"/>
      <c r="UW39" s="530"/>
      <c r="UX39" s="530"/>
      <c r="UY39" s="530"/>
      <c r="UZ39" s="802">
        <f>UZ38+VB38</f>
        <v>2634612109.1900001</v>
      </c>
      <c r="VA39" s="802">
        <f>VA38+VC38</f>
        <v>235326923.09</v>
      </c>
      <c r="VB39" s="530"/>
      <c r="VC39" s="530"/>
      <c r="VD39" s="530"/>
      <c r="VE39" s="530"/>
      <c r="VF39" s="530"/>
      <c r="VG39" s="530"/>
      <c r="VH39" s="799">
        <f>VH38-([1]Субвенция_факт!$D$37-[1]Субвенция_факт!$D$39)</f>
        <v>0</v>
      </c>
      <c r="VI39" s="799"/>
      <c r="VJ39" s="799">
        <f>VJ38-'Федеральные  средства  по  МО'!CL36</f>
        <v>0</v>
      </c>
      <c r="VK39" s="799">
        <f>5511046532.07-[1]Субвенция_факт!$E$39-VK38</f>
        <v>0</v>
      </c>
      <c r="VL39" s="799"/>
      <c r="VM39" s="530"/>
      <c r="VN39" s="799"/>
      <c r="VO39" s="799"/>
      <c r="VP39" s="1028"/>
      <c r="VQ39" s="1028"/>
      <c r="VR39" s="801">
        <f>VR38+VT38</f>
        <v>47558100</v>
      </c>
      <c r="VS39" s="801">
        <f>VS38+VU38</f>
        <v>8252725.6600000011</v>
      </c>
      <c r="VT39" s="799"/>
      <c r="VU39" s="799">
        <f>VU38+VS38-ВУС!D5</f>
        <v>0</v>
      </c>
      <c r="VV39" s="530"/>
      <c r="VW39" s="799">
        <f>0-VW38</f>
        <v>0</v>
      </c>
      <c r="VX39" s="799"/>
      <c r="VY39" s="799">
        <f>3250224-VY38</f>
        <v>0</v>
      </c>
      <c r="VZ39" s="799"/>
      <c r="WA39" s="799">
        <f>1853000-WA38</f>
        <v>0</v>
      </c>
      <c r="WB39" s="799"/>
      <c r="WC39" s="799">
        <f>0-WC38</f>
        <v>0</v>
      </c>
      <c r="WD39" s="799"/>
      <c r="WE39" s="799"/>
      <c r="WF39" s="799"/>
      <c r="WG39" s="799"/>
      <c r="WH39" s="799"/>
      <c r="WI39" s="799"/>
      <c r="WJ39" s="530"/>
      <c r="WK39" s="530"/>
      <c r="WL39" s="530"/>
      <c r="WM39" s="530"/>
      <c r="WN39" s="530"/>
      <c r="WO39" s="799"/>
      <c r="WP39" s="800">
        <f>'[1]Иные межбюджетные трансферты'!$B$33-WP38</f>
        <v>0</v>
      </c>
      <c r="WQ39" s="800">
        <f>426651860.85-'[1]Иные межбюджетные трансферты'!$C$41-WQ38</f>
        <v>0</v>
      </c>
      <c r="WR39" s="800"/>
      <c r="WS39" s="800"/>
      <c r="WT39" s="800"/>
      <c r="WU39" s="800"/>
      <c r="WV39" s="800"/>
      <c r="WW39" s="800"/>
      <c r="WX39" s="800"/>
      <c r="WY39" s="800"/>
      <c r="WZ39" s="800"/>
      <c r="XA39" s="800"/>
      <c r="XB39" s="800"/>
      <c r="XC39" s="800"/>
      <c r="XD39" s="800"/>
      <c r="XE39" s="800"/>
      <c r="XF39" s="800"/>
      <c r="XG39" s="800"/>
      <c r="XH39" s="800"/>
      <c r="XI39" s="800"/>
      <c r="XJ39" s="530"/>
      <c r="XK39" s="530"/>
      <c r="XL39" s="530"/>
      <c r="XM39" s="530"/>
      <c r="XN39" s="530"/>
      <c r="XO39" s="799"/>
      <c r="XP39" s="799">
        <f>XP38+XT38</f>
        <v>258716647.46999997</v>
      </c>
      <c r="XQ39" s="799">
        <f>XQ38+XU38</f>
        <v>258716647.46999997</v>
      </c>
      <c r="XR39" s="799">
        <f>XR38+XV38</f>
        <v>0</v>
      </c>
      <c r="XS39" s="799">
        <f>XS38+XW38</f>
        <v>0</v>
      </c>
      <c r="XT39" s="799"/>
      <c r="XU39" s="799"/>
      <c r="XV39" s="799"/>
      <c r="XW39" s="799"/>
      <c r="XX39" s="799"/>
      <c r="XY39" s="799"/>
      <c r="XZ39" s="799"/>
      <c r="YA39" s="799"/>
      <c r="YB39" s="1028"/>
      <c r="YC39" s="1028"/>
      <c r="YD39" s="1028"/>
      <c r="YE39" s="1028"/>
      <c r="YF39" s="802">
        <f>YF38+ZA38</f>
        <v>31382534.699999999</v>
      </c>
      <c r="YG39" s="1028"/>
      <c r="YH39" s="801">
        <f>YH38+ZB38</f>
        <v>0</v>
      </c>
      <c r="YI39" s="801">
        <f>YI38+ZC38</f>
        <v>119427004.12</v>
      </c>
      <c r="YJ39" s="802">
        <f>YJ38+ZD38</f>
        <v>5030571.7300000004</v>
      </c>
      <c r="YK39" s="1028"/>
      <c r="YL39" s="1028"/>
      <c r="YM39" s="1190">
        <f>YM38+ZE38</f>
        <v>35708438.560000002</v>
      </c>
      <c r="YN39" s="1028"/>
      <c r="YO39" s="1028"/>
      <c r="YP39" s="1028"/>
      <c r="YQ39" s="1028"/>
      <c r="YR39" s="802">
        <f>YR38+ZG38</f>
        <v>0</v>
      </c>
      <c r="YS39" s="1028"/>
      <c r="YT39" s="801">
        <f>YT38+ZH38</f>
        <v>0</v>
      </c>
      <c r="YU39" s="801">
        <f>YU38+ZI38</f>
        <v>0</v>
      </c>
      <c r="YV39" s="802">
        <f>YV38+ZJ38</f>
        <v>0</v>
      </c>
      <c r="YW39" s="1028"/>
      <c r="YX39" s="1028"/>
      <c r="YY39" s="1190">
        <f>YY38+ZK38</f>
        <v>35708438.560000002</v>
      </c>
      <c r="YZ39" s="530"/>
      <c r="ZA39" s="530"/>
      <c r="ZB39" s="530"/>
      <c r="ZC39" s="530"/>
      <c r="ZD39" s="530"/>
      <c r="ZE39" s="530"/>
      <c r="ZF39" s="530"/>
      <c r="ZG39" s="530"/>
      <c r="ZH39" s="530"/>
      <c r="ZI39" s="530"/>
      <c r="ZJ39" s="530"/>
      <c r="ZK39" s="530"/>
      <c r="ZL39" s="530"/>
      <c r="ZM39" s="530"/>
      <c r="ZN39" s="530"/>
      <c r="ZO39" s="530"/>
      <c r="ZP39" s="530"/>
      <c r="ZQ39" s="530"/>
      <c r="ZR39" s="530"/>
      <c r="ZS39" s="530"/>
      <c r="ZT39" s="530"/>
      <c r="ZU39" s="530"/>
      <c r="ZV39" s="530"/>
      <c r="ZW39" s="530"/>
      <c r="ZX39" s="530"/>
      <c r="ZY39" s="530"/>
      <c r="ZZ39" s="530"/>
      <c r="AAA39" s="530"/>
      <c r="AAB39" s="530"/>
      <c r="AAC39" s="530"/>
      <c r="AAD39" s="530"/>
      <c r="AAE39" s="530"/>
      <c r="AAF39" s="530"/>
      <c r="AAG39" s="530"/>
      <c r="AAH39" s="530"/>
      <c r="AAI39" s="530"/>
      <c r="AAJ39" s="530"/>
      <c r="AAK39" s="799"/>
      <c r="AAL39" s="799">
        <f>AAL38+AAP38+AAR38</f>
        <v>0</v>
      </c>
      <c r="AAM39" s="799">
        <f>AAM38+AAQ38+AAS38</f>
        <v>0</v>
      </c>
      <c r="AAN39" s="799"/>
      <c r="AAO39" s="799"/>
      <c r="AAP39" s="799"/>
      <c r="AAQ39" s="799"/>
      <c r="AAR39" s="799"/>
      <c r="AAS39" s="799"/>
      <c r="AAT39" s="799">
        <f>AAT38+AAX38+AAZ38</f>
        <v>-1809600000.1600001</v>
      </c>
      <c r="AAU39" s="799">
        <f>AAU38+AAY38+ABA38</f>
        <v>-237800000</v>
      </c>
      <c r="AAV39" s="799"/>
      <c r="AAW39" s="799"/>
      <c r="AAX39" s="799"/>
      <c r="AAY39" s="799"/>
      <c r="AAZ39" s="530"/>
      <c r="ABA39" s="530"/>
      <c r="ABB39" s="799"/>
      <c r="ABC39" s="530"/>
    </row>
    <row r="40" spans="1:731" s="1094" customFormat="1" ht="16.5" x14ac:dyDescent="0.25">
      <c r="A40" s="530"/>
      <c r="B40" s="799"/>
      <c r="C40" s="799"/>
      <c r="D40" s="799"/>
      <c r="E40" s="799"/>
      <c r="F40" s="799"/>
      <c r="G40" s="799"/>
      <c r="H40" s="530"/>
      <c r="I40" s="530"/>
      <c r="J40" s="530"/>
      <c r="K40" s="530"/>
      <c r="L40" s="530"/>
      <c r="M40" s="530"/>
      <c r="N40" s="799"/>
      <c r="O40" s="799"/>
      <c r="P40" s="530"/>
      <c r="Q40" s="530"/>
      <c r="R40" s="530"/>
      <c r="S40" s="530"/>
      <c r="T40" s="530"/>
      <c r="U40" s="530"/>
      <c r="V40" s="530"/>
      <c r="W40" s="530"/>
      <c r="X40" s="530"/>
      <c r="Y40" s="530"/>
      <c r="Z40" s="530"/>
      <c r="AA40" s="530"/>
      <c r="AB40" s="530"/>
      <c r="AC40" s="530"/>
      <c r="AD40" s="530"/>
      <c r="AE40" s="530"/>
      <c r="AF40" s="530"/>
      <c r="AG40" s="530"/>
      <c r="AH40" s="530"/>
      <c r="AI40" s="530"/>
      <c r="AJ40" s="530"/>
      <c r="AK40" s="530"/>
      <c r="AL40" s="530"/>
      <c r="AM40" s="530"/>
      <c r="AN40" s="799"/>
      <c r="AO40" s="530"/>
      <c r="AP40" s="530"/>
      <c r="AQ40" s="799"/>
      <c r="AR40" s="799"/>
      <c r="AS40" s="530"/>
      <c r="AT40" s="799"/>
      <c r="AU40" s="799"/>
      <c r="AV40" s="530"/>
      <c r="AW40" s="799"/>
      <c r="AX40" s="530"/>
      <c r="AY40" s="799"/>
      <c r="AZ40" s="530"/>
      <c r="BA40" s="799"/>
      <c r="BB40" s="530"/>
      <c r="BC40" s="799"/>
      <c r="BD40" s="530"/>
      <c r="BE40" s="799"/>
      <c r="BF40" s="530"/>
      <c r="BG40" s="799"/>
      <c r="BH40" s="802"/>
      <c r="BI40" s="802"/>
      <c r="BJ40" s="802"/>
      <c r="BK40" s="802"/>
      <c r="BL40" s="802"/>
      <c r="BM40" s="802"/>
      <c r="BN40" s="802"/>
      <c r="BO40" s="802"/>
      <c r="BP40" s="802"/>
      <c r="BQ40" s="802"/>
      <c r="BR40" s="802"/>
      <c r="BS40" s="802"/>
      <c r="BT40" s="802"/>
      <c r="BU40" s="802"/>
      <c r="BV40" s="802"/>
      <c r="BW40" s="802"/>
      <c r="BX40" s="802"/>
      <c r="BY40" s="802"/>
      <c r="BZ40" s="802"/>
      <c r="CA40" s="802"/>
      <c r="CB40" s="802"/>
      <c r="CC40" s="802"/>
      <c r="CD40" s="802"/>
      <c r="CE40" s="802"/>
      <c r="CF40" s="802"/>
      <c r="CG40" s="802"/>
      <c r="CH40" s="802"/>
      <c r="CI40" s="802"/>
      <c r="CJ40" s="802"/>
      <c r="CK40" s="802"/>
      <c r="CL40" s="802"/>
      <c r="CM40" s="802"/>
      <c r="CN40" s="802"/>
      <c r="CO40" s="802"/>
      <c r="CP40" s="802"/>
      <c r="CQ40" s="802"/>
      <c r="CR40" s="802"/>
      <c r="CS40" s="802"/>
      <c r="CT40" s="802"/>
      <c r="CU40" s="802"/>
      <c r="CV40" s="802"/>
      <c r="CW40" s="802"/>
      <c r="CX40" s="802"/>
      <c r="CY40" s="802"/>
      <c r="CZ40" s="802"/>
      <c r="DA40" s="802"/>
      <c r="DB40" s="802"/>
      <c r="DC40" s="802"/>
      <c r="DD40" s="802"/>
      <c r="DE40" s="802"/>
      <c r="DF40" s="802"/>
      <c r="DG40" s="802"/>
      <c r="DH40" s="1189"/>
      <c r="DI40" s="1189"/>
      <c r="DJ40" s="802"/>
      <c r="DK40" s="802"/>
      <c r="DL40" s="802"/>
      <c r="DM40" s="802"/>
      <c r="DN40" s="1189"/>
      <c r="DO40" s="1189"/>
      <c r="DP40" s="802"/>
      <c r="DQ40" s="802"/>
      <c r="DR40" s="802"/>
      <c r="DS40" s="802"/>
      <c r="DT40" s="1189"/>
      <c r="DU40" s="1189"/>
      <c r="DV40" s="802"/>
      <c r="DW40" s="802"/>
      <c r="DX40" s="802"/>
      <c r="DY40" s="802"/>
      <c r="DZ40" s="802"/>
      <c r="EA40" s="802"/>
      <c r="EB40" s="802"/>
      <c r="EC40" s="802"/>
      <c r="ED40" s="802"/>
      <c r="EE40" s="802"/>
      <c r="EF40" s="802"/>
      <c r="EG40" s="802"/>
      <c r="EH40" s="802"/>
      <c r="EI40" s="802"/>
      <c r="EJ40" s="802"/>
      <c r="EK40" s="802"/>
      <c r="EL40" s="802"/>
      <c r="EM40" s="802"/>
      <c r="EN40" s="802"/>
      <c r="EO40" s="802"/>
      <c r="EP40" s="802"/>
      <c r="EQ40" s="802"/>
      <c r="ER40" s="802"/>
      <c r="ES40" s="802"/>
      <c r="ET40" s="802"/>
      <c r="EU40" s="802"/>
      <c r="EV40" s="802"/>
      <c r="EW40" s="802"/>
      <c r="EX40" s="802"/>
      <c r="EY40" s="802"/>
      <c r="EZ40" s="530"/>
      <c r="FA40" s="530"/>
      <c r="FB40" s="530"/>
      <c r="FC40" s="530"/>
      <c r="FD40" s="530"/>
      <c r="FE40" s="530"/>
      <c r="FF40" s="530"/>
      <c r="FG40" s="798"/>
      <c r="FH40" s="802"/>
      <c r="FI40" s="802"/>
      <c r="FJ40" s="802"/>
      <c r="FK40" s="802"/>
      <c r="FL40" s="802"/>
      <c r="FM40" s="802"/>
      <c r="FN40" s="802"/>
      <c r="FO40" s="802"/>
      <c r="FP40" s="802"/>
      <c r="FQ40" s="802"/>
      <c r="FR40" s="802"/>
      <c r="FS40" s="802"/>
      <c r="FT40" s="802"/>
      <c r="FU40" s="802"/>
      <c r="FV40" s="802"/>
      <c r="FW40" s="802"/>
      <c r="FX40" s="802"/>
      <c r="FY40" s="802"/>
      <c r="FZ40" s="802"/>
      <c r="GA40" s="802"/>
      <c r="GB40" s="802"/>
      <c r="GC40" s="802"/>
      <c r="GD40" s="802"/>
      <c r="GE40" s="802"/>
      <c r="GF40" s="802"/>
      <c r="GG40" s="802"/>
      <c r="GH40" s="802"/>
      <c r="GI40" s="802"/>
      <c r="GJ40" s="802"/>
      <c r="GK40" s="802"/>
      <c r="GL40" s="802"/>
      <c r="GM40" s="802"/>
      <c r="GN40" s="802"/>
      <c r="GO40" s="802"/>
      <c r="GP40" s="802"/>
      <c r="GQ40" s="802"/>
      <c r="GR40" s="802"/>
      <c r="GS40" s="802"/>
      <c r="GT40" s="802"/>
      <c r="GU40" s="802"/>
      <c r="GV40" s="802"/>
      <c r="GW40" s="802"/>
      <c r="GX40" s="802"/>
      <c r="GY40" s="802"/>
      <c r="GZ40" s="802"/>
      <c r="HA40" s="802"/>
      <c r="HB40" s="802"/>
      <c r="HC40" s="802"/>
      <c r="HD40" s="802"/>
      <c r="HE40" s="802"/>
      <c r="HF40" s="802"/>
      <c r="HG40" s="802"/>
      <c r="HH40" s="802"/>
      <c r="HI40" s="802"/>
      <c r="HJ40" s="802"/>
      <c r="HK40" s="802"/>
      <c r="HL40" s="802"/>
      <c r="HM40" s="802"/>
      <c r="HN40" s="802"/>
      <c r="HO40" s="802"/>
      <c r="HP40" s="802"/>
      <c r="HQ40" s="799"/>
      <c r="HR40" s="802"/>
      <c r="HS40" s="802"/>
      <c r="HT40" s="802"/>
      <c r="HU40" s="1129"/>
      <c r="HV40" s="1129"/>
      <c r="HW40" s="798"/>
      <c r="HX40" s="1129"/>
      <c r="HY40" s="798"/>
      <c r="HZ40" s="1129"/>
      <c r="IA40" s="1129"/>
      <c r="IB40" s="1129"/>
      <c r="IC40" s="1129"/>
      <c r="ID40" s="802"/>
      <c r="IE40" s="802"/>
      <c r="IF40" s="802"/>
      <c r="IG40" s="802"/>
      <c r="IH40" s="802"/>
      <c r="II40" s="802"/>
      <c r="IJ40" s="802"/>
      <c r="IK40" s="802"/>
      <c r="IL40" s="802"/>
      <c r="IM40" s="802"/>
      <c r="IN40" s="802"/>
      <c r="IO40" s="802"/>
      <c r="IP40" s="802"/>
      <c r="IQ40" s="802"/>
      <c r="IR40" s="802"/>
      <c r="IS40" s="802"/>
      <c r="IT40" s="802"/>
      <c r="IU40" s="802"/>
      <c r="IV40" s="802"/>
      <c r="IW40" s="802"/>
      <c r="IX40" s="802"/>
      <c r="IY40" s="802"/>
      <c r="IZ40" s="802"/>
      <c r="JA40" s="802"/>
      <c r="JB40" s="802"/>
      <c r="JC40" s="802"/>
      <c r="JD40" s="802"/>
      <c r="JE40" s="802"/>
      <c r="JF40" s="799"/>
      <c r="JG40" s="799"/>
      <c r="JH40" s="799"/>
      <c r="JI40" s="799"/>
      <c r="JJ40" s="799"/>
      <c r="JK40" s="799"/>
      <c r="JL40" s="530"/>
      <c r="JM40" s="530"/>
      <c r="JN40" s="530"/>
      <c r="JO40" s="530"/>
      <c r="JP40" s="530"/>
      <c r="JQ40" s="530"/>
      <c r="JR40" s="798"/>
      <c r="JS40" s="798"/>
      <c r="JT40" s="798"/>
      <c r="JU40" s="798"/>
      <c r="JV40" s="798"/>
      <c r="JW40" s="798"/>
      <c r="JX40" s="798"/>
      <c r="JY40" s="798"/>
      <c r="JZ40" s="798"/>
      <c r="KA40" s="798"/>
      <c r="KB40" s="798"/>
      <c r="KC40" s="798"/>
      <c r="KD40" s="798"/>
      <c r="KE40" s="1129"/>
      <c r="KF40" s="1129"/>
      <c r="KG40" s="1129"/>
      <c r="KH40" s="798"/>
      <c r="KI40" s="1129"/>
      <c r="KJ40" s="1129"/>
      <c r="KK40" s="1129"/>
      <c r="KL40" s="798"/>
      <c r="KM40" s="802"/>
      <c r="KN40" s="802"/>
      <c r="KO40" s="798"/>
      <c r="KP40" s="802"/>
      <c r="KQ40" s="802"/>
      <c r="KR40" s="802"/>
      <c r="KS40" s="802"/>
      <c r="KT40" s="802"/>
      <c r="KU40" s="802"/>
      <c r="KV40" s="802"/>
      <c r="KW40" s="802"/>
      <c r="KX40" s="802"/>
      <c r="KY40" s="802"/>
      <c r="KZ40" s="802"/>
      <c r="LA40" s="802"/>
      <c r="LB40" s="798"/>
      <c r="LC40" s="802"/>
      <c r="LD40" s="802"/>
      <c r="LE40" s="798"/>
      <c r="LF40" s="802"/>
      <c r="LG40" s="802"/>
      <c r="LH40" s="802"/>
      <c r="LI40" s="798"/>
      <c r="LJ40" s="798"/>
      <c r="LK40" s="802"/>
      <c r="LL40" s="802"/>
      <c r="LM40" s="802"/>
      <c r="LN40" s="802"/>
      <c r="LO40" s="802"/>
      <c r="LP40" s="802"/>
      <c r="LQ40" s="802"/>
      <c r="LR40" s="802"/>
      <c r="LS40" s="802"/>
      <c r="LT40" s="802"/>
      <c r="LU40" s="802"/>
      <c r="LV40" s="802"/>
      <c r="LW40" s="802"/>
      <c r="LX40" s="802"/>
      <c r="LY40" s="802"/>
      <c r="LZ40" s="1028"/>
      <c r="MA40" s="802"/>
      <c r="MB40" s="802"/>
      <c r="MC40" s="802"/>
      <c r="MD40" s="802"/>
      <c r="ME40" s="802"/>
      <c r="MF40" s="802"/>
      <c r="MG40" s="802"/>
      <c r="MH40" s="1028"/>
      <c r="MI40" s="802"/>
      <c r="MJ40" s="802"/>
      <c r="MK40" s="802"/>
      <c r="ML40" s="802"/>
      <c r="MM40" s="802"/>
      <c r="MN40" s="802"/>
      <c r="MO40" s="802"/>
      <c r="MP40" s="1028"/>
      <c r="MQ40" s="1028"/>
      <c r="MR40" s="1028"/>
      <c r="MS40" s="1028"/>
      <c r="MT40" s="1028"/>
      <c r="MU40" s="1028"/>
      <c r="MV40" s="1028"/>
      <c r="MW40" s="1028"/>
      <c r="MX40" s="1028"/>
      <c r="MY40" s="1028"/>
      <c r="MZ40" s="1028"/>
      <c r="NA40" s="1028"/>
      <c r="NB40" s="1028"/>
      <c r="NC40" s="1028"/>
      <c r="ND40" s="1028"/>
      <c r="NE40" s="1028"/>
      <c r="NF40" s="1028"/>
      <c r="NG40" s="1028"/>
      <c r="NH40" s="799"/>
      <c r="NI40" s="799"/>
      <c r="NJ40" s="799"/>
      <c r="NK40" s="799"/>
      <c r="NL40" s="799"/>
      <c r="NM40" s="799"/>
      <c r="NN40" s="799"/>
      <c r="NO40" s="799"/>
      <c r="NP40" s="530"/>
      <c r="NQ40" s="530"/>
      <c r="NR40" s="530"/>
      <c r="NS40" s="530"/>
      <c r="NT40" s="530"/>
      <c r="NU40" s="530"/>
      <c r="NV40" s="530"/>
      <c r="NW40" s="530"/>
      <c r="NX40" s="798"/>
      <c r="NY40" s="798"/>
      <c r="NZ40" s="798"/>
      <c r="OA40" s="798"/>
      <c r="OB40" s="798"/>
      <c r="OC40" s="798"/>
      <c r="OD40" s="798"/>
      <c r="OE40" s="798"/>
      <c r="OF40" s="798"/>
      <c r="OG40" s="798"/>
      <c r="OH40" s="798"/>
      <c r="OI40" s="798"/>
      <c r="OJ40" s="798"/>
      <c r="OK40" s="798"/>
      <c r="OL40" s="798"/>
      <c r="OM40" s="798"/>
      <c r="ON40" s="798"/>
      <c r="OO40" s="1190"/>
      <c r="OP40" s="1190"/>
      <c r="OQ40" s="1190"/>
      <c r="OR40" s="1190"/>
      <c r="OS40" s="798"/>
      <c r="OT40" s="1190"/>
      <c r="OU40" s="1190"/>
      <c r="OV40" s="1190"/>
      <c r="OW40" s="1190"/>
      <c r="OX40" s="530"/>
      <c r="OY40" s="530"/>
      <c r="OZ40" s="530"/>
      <c r="PA40" s="530"/>
      <c r="PB40" s="530"/>
      <c r="PC40" s="530"/>
      <c r="PD40" s="530"/>
      <c r="PE40" s="530"/>
      <c r="PF40" s="530"/>
      <c r="PG40" s="530"/>
      <c r="PH40" s="530"/>
      <c r="PI40" s="530"/>
      <c r="PJ40" s="530"/>
      <c r="PK40" s="530"/>
      <c r="PL40" s="530"/>
      <c r="PM40" s="530"/>
      <c r="PN40" s="530"/>
      <c r="PO40" s="530"/>
      <c r="PP40" s="530"/>
      <c r="PQ40" s="530"/>
      <c r="PR40" s="530"/>
      <c r="PS40" s="530"/>
      <c r="PT40" s="530"/>
      <c r="PU40" s="530"/>
      <c r="PV40" s="530"/>
      <c r="PW40" s="530"/>
      <c r="PX40" s="530"/>
      <c r="PY40" s="530"/>
      <c r="PZ40" s="530"/>
      <c r="QA40" s="530"/>
      <c r="QB40" s="802"/>
      <c r="QC40" s="802"/>
      <c r="QD40" s="802"/>
      <c r="QE40" s="802"/>
      <c r="QF40" s="802"/>
      <c r="QG40" s="802"/>
      <c r="QH40" s="802"/>
      <c r="QI40" s="802"/>
      <c r="QJ40" s="802"/>
      <c r="QK40" s="802"/>
      <c r="QL40" s="802"/>
      <c r="QM40" s="802"/>
      <c r="QN40" s="802"/>
      <c r="QO40" s="802"/>
      <c r="QP40" s="802"/>
      <c r="QQ40" s="802"/>
      <c r="QR40" s="802"/>
      <c r="QS40" s="802"/>
      <c r="QT40" s="802"/>
      <c r="QU40" s="802"/>
      <c r="QV40" s="802"/>
      <c r="QW40" s="802"/>
      <c r="QX40" s="802"/>
      <c r="QY40" s="802"/>
      <c r="QZ40" s="802"/>
      <c r="RA40" s="802"/>
      <c r="RB40" s="802"/>
      <c r="RC40" s="802"/>
      <c r="RD40" s="802"/>
      <c r="RE40" s="802"/>
      <c r="RF40" s="798"/>
      <c r="RG40" s="1129"/>
      <c r="RH40" s="1129"/>
      <c r="RI40" s="1129"/>
      <c r="RJ40" s="1129"/>
      <c r="RK40" s="798"/>
      <c r="RL40" s="1129"/>
      <c r="RM40" s="1129"/>
      <c r="RN40" s="1129"/>
      <c r="RO40" s="1129"/>
      <c r="RP40" s="798"/>
      <c r="RQ40" s="798"/>
      <c r="RR40" s="798"/>
      <c r="RS40" s="798"/>
      <c r="RT40" s="798"/>
      <c r="RU40" s="798"/>
      <c r="RV40" s="798"/>
      <c r="RW40" s="798"/>
      <c r="RX40" s="798"/>
      <c r="RY40" s="798"/>
      <c r="RZ40" s="798"/>
      <c r="SA40" s="798"/>
      <c r="SB40" s="798"/>
      <c r="SC40" s="798"/>
      <c r="SD40" s="802"/>
      <c r="SE40" s="802"/>
      <c r="SF40" s="802"/>
      <c r="SG40" s="802"/>
      <c r="SH40" s="802"/>
      <c r="SI40" s="802"/>
      <c r="SJ40" s="802"/>
      <c r="SK40" s="802"/>
      <c r="SL40" s="802"/>
      <c r="SM40" s="802"/>
      <c r="SN40" s="802"/>
      <c r="SO40" s="802"/>
      <c r="SP40" s="802"/>
      <c r="SQ40" s="802"/>
      <c r="SR40" s="802"/>
      <c r="SS40" s="802"/>
      <c r="ST40" s="802"/>
      <c r="SU40" s="802"/>
      <c r="SV40" s="530"/>
      <c r="SW40" s="799"/>
      <c r="SX40" s="799"/>
      <c r="SY40" s="799"/>
      <c r="SZ40" s="799"/>
      <c r="TA40" s="799"/>
      <c r="TB40" s="799"/>
      <c r="TC40" s="530"/>
      <c r="TD40" s="799"/>
      <c r="TE40" s="799"/>
      <c r="TF40" s="799"/>
      <c r="TG40" s="799"/>
      <c r="TH40" s="799"/>
      <c r="TI40" s="799"/>
      <c r="TJ40" s="530"/>
      <c r="TK40" s="530"/>
      <c r="TL40" s="530"/>
      <c r="TM40" s="530"/>
      <c r="TN40" s="530"/>
      <c r="TO40" s="530"/>
      <c r="TP40" s="530"/>
      <c r="TQ40" s="530"/>
      <c r="TR40" s="530"/>
      <c r="TS40" s="530"/>
      <c r="TT40" s="530"/>
      <c r="TU40" s="530"/>
      <c r="TV40" s="530"/>
      <c r="TW40" s="530"/>
      <c r="TX40" s="530"/>
      <c r="TY40" s="530"/>
      <c r="TZ40" s="530"/>
      <c r="UA40" s="530"/>
      <c r="UB40" s="530"/>
      <c r="UC40" s="530"/>
      <c r="UD40" s="530"/>
      <c r="UE40" s="530"/>
      <c r="UF40" s="530"/>
      <c r="UG40" s="530"/>
      <c r="UH40" s="530"/>
      <c r="UI40" s="530"/>
      <c r="UJ40" s="530"/>
      <c r="UK40" s="530"/>
      <c r="UL40" s="530"/>
      <c r="UM40" s="530"/>
      <c r="UN40" s="530"/>
      <c r="UO40" s="530"/>
      <c r="UP40" s="530"/>
      <c r="UQ40" s="530"/>
      <c r="UR40" s="530"/>
      <c r="US40" s="530"/>
      <c r="UT40" s="530"/>
      <c r="UU40" s="530"/>
      <c r="UV40" s="530"/>
      <c r="UW40" s="530"/>
      <c r="UX40" s="530"/>
      <c r="UY40" s="530"/>
      <c r="UZ40" s="802"/>
      <c r="VA40" s="802"/>
      <c r="VB40" s="530"/>
      <c r="VC40" s="530"/>
      <c r="VD40" s="530"/>
      <c r="VE40" s="530"/>
      <c r="VF40" s="530"/>
      <c r="VG40" s="530"/>
      <c r="VH40" s="799"/>
      <c r="VI40" s="799"/>
      <c r="VJ40" s="799"/>
      <c r="VK40" s="799"/>
      <c r="VL40" s="799"/>
      <c r="VM40" s="530"/>
      <c r="VN40" s="799"/>
      <c r="VO40" s="799"/>
      <c r="VP40" s="1028"/>
      <c r="VQ40" s="1028"/>
      <c r="VR40" s="1028"/>
      <c r="VS40" s="1028"/>
      <c r="VT40" s="799"/>
      <c r="VU40" s="799"/>
      <c r="VV40" s="530"/>
      <c r="VW40" s="799"/>
      <c r="VX40" s="799"/>
      <c r="VY40" s="799"/>
      <c r="VZ40" s="799"/>
      <c r="WA40" s="799"/>
      <c r="WB40" s="799"/>
      <c r="WC40" s="799"/>
      <c r="WD40" s="799"/>
      <c r="WE40" s="799"/>
      <c r="WF40" s="799"/>
      <c r="WG40" s="799"/>
      <c r="WH40" s="799"/>
      <c r="WI40" s="799"/>
      <c r="WJ40" s="530"/>
      <c r="WK40" s="530"/>
      <c r="WL40" s="530"/>
      <c r="WM40" s="530"/>
      <c r="WN40" s="530"/>
      <c r="WO40" s="799"/>
      <c r="WP40" s="800"/>
      <c r="WQ40" s="800"/>
      <c r="WR40" s="800"/>
      <c r="WS40" s="800"/>
      <c r="WT40" s="800"/>
      <c r="WU40" s="800"/>
      <c r="WV40" s="800"/>
      <c r="WW40" s="800"/>
      <c r="WX40" s="800"/>
      <c r="WY40" s="800"/>
      <c r="WZ40" s="800"/>
      <c r="XA40" s="800"/>
      <c r="XB40" s="800"/>
      <c r="XC40" s="800"/>
      <c r="XD40" s="800"/>
      <c r="XE40" s="800"/>
      <c r="XF40" s="800"/>
      <c r="XG40" s="800"/>
      <c r="XH40" s="800"/>
      <c r="XI40" s="800"/>
      <c r="XJ40" s="530"/>
      <c r="XK40" s="530"/>
      <c r="XL40" s="530"/>
      <c r="XM40" s="530"/>
      <c r="XN40" s="530"/>
      <c r="XO40" s="799"/>
      <c r="XP40" s="799"/>
      <c r="XQ40" s="799"/>
      <c r="XR40" s="799"/>
      <c r="XS40" s="799"/>
      <c r="XT40" s="799"/>
      <c r="XU40" s="799"/>
      <c r="XV40" s="799"/>
      <c r="XW40" s="799"/>
      <c r="XX40" s="799"/>
      <c r="XY40" s="799"/>
      <c r="XZ40" s="799"/>
      <c r="YA40" s="799"/>
      <c r="YB40" s="1028"/>
      <c r="YC40" s="1028"/>
      <c r="YD40" s="1028"/>
      <c r="YE40" s="1028"/>
      <c r="YF40" s="802"/>
      <c r="YG40" s="1028"/>
      <c r="YH40" s="1028"/>
      <c r="YI40" s="801"/>
      <c r="YJ40" s="802"/>
      <c r="YK40" s="1028"/>
      <c r="YL40" s="1028"/>
      <c r="YM40" s="1190"/>
      <c r="YN40" s="1028"/>
      <c r="YO40" s="1028"/>
      <c r="YP40" s="1028"/>
      <c r="YQ40" s="1028"/>
      <c r="YR40" s="802"/>
      <c r="YS40" s="1028"/>
      <c r="YT40" s="1028"/>
      <c r="YU40" s="801"/>
      <c r="YV40" s="802"/>
      <c r="YW40" s="1028"/>
      <c r="YX40" s="1028"/>
      <c r="YY40" s="1190"/>
      <c r="YZ40" s="530"/>
      <c r="ZA40" s="530"/>
      <c r="ZB40" s="530"/>
      <c r="ZC40" s="530"/>
      <c r="ZD40" s="530"/>
      <c r="ZE40" s="530"/>
      <c r="ZF40" s="530"/>
      <c r="ZG40" s="530"/>
      <c r="ZH40" s="530"/>
      <c r="ZI40" s="530"/>
      <c r="ZJ40" s="530"/>
      <c r="ZK40" s="530"/>
      <c r="ZL40" s="530"/>
      <c r="ZM40" s="530"/>
      <c r="ZN40" s="530"/>
      <c r="ZO40" s="530"/>
      <c r="ZP40" s="530"/>
      <c r="ZQ40" s="530"/>
      <c r="ZR40" s="530"/>
      <c r="ZS40" s="530"/>
      <c r="ZT40" s="530"/>
      <c r="ZU40" s="530"/>
      <c r="ZV40" s="530"/>
      <c r="ZW40" s="530"/>
      <c r="ZX40" s="530"/>
      <c r="ZY40" s="530"/>
      <c r="ZZ40" s="530"/>
      <c r="AAA40" s="530"/>
      <c r="AAB40" s="530"/>
      <c r="AAC40" s="530"/>
      <c r="AAD40" s="530"/>
      <c r="AAE40" s="530"/>
      <c r="AAF40" s="530"/>
      <c r="AAG40" s="530"/>
      <c r="AAH40" s="530"/>
      <c r="AAI40" s="530"/>
      <c r="AAJ40" s="530"/>
      <c r="AAK40" s="799"/>
      <c r="AAL40" s="799"/>
      <c r="AAM40" s="799"/>
      <c r="AAN40" s="799"/>
      <c r="AAO40" s="799"/>
      <c r="AAP40" s="799"/>
      <c r="AAQ40" s="799"/>
      <c r="AAR40" s="799"/>
      <c r="AAS40" s="799"/>
      <c r="AAT40" s="799"/>
      <c r="AAU40" s="799"/>
      <c r="AAV40" s="799"/>
      <c r="AAW40" s="799"/>
      <c r="AAX40" s="799"/>
      <c r="AAY40" s="799"/>
      <c r="AAZ40" s="530"/>
      <c r="ABA40" s="530"/>
      <c r="ABB40" s="799"/>
      <c r="ABC40" s="530"/>
    </row>
    <row r="41" spans="1:731" s="1094" customFormat="1" ht="16.5" x14ac:dyDescent="0.25">
      <c r="A41" s="803" t="s">
        <v>680</v>
      </c>
      <c r="B41" s="1191">
        <f t="shared" ref="B41:AG41" si="540">B31-B42</f>
        <v>13740664704.48</v>
      </c>
      <c r="C41" s="1191">
        <f t="shared" si="540"/>
        <v>2775886939.7600002</v>
      </c>
      <c r="D41" s="1191">
        <f t="shared" si="540"/>
        <v>2084956032.6499996</v>
      </c>
      <c r="E41" s="1191">
        <f t="shared" si="540"/>
        <v>550575435.30999994</v>
      </c>
      <c r="F41" s="1191">
        <f t="shared" si="540"/>
        <v>23710000</v>
      </c>
      <c r="G41" s="1191">
        <f t="shared" si="540"/>
        <v>6460000</v>
      </c>
      <c r="H41" s="1191">
        <f t="shared" si="540"/>
        <v>556006020.87</v>
      </c>
      <c r="I41" s="1191">
        <f t="shared" si="540"/>
        <v>142950745.59</v>
      </c>
      <c r="J41" s="1191">
        <f t="shared" si="540"/>
        <v>396418474.44</v>
      </c>
      <c r="K41" s="1191">
        <f t="shared" si="540"/>
        <v>102706085.59</v>
      </c>
      <c r="L41" s="1191">
        <f t="shared" si="540"/>
        <v>159587546.43000001</v>
      </c>
      <c r="M41" s="1191">
        <f t="shared" si="540"/>
        <v>40244660</v>
      </c>
      <c r="N41" s="1191">
        <f t="shared" si="540"/>
        <v>840179383</v>
      </c>
      <c r="O41" s="1191">
        <f t="shared" si="540"/>
        <v>229388675.74000001</v>
      </c>
      <c r="P41" s="1191">
        <f t="shared" si="540"/>
        <v>659742447</v>
      </c>
      <c r="Q41" s="1191">
        <f t="shared" si="540"/>
        <v>166866923.09</v>
      </c>
      <c r="R41" s="1191">
        <f t="shared" si="540"/>
        <v>577639382</v>
      </c>
      <c r="S41" s="1191">
        <f t="shared" si="540"/>
        <v>146341160.09</v>
      </c>
      <c r="T41" s="1191">
        <f t="shared" si="540"/>
        <v>82103065</v>
      </c>
      <c r="U41" s="1191">
        <f t="shared" si="540"/>
        <v>20525763</v>
      </c>
      <c r="V41" s="1191">
        <f t="shared" si="540"/>
        <v>5318181.7799999993</v>
      </c>
      <c r="W41" s="1191">
        <f t="shared" si="540"/>
        <v>5318181.7799999993</v>
      </c>
      <c r="X41" s="1191">
        <f t="shared" si="540"/>
        <v>0</v>
      </c>
      <c r="Y41" s="1191">
        <f t="shared" si="540"/>
        <v>0</v>
      </c>
      <c r="Z41" s="1191">
        <f t="shared" si="540"/>
        <v>4909090.8900000006</v>
      </c>
      <c r="AA41" s="1191">
        <f t="shared" si="540"/>
        <v>4909090.8900000006</v>
      </c>
      <c r="AB41" s="1191">
        <f t="shared" si="540"/>
        <v>0</v>
      </c>
      <c r="AC41" s="1191">
        <f t="shared" si="540"/>
        <v>0</v>
      </c>
      <c r="AD41" s="1191">
        <f t="shared" si="540"/>
        <v>0</v>
      </c>
      <c r="AE41" s="1191">
        <f t="shared" si="540"/>
        <v>0</v>
      </c>
      <c r="AF41" s="1191">
        <f t="shared" si="540"/>
        <v>0</v>
      </c>
      <c r="AG41" s="1191">
        <f t="shared" si="540"/>
        <v>0</v>
      </c>
      <c r="AH41" s="1191">
        <f t="shared" ref="AH41:BG41" si="541">AH31-AH42</f>
        <v>0</v>
      </c>
      <c r="AI41" s="1191">
        <f t="shared" si="541"/>
        <v>0</v>
      </c>
      <c r="AJ41" s="1191">
        <f t="shared" si="541"/>
        <v>0</v>
      </c>
      <c r="AK41" s="1191">
        <f t="shared" si="541"/>
        <v>0</v>
      </c>
      <c r="AL41" s="1191">
        <f t="shared" si="541"/>
        <v>0</v>
      </c>
      <c r="AM41" s="1191">
        <f t="shared" si="541"/>
        <v>0</v>
      </c>
      <c r="AN41" s="1191">
        <f t="shared" si="541"/>
        <v>3982330822.7200003</v>
      </c>
      <c r="AO41" s="1191">
        <f t="shared" si="541"/>
        <v>246805189.81999999</v>
      </c>
      <c r="AP41" s="1191">
        <f t="shared" si="541"/>
        <v>584059031.52999997</v>
      </c>
      <c r="AQ41" s="1191">
        <f t="shared" si="541"/>
        <v>584059031.52999997</v>
      </c>
      <c r="AR41" s="1191">
        <f t="shared" si="541"/>
        <v>0</v>
      </c>
      <c r="AS41" s="1191">
        <f t="shared" si="541"/>
        <v>18838006.350000001</v>
      </c>
      <c r="AT41" s="1191">
        <f t="shared" si="541"/>
        <v>18838006.350000001</v>
      </c>
      <c r="AU41" s="1191">
        <f t="shared" si="541"/>
        <v>0</v>
      </c>
      <c r="AV41" s="1191">
        <f t="shared" si="541"/>
        <v>0</v>
      </c>
      <c r="AW41" s="1191">
        <f t="shared" si="541"/>
        <v>0</v>
      </c>
      <c r="AX41" s="1191">
        <f t="shared" si="541"/>
        <v>0</v>
      </c>
      <c r="AY41" s="1191">
        <f t="shared" si="541"/>
        <v>0</v>
      </c>
      <c r="AZ41" s="1191">
        <f t="shared" si="541"/>
        <v>0</v>
      </c>
      <c r="BA41" s="1191">
        <f t="shared" si="541"/>
        <v>0</v>
      </c>
      <c r="BB41" s="1191">
        <f t="shared" si="541"/>
        <v>0</v>
      </c>
      <c r="BC41" s="1191">
        <f t="shared" si="541"/>
        <v>0</v>
      </c>
      <c r="BD41" s="1191">
        <f t="shared" si="541"/>
        <v>0</v>
      </c>
      <c r="BE41" s="1191">
        <f t="shared" si="541"/>
        <v>0</v>
      </c>
      <c r="BF41" s="1191">
        <f t="shared" si="541"/>
        <v>0</v>
      </c>
      <c r="BG41" s="1191">
        <f t="shared" si="541"/>
        <v>0</v>
      </c>
      <c r="BH41" s="1191">
        <f t="shared" ref="BH41" si="542">BH31-BH42</f>
        <v>0</v>
      </c>
      <c r="BI41" s="1191">
        <f t="shared" ref="BI41:BM41" si="543">BI31-BI42</f>
        <v>0</v>
      </c>
      <c r="BJ41" s="1191">
        <f t="shared" si="543"/>
        <v>0</v>
      </c>
      <c r="BK41" s="1191">
        <f t="shared" si="543"/>
        <v>0</v>
      </c>
      <c r="BL41" s="1191">
        <f t="shared" si="543"/>
        <v>0</v>
      </c>
      <c r="BM41" s="1191">
        <f t="shared" si="543"/>
        <v>0</v>
      </c>
      <c r="BN41" s="1191">
        <f t="shared" ref="BN41:CK41" si="544">BN31-BN42</f>
        <v>0</v>
      </c>
      <c r="BO41" s="1191">
        <f t="shared" si="544"/>
        <v>0</v>
      </c>
      <c r="BP41" s="1191">
        <f t="shared" si="544"/>
        <v>0</v>
      </c>
      <c r="BQ41" s="1191">
        <f t="shared" si="544"/>
        <v>0</v>
      </c>
      <c r="BR41" s="1191">
        <f t="shared" si="544"/>
        <v>0</v>
      </c>
      <c r="BS41" s="1191">
        <f t="shared" si="544"/>
        <v>0</v>
      </c>
      <c r="BT41" s="1191">
        <f t="shared" si="544"/>
        <v>0</v>
      </c>
      <c r="BU41" s="1191">
        <f t="shared" si="544"/>
        <v>0</v>
      </c>
      <c r="BV41" s="1191">
        <f t="shared" si="544"/>
        <v>0</v>
      </c>
      <c r="BW41" s="1191">
        <f t="shared" si="544"/>
        <v>0</v>
      </c>
      <c r="BX41" s="1191">
        <f t="shared" si="544"/>
        <v>0</v>
      </c>
      <c r="BY41" s="1191">
        <f t="shared" si="544"/>
        <v>0</v>
      </c>
      <c r="BZ41" s="1191">
        <f t="shared" si="544"/>
        <v>0</v>
      </c>
      <c r="CA41" s="1191">
        <f t="shared" si="544"/>
        <v>0</v>
      </c>
      <c r="CB41" s="1191">
        <f t="shared" si="544"/>
        <v>0</v>
      </c>
      <c r="CC41" s="1191">
        <f t="shared" si="544"/>
        <v>0</v>
      </c>
      <c r="CD41" s="1191">
        <f t="shared" si="544"/>
        <v>0</v>
      </c>
      <c r="CE41" s="1191">
        <f t="shared" si="544"/>
        <v>0</v>
      </c>
      <c r="CF41" s="1191">
        <f t="shared" si="544"/>
        <v>0</v>
      </c>
      <c r="CG41" s="1191">
        <f t="shared" si="544"/>
        <v>0</v>
      </c>
      <c r="CH41" s="1191">
        <f t="shared" si="544"/>
        <v>0</v>
      </c>
      <c r="CI41" s="1191">
        <f t="shared" si="544"/>
        <v>0</v>
      </c>
      <c r="CJ41" s="1191">
        <f t="shared" si="544"/>
        <v>0</v>
      </c>
      <c r="CK41" s="1191">
        <f t="shared" si="544"/>
        <v>0</v>
      </c>
      <c r="CL41" s="1191">
        <f t="shared" ref="CL41:DC41" si="545">CL31-CL42</f>
        <v>0</v>
      </c>
      <c r="CM41" s="1191">
        <f t="shared" si="545"/>
        <v>0</v>
      </c>
      <c r="CN41" s="1191">
        <f t="shared" si="545"/>
        <v>0</v>
      </c>
      <c r="CO41" s="1191">
        <f t="shared" si="545"/>
        <v>0</v>
      </c>
      <c r="CP41" s="1191">
        <f t="shared" si="545"/>
        <v>0</v>
      </c>
      <c r="CQ41" s="1191">
        <f t="shared" si="545"/>
        <v>0</v>
      </c>
      <c r="CR41" s="1191">
        <f t="shared" si="545"/>
        <v>9068652.5</v>
      </c>
      <c r="CS41" s="1191">
        <f t="shared" si="545"/>
        <v>5180000</v>
      </c>
      <c r="CT41" s="1191">
        <f t="shared" si="545"/>
        <v>3888652.5</v>
      </c>
      <c r="CU41" s="1191">
        <f t="shared" si="545"/>
        <v>0</v>
      </c>
      <c r="CV41" s="1191">
        <f t="shared" si="545"/>
        <v>0</v>
      </c>
      <c r="CW41" s="1191">
        <f t="shared" si="545"/>
        <v>0</v>
      </c>
      <c r="CX41" s="1191">
        <f t="shared" si="545"/>
        <v>0</v>
      </c>
      <c r="CY41" s="1191">
        <f t="shared" si="545"/>
        <v>0</v>
      </c>
      <c r="CZ41" s="1191">
        <f t="shared" si="545"/>
        <v>0</v>
      </c>
      <c r="DA41" s="1191">
        <f t="shared" si="545"/>
        <v>0</v>
      </c>
      <c r="DB41" s="1191">
        <f t="shared" si="545"/>
        <v>0</v>
      </c>
      <c r="DC41" s="1191">
        <f t="shared" si="545"/>
        <v>0</v>
      </c>
      <c r="DD41" s="1191">
        <f>DD31-DD42</f>
        <v>0</v>
      </c>
      <c r="DE41" s="1191">
        <f>DE31-DE42</f>
        <v>0</v>
      </c>
      <c r="DF41" s="1191">
        <f>DF31-DF42</f>
        <v>0</v>
      </c>
      <c r="DG41" s="1191">
        <f>DG31-DG42</f>
        <v>0</v>
      </c>
      <c r="DH41" s="1191">
        <f t="shared" ref="DH41:DI41" si="546">DH31-DH42</f>
        <v>0</v>
      </c>
      <c r="DI41" s="1191">
        <f t="shared" si="546"/>
        <v>0</v>
      </c>
      <c r="DJ41" s="1191">
        <f>DJ31-DJ42</f>
        <v>0</v>
      </c>
      <c r="DK41" s="1191">
        <f>DK31-DK42</f>
        <v>0</v>
      </c>
      <c r="DL41" s="1191">
        <f>DL31-DL42</f>
        <v>0</v>
      </c>
      <c r="DM41" s="1191">
        <f>DM31-DM42</f>
        <v>0</v>
      </c>
      <c r="DN41" s="1191">
        <f t="shared" ref="DN41:DO41" si="547">DN31-DN42</f>
        <v>0</v>
      </c>
      <c r="DO41" s="1191">
        <f t="shared" si="547"/>
        <v>0</v>
      </c>
      <c r="DP41" s="1191">
        <f>DP31-DP42</f>
        <v>0</v>
      </c>
      <c r="DQ41" s="1191">
        <f>DQ31-DQ42</f>
        <v>0</v>
      </c>
      <c r="DR41" s="1191">
        <f>DR31-DR42</f>
        <v>0</v>
      </c>
      <c r="DS41" s="1191">
        <f>DS31-DS42</f>
        <v>0</v>
      </c>
      <c r="DT41" s="1191">
        <f t="shared" ref="DT41:DU41" si="548">DT31-DT42</f>
        <v>0</v>
      </c>
      <c r="DU41" s="1191">
        <f t="shared" si="548"/>
        <v>0</v>
      </c>
      <c r="DV41" s="1191">
        <f t="shared" ref="DV41:EA41" si="549">DV31-DV42</f>
        <v>0</v>
      </c>
      <c r="DW41" s="1191">
        <f t="shared" si="549"/>
        <v>0</v>
      </c>
      <c r="DX41" s="1191">
        <f t="shared" si="549"/>
        <v>0</v>
      </c>
      <c r="DY41" s="1191">
        <f t="shared" si="549"/>
        <v>0</v>
      </c>
      <c r="DZ41" s="1191">
        <f t="shared" si="549"/>
        <v>0</v>
      </c>
      <c r="EA41" s="1191">
        <f t="shared" si="549"/>
        <v>0</v>
      </c>
      <c r="EB41" s="1191">
        <f t="shared" ref="EB41:HP41" si="550">EB31-EB42</f>
        <v>0</v>
      </c>
      <c r="EC41" s="1191">
        <f t="shared" si="550"/>
        <v>0</v>
      </c>
      <c r="ED41" s="1191">
        <f t="shared" si="550"/>
        <v>0</v>
      </c>
      <c r="EE41" s="1191">
        <f t="shared" si="550"/>
        <v>0</v>
      </c>
      <c r="EF41" s="1191">
        <f t="shared" si="550"/>
        <v>0</v>
      </c>
      <c r="EG41" s="1191">
        <f t="shared" si="550"/>
        <v>0</v>
      </c>
      <c r="EH41" s="1191">
        <f t="shared" si="550"/>
        <v>0</v>
      </c>
      <c r="EI41" s="1191">
        <f t="shared" si="550"/>
        <v>0</v>
      </c>
      <c r="EJ41" s="1191">
        <f t="shared" si="550"/>
        <v>0</v>
      </c>
      <c r="EK41" s="1191">
        <f t="shared" si="550"/>
        <v>0</v>
      </c>
      <c r="EL41" s="1191">
        <f t="shared" si="550"/>
        <v>0</v>
      </c>
      <c r="EM41" s="1191">
        <f t="shared" si="550"/>
        <v>0</v>
      </c>
      <c r="EN41" s="1191">
        <f t="shared" si="550"/>
        <v>0</v>
      </c>
      <c r="EO41" s="1191">
        <f t="shared" si="550"/>
        <v>0</v>
      </c>
      <c r="EP41" s="1191">
        <f t="shared" si="550"/>
        <v>0</v>
      </c>
      <c r="EQ41" s="1191">
        <f t="shared" si="550"/>
        <v>0</v>
      </c>
      <c r="ER41" s="1191">
        <f t="shared" si="550"/>
        <v>0</v>
      </c>
      <c r="ES41" s="1191">
        <f t="shared" si="550"/>
        <v>0</v>
      </c>
      <c r="ET41" s="1191">
        <f t="shared" si="550"/>
        <v>0</v>
      </c>
      <c r="EU41" s="1191">
        <f t="shared" si="550"/>
        <v>0</v>
      </c>
      <c r="EV41" s="1191">
        <f t="shared" si="550"/>
        <v>0</v>
      </c>
      <c r="EW41" s="1191">
        <f t="shared" si="550"/>
        <v>0</v>
      </c>
      <c r="EX41" s="1191">
        <f t="shared" si="550"/>
        <v>0</v>
      </c>
      <c r="EY41" s="1191">
        <f t="shared" si="550"/>
        <v>0</v>
      </c>
      <c r="EZ41" s="1191">
        <f>EZ31-EZ42</f>
        <v>0</v>
      </c>
      <c r="FA41" s="1191">
        <f t="shared" ref="FA41" si="551">FA31-FA42</f>
        <v>0</v>
      </c>
      <c r="FB41" s="1191">
        <f>FB31-FB42</f>
        <v>0</v>
      </c>
      <c r="FC41" s="1191">
        <f>FC31-FC42</f>
        <v>0</v>
      </c>
      <c r="FD41" s="1191">
        <f>FD31-FD42</f>
        <v>0</v>
      </c>
      <c r="FE41" s="1191">
        <f t="shared" ref="FE41" si="552">FE31-FE42</f>
        <v>0</v>
      </c>
      <c r="FF41" s="1191">
        <f t="shared" ref="FF41:FM41" si="553">FF31-FF42</f>
        <v>0</v>
      </c>
      <c r="FG41" s="1191">
        <f t="shared" si="553"/>
        <v>0</v>
      </c>
      <c r="FH41" s="1191">
        <f t="shared" si="553"/>
        <v>10002659.57</v>
      </c>
      <c r="FI41" s="1191">
        <f t="shared" si="553"/>
        <v>600159.5700000003</v>
      </c>
      <c r="FJ41" s="1191">
        <f t="shared" si="553"/>
        <v>9402500</v>
      </c>
      <c r="FK41" s="1191">
        <f t="shared" si="553"/>
        <v>0</v>
      </c>
      <c r="FL41" s="1191">
        <f t="shared" si="553"/>
        <v>0</v>
      </c>
      <c r="FM41" s="1191">
        <f t="shared" si="553"/>
        <v>0</v>
      </c>
      <c r="FN41" s="1191">
        <f t="shared" si="550"/>
        <v>0</v>
      </c>
      <c r="FO41" s="1191">
        <f t="shared" si="550"/>
        <v>0</v>
      </c>
      <c r="FP41" s="1191">
        <f t="shared" si="550"/>
        <v>0</v>
      </c>
      <c r="FQ41" s="1191">
        <f t="shared" si="550"/>
        <v>0</v>
      </c>
      <c r="FR41" s="1191">
        <f t="shared" si="550"/>
        <v>0</v>
      </c>
      <c r="FS41" s="1191">
        <f t="shared" si="550"/>
        <v>0</v>
      </c>
      <c r="FT41" s="1191">
        <f t="shared" si="550"/>
        <v>48064893.61999999</v>
      </c>
      <c r="FU41" s="1191">
        <f t="shared" si="550"/>
        <v>2883893.6199999973</v>
      </c>
      <c r="FV41" s="1191">
        <f t="shared" si="550"/>
        <v>45181000</v>
      </c>
      <c r="FW41" s="1191">
        <f t="shared" si="550"/>
        <v>0</v>
      </c>
      <c r="FX41" s="1191">
        <f t="shared" si="550"/>
        <v>0</v>
      </c>
      <c r="FY41" s="1191">
        <f t="shared" si="550"/>
        <v>0</v>
      </c>
      <c r="FZ41" s="1191">
        <f t="shared" ref="FZ41:GI41" si="554">FZ31-FZ42</f>
        <v>0</v>
      </c>
      <c r="GA41" s="1191">
        <f t="shared" si="554"/>
        <v>0</v>
      </c>
      <c r="GB41" s="1191">
        <f t="shared" si="554"/>
        <v>0</v>
      </c>
      <c r="GC41" s="1191">
        <f t="shared" si="554"/>
        <v>0</v>
      </c>
      <c r="GD41" s="1191">
        <f t="shared" si="554"/>
        <v>0</v>
      </c>
      <c r="GE41" s="1191">
        <f t="shared" si="554"/>
        <v>0</v>
      </c>
      <c r="GF41" s="1191">
        <f t="shared" si="554"/>
        <v>0</v>
      </c>
      <c r="GG41" s="1191">
        <f t="shared" si="554"/>
        <v>0</v>
      </c>
      <c r="GH41" s="1191">
        <f t="shared" si="554"/>
        <v>0</v>
      </c>
      <c r="GI41" s="1191">
        <f t="shared" si="554"/>
        <v>0</v>
      </c>
      <c r="GJ41" s="1191">
        <f t="shared" ref="GJ41:HM41" si="555">GJ31-GJ42</f>
        <v>0</v>
      </c>
      <c r="GK41" s="1191">
        <f t="shared" si="555"/>
        <v>0</v>
      </c>
      <c r="GL41" s="1191">
        <f t="shared" si="555"/>
        <v>0</v>
      </c>
      <c r="GM41" s="1191">
        <f t="shared" si="555"/>
        <v>0</v>
      </c>
      <c r="GN41" s="1191">
        <f t="shared" si="555"/>
        <v>0</v>
      </c>
      <c r="GO41" s="1191">
        <f t="shared" si="555"/>
        <v>0</v>
      </c>
      <c r="GP41" s="1191">
        <f t="shared" si="555"/>
        <v>0</v>
      </c>
      <c r="GQ41" s="1191">
        <f t="shared" si="555"/>
        <v>0</v>
      </c>
      <c r="GR41" s="1191">
        <f t="shared" si="555"/>
        <v>0</v>
      </c>
      <c r="GS41" s="1191">
        <f t="shared" si="555"/>
        <v>0</v>
      </c>
      <c r="GT41" s="1191">
        <f t="shared" si="555"/>
        <v>0</v>
      </c>
      <c r="GU41" s="1191">
        <f t="shared" si="555"/>
        <v>0</v>
      </c>
      <c r="GV41" s="1191">
        <f t="shared" si="555"/>
        <v>143230505.06</v>
      </c>
      <c r="GW41" s="1191">
        <f t="shared" si="555"/>
        <v>1432305.0600000024</v>
      </c>
      <c r="GX41" s="1191">
        <f t="shared" si="555"/>
        <v>141798200</v>
      </c>
      <c r="GY41" s="1191">
        <f t="shared" si="555"/>
        <v>0</v>
      </c>
      <c r="GZ41" s="1191">
        <f t="shared" si="555"/>
        <v>0</v>
      </c>
      <c r="HA41" s="1191">
        <f t="shared" si="555"/>
        <v>0</v>
      </c>
      <c r="HB41" s="1191">
        <f t="shared" si="555"/>
        <v>0</v>
      </c>
      <c r="HC41" s="1191">
        <f t="shared" si="555"/>
        <v>0</v>
      </c>
      <c r="HD41" s="1191">
        <f t="shared" si="555"/>
        <v>0</v>
      </c>
      <c r="HE41" s="1191">
        <f t="shared" si="555"/>
        <v>0</v>
      </c>
      <c r="HF41" s="1191">
        <f t="shared" si="555"/>
        <v>0</v>
      </c>
      <c r="HG41" s="1191">
        <f t="shared" si="555"/>
        <v>0</v>
      </c>
      <c r="HH41" s="1191">
        <f t="shared" si="555"/>
        <v>143230505.06</v>
      </c>
      <c r="HI41" s="1191">
        <f t="shared" si="555"/>
        <v>1432305.0600000024</v>
      </c>
      <c r="HJ41" s="1191">
        <f t="shared" si="555"/>
        <v>141798200</v>
      </c>
      <c r="HK41" s="1191">
        <f t="shared" si="555"/>
        <v>0</v>
      </c>
      <c r="HL41" s="1191">
        <f t="shared" si="555"/>
        <v>0</v>
      </c>
      <c r="HM41" s="1191">
        <f t="shared" si="555"/>
        <v>0</v>
      </c>
      <c r="HN41" s="1191">
        <f t="shared" si="550"/>
        <v>0</v>
      </c>
      <c r="HO41" s="1191">
        <f t="shared" si="550"/>
        <v>0</v>
      </c>
      <c r="HP41" s="1191">
        <f t="shared" si="550"/>
        <v>0</v>
      </c>
      <c r="HQ41" s="1191">
        <f>HQ31-HQ42</f>
        <v>0</v>
      </c>
      <c r="HR41" s="1191">
        <f t="shared" ref="HR41:HT41" si="556">HR31-HR42</f>
        <v>0</v>
      </c>
      <c r="HS41" s="1191">
        <f t="shared" si="556"/>
        <v>0</v>
      </c>
      <c r="HT41" s="1191">
        <f t="shared" si="556"/>
        <v>0</v>
      </c>
      <c r="HU41" s="1191">
        <f>HU31-HU42</f>
        <v>0</v>
      </c>
      <c r="HV41" s="1191">
        <f t="shared" ref="HV41:JM41" si="557">HV31-HV42</f>
        <v>73250000</v>
      </c>
      <c r="HW41" s="1191">
        <f t="shared" si="557"/>
        <v>73250000</v>
      </c>
      <c r="HX41" s="1191">
        <f t="shared" si="557"/>
        <v>0</v>
      </c>
      <c r="HY41" s="1191">
        <f t="shared" si="557"/>
        <v>0</v>
      </c>
      <c r="HZ41" s="1191">
        <f t="shared" si="557"/>
        <v>0</v>
      </c>
      <c r="IA41" s="1191">
        <f t="shared" si="557"/>
        <v>0</v>
      </c>
      <c r="IB41" s="1191">
        <f t="shared" si="557"/>
        <v>73250000</v>
      </c>
      <c r="IC41" s="1191">
        <f t="shared" si="557"/>
        <v>0</v>
      </c>
      <c r="ID41" s="1191">
        <f t="shared" si="557"/>
        <v>0</v>
      </c>
      <c r="IE41" s="1191">
        <f t="shared" si="557"/>
        <v>0</v>
      </c>
      <c r="IF41" s="1191">
        <f t="shared" si="557"/>
        <v>0</v>
      </c>
      <c r="IG41" s="1191">
        <f t="shared" si="557"/>
        <v>0</v>
      </c>
      <c r="IH41" s="1191">
        <f t="shared" si="557"/>
        <v>0</v>
      </c>
      <c r="II41" s="1191">
        <f t="shared" si="557"/>
        <v>0</v>
      </c>
      <c r="IJ41" s="1191">
        <f t="shared" ref="IJ41:IO41" si="558">IJ31-IJ42</f>
        <v>0</v>
      </c>
      <c r="IK41" s="1191">
        <f t="shared" si="558"/>
        <v>0</v>
      </c>
      <c r="IL41" s="1191">
        <f t="shared" si="558"/>
        <v>0</v>
      </c>
      <c r="IM41" s="1191">
        <f t="shared" si="558"/>
        <v>0</v>
      </c>
      <c r="IN41" s="1191">
        <f t="shared" si="558"/>
        <v>0</v>
      </c>
      <c r="IO41" s="1191">
        <f t="shared" si="558"/>
        <v>0</v>
      </c>
      <c r="IP41" s="1191">
        <f t="shared" ref="IP41:IS41" si="559">IP31-IP42</f>
        <v>0</v>
      </c>
      <c r="IQ41" s="1191">
        <f t="shared" si="559"/>
        <v>0</v>
      </c>
      <c r="IR41" s="1191">
        <f t="shared" si="559"/>
        <v>0</v>
      </c>
      <c r="IS41" s="1191">
        <f t="shared" si="559"/>
        <v>0</v>
      </c>
      <c r="IT41" s="1191">
        <f t="shared" si="557"/>
        <v>8000000</v>
      </c>
      <c r="IU41" s="1191">
        <f t="shared" si="557"/>
        <v>480000</v>
      </c>
      <c r="IV41" s="1191">
        <f t="shared" si="557"/>
        <v>7520000</v>
      </c>
      <c r="IW41" s="1191">
        <f t="shared" si="557"/>
        <v>0</v>
      </c>
      <c r="IX41" s="1191">
        <f t="shared" si="557"/>
        <v>0</v>
      </c>
      <c r="IY41" s="1191">
        <f t="shared" si="557"/>
        <v>0</v>
      </c>
      <c r="IZ41" s="1191">
        <f t="shared" si="557"/>
        <v>0</v>
      </c>
      <c r="JA41" s="1191">
        <f t="shared" si="557"/>
        <v>0</v>
      </c>
      <c r="JB41" s="1191">
        <f t="shared" si="557"/>
        <v>0</v>
      </c>
      <c r="JC41" s="1191">
        <f t="shared" si="557"/>
        <v>0</v>
      </c>
      <c r="JD41" s="1191">
        <f t="shared" si="557"/>
        <v>0</v>
      </c>
      <c r="JE41" s="1191">
        <f t="shared" si="557"/>
        <v>0</v>
      </c>
      <c r="JF41" s="1191">
        <f t="shared" si="557"/>
        <v>0</v>
      </c>
      <c r="JG41" s="1191">
        <f t="shared" si="557"/>
        <v>0</v>
      </c>
      <c r="JH41" s="1191">
        <f t="shared" si="557"/>
        <v>0</v>
      </c>
      <c r="JI41" s="1191">
        <f t="shared" si="557"/>
        <v>0</v>
      </c>
      <c r="JJ41" s="1191">
        <f t="shared" si="557"/>
        <v>0</v>
      </c>
      <c r="JK41" s="1191">
        <f t="shared" si="557"/>
        <v>0</v>
      </c>
      <c r="JL41" s="1191">
        <f t="shared" si="557"/>
        <v>0</v>
      </c>
      <c r="JM41" s="1191">
        <f t="shared" si="557"/>
        <v>0</v>
      </c>
      <c r="JN41" s="1191">
        <f t="shared" ref="JN41:LM41" si="560">JN31-JN42</f>
        <v>0</v>
      </c>
      <c r="JO41" s="1191">
        <f t="shared" si="560"/>
        <v>0</v>
      </c>
      <c r="JP41" s="1191">
        <f t="shared" si="560"/>
        <v>0</v>
      </c>
      <c r="JQ41" s="1191">
        <f t="shared" si="560"/>
        <v>0</v>
      </c>
      <c r="JR41" s="1191">
        <f t="shared" si="560"/>
        <v>0</v>
      </c>
      <c r="JS41" s="1191">
        <f t="shared" si="560"/>
        <v>0</v>
      </c>
      <c r="JT41" s="1191">
        <f t="shared" si="560"/>
        <v>0</v>
      </c>
      <c r="JU41" s="1191">
        <f t="shared" si="560"/>
        <v>0</v>
      </c>
      <c r="JV41" s="1191">
        <f t="shared" si="560"/>
        <v>0</v>
      </c>
      <c r="JW41" s="1191">
        <f t="shared" si="560"/>
        <v>0</v>
      </c>
      <c r="JX41" s="1191">
        <f t="shared" si="560"/>
        <v>0</v>
      </c>
      <c r="JY41" s="1191">
        <f t="shared" si="560"/>
        <v>0</v>
      </c>
      <c r="JZ41" s="1191">
        <f t="shared" si="560"/>
        <v>0</v>
      </c>
      <c r="KA41" s="1191">
        <f t="shared" si="560"/>
        <v>0</v>
      </c>
      <c r="KB41" s="1191">
        <f t="shared" si="560"/>
        <v>0</v>
      </c>
      <c r="KC41" s="1191">
        <f t="shared" si="560"/>
        <v>0</v>
      </c>
      <c r="KD41" s="1191">
        <f t="shared" ref="KD41:KK41" si="561">KD31-KD42</f>
        <v>0</v>
      </c>
      <c r="KE41" s="1191">
        <f t="shared" si="561"/>
        <v>0</v>
      </c>
      <c r="KF41" s="1191">
        <f t="shared" si="561"/>
        <v>0</v>
      </c>
      <c r="KG41" s="1191">
        <f t="shared" si="561"/>
        <v>0</v>
      </c>
      <c r="KH41" s="1191">
        <f t="shared" si="561"/>
        <v>0</v>
      </c>
      <c r="KI41" s="1191">
        <f t="shared" si="561"/>
        <v>0</v>
      </c>
      <c r="KJ41" s="1191">
        <f t="shared" si="561"/>
        <v>0</v>
      </c>
      <c r="KK41" s="1191">
        <f t="shared" si="561"/>
        <v>0</v>
      </c>
      <c r="KL41" s="1191">
        <f t="shared" ref="KL41:LA41" si="562">KL31-KL42</f>
        <v>0</v>
      </c>
      <c r="KM41" s="1191">
        <f t="shared" si="562"/>
        <v>0</v>
      </c>
      <c r="KN41" s="1191">
        <f t="shared" si="562"/>
        <v>0</v>
      </c>
      <c r="KO41" s="1191">
        <f t="shared" si="562"/>
        <v>0</v>
      </c>
      <c r="KP41" s="1191">
        <f t="shared" si="562"/>
        <v>0</v>
      </c>
      <c r="KQ41" s="1191">
        <f t="shared" si="562"/>
        <v>0</v>
      </c>
      <c r="KR41" s="1191">
        <f t="shared" si="562"/>
        <v>0</v>
      </c>
      <c r="KS41" s="1191">
        <f t="shared" ref="KS41:KW41" si="563">KS31-KS42</f>
        <v>0</v>
      </c>
      <c r="KT41" s="1191">
        <f t="shared" si="563"/>
        <v>0</v>
      </c>
      <c r="KU41" s="1191">
        <f t="shared" si="563"/>
        <v>0</v>
      </c>
      <c r="KV41" s="1191">
        <f t="shared" si="563"/>
        <v>0</v>
      </c>
      <c r="KW41" s="1191">
        <f t="shared" si="563"/>
        <v>0</v>
      </c>
      <c r="KX41" s="1191">
        <f t="shared" si="562"/>
        <v>0</v>
      </c>
      <c r="KY41" s="1191">
        <f t="shared" si="562"/>
        <v>0</v>
      </c>
      <c r="KZ41" s="1191">
        <f t="shared" si="562"/>
        <v>0</v>
      </c>
      <c r="LA41" s="1191">
        <f t="shared" si="562"/>
        <v>0</v>
      </c>
      <c r="LB41" s="1191">
        <f t="shared" si="560"/>
        <v>0</v>
      </c>
      <c r="LC41" s="1191">
        <f t="shared" si="560"/>
        <v>0</v>
      </c>
      <c r="LD41" s="1191">
        <f t="shared" si="560"/>
        <v>0</v>
      </c>
      <c r="LE41" s="1191">
        <f t="shared" si="560"/>
        <v>0</v>
      </c>
      <c r="LF41" s="1191">
        <f t="shared" si="560"/>
        <v>0</v>
      </c>
      <c r="LG41" s="1191">
        <f t="shared" si="560"/>
        <v>0</v>
      </c>
      <c r="LH41" s="1191">
        <f t="shared" si="560"/>
        <v>0</v>
      </c>
      <c r="LI41" s="1191">
        <f t="shared" si="560"/>
        <v>0</v>
      </c>
      <c r="LJ41" s="1191">
        <f t="shared" si="560"/>
        <v>0</v>
      </c>
      <c r="LK41" s="1191">
        <f t="shared" si="560"/>
        <v>0</v>
      </c>
      <c r="LL41" s="1191">
        <f t="shared" si="560"/>
        <v>0</v>
      </c>
      <c r="LM41" s="1191">
        <f t="shared" si="560"/>
        <v>0</v>
      </c>
      <c r="LN41" s="1191">
        <f t="shared" ref="LN41:NM41" si="564">LN31-LN42</f>
        <v>0</v>
      </c>
      <c r="LO41" s="1191">
        <f t="shared" si="564"/>
        <v>0</v>
      </c>
      <c r="LP41" s="1191">
        <f t="shared" si="564"/>
        <v>0</v>
      </c>
      <c r="LQ41" s="1191">
        <f t="shared" si="564"/>
        <v>0</v>
      </c>
      <c r="LR41" s="1191">
        <f t="shared" si="564"/>
        <v>0</v>
      </c>
      <c r="LS41" s="1191">
        <f t="shared" si="564"/>
        <v>0</v>
      </c>
      <c r="LT41" s="1191">
        <f t="shared" si="564"/>
        <v>0</v>
      </c>
      <c r="LU41" s="1191">
        <f t="shared" si="564"/>
        <v>0</v>
      </c>
      <c r="LV41" s="1191">
        <f t="shared" si="564"/>
        <v>0</v>
      </c>
      <c r="LW41" s="1191">
        <f t="shared" si="564"/>
        <v>0</v>
      </c>
      <c r="LX41" s="1191">
        <f t="shared" si="564"/>
        <v>0</v>
      </c>
      <c r="LY41" s="1191">
        <f t="shared" si="564"/>
        <v>0</v>
      </c>
      <c r="LZ41" s="1191">
        <f t="shared" si="564"/>
        <v>2649756.5600000005</v>
      </c>
      <c r="MA41" s="1191">
        <f t="shared" si="564"/>
        <v>0</v>
      </c>
      <c r="MB41" s="1191">
        <f t="shared" si="564"/>
        <v>0</v>
      </c>
      <c r="MC41" s="1191">
        <f t="shared" si="564"/>
        <v>0</v>
      </c>
      <c r="MD41" s="1191">
        <f t="shared" si="564"/>
        <v>0</v>
      </c>
      <c r="ME41" s="1191">
        <f t="shared" si="564"/>
        <v>0</v>
      </c>
      <c r="MF41" s="1191">
        <f t="shared" si="564"/>
        <v>715434.25999999989</v>
      </c>
      <c r="MG41" s="1191">
        <f t="shared" si="564"/>
        <v>1934322.3</v>
      </c>
      <c r="MH41" s="1191">
        <f t="shared" si="564"/>
        <v>194609.89</v>
      </c>
      <c r="MI41" s="1191">
        <f t="shared" si="564"/>
        <v>0</v>
      </c>
      <c r="MJ41" s="1191">
        <f t="shared" si="564"/>
        <v>0</v>
      </c>
      <c r="MK41" s="1191">
        <f t="shared" si="564"/>
        <v>0</v>
      </c>
      <c r="ML41" s="1191">
        <f t="shared" si="564"/>
        <v>0</v>
      </c>
      <c r="MM41" s="1191">
        <f t="shared" si="564"/>
        <v>0</v>
      </c>
      <c r="MN41" s="1191">
        <f t="shared" si="564"/>
        <v>52544.67</v>
      </c>
      <c r="MO41" s="1191">
        <f t="shared" si="564"/>
        <v>142065.22</v>
      </c>
      <c r="MP41" s="1191">
        <f t="shared" si="564"/>
        <v>57524.589999999989</v>
      </c>
      <c r="MQ41" s="1191">
        <f t="shared" si="564"/>
        <v>15531.639999999992</v>
      </c>
      <c r="MR41" s="1191">
        <f t="shared" si="564"/>
        <v>41992.95</v>
      </c>
      <c r="MS41" s="1191">
        <f t="shared" si="564"/>
        <v>0</v>
      </c>
      <c r="MT41" s="1191">
        <f t="shared" si="564"/>
        <v>0</v>
      </c>
      <c r="MU41" s="1191">
        <f t="shared" si="564"/>
        <v>0</v>
      </c>
      <c r="MV41" s="1191">
        <f t="shared" si="564"/>
        <v>0</v>
      </c>
      <c r="MW41" s="1191">
        <f t="shared" si="564"/>
        <v>0</v>
      </c>
      <c r="MX41" s="1191">
        <f t="shared" si="564"/>
        <v>0</v>
      </c>
      <c r="MY41" s="1191">
        <f t="shared" si="564"/>
        <v>0</v>
      </c>
      <c r="MZ41" s="1191">
        <f t="shared" si="564"/>
        <v>0</v>
      </c>
      <c r="NA41" s="1191">
        <f t="shared" si="564"/>
        <v>0</v>
      </c>
      <c r="NB41" s="1191">
        <f t="shared" si="564"/>
        <v>57524.589999999989</v>
      </c>
      <c r="NC41" s="1191">
        <f t="shared" si="564"/>
        <v>15531.639999999992</v>
      </c>
      <c r="ND41" s="1191">
        <f t="shared" si="564"/>
        <v>41992.95</v>
      </c>
      <c r="NE41" s="1191">
        <f t="shared" si="564"/>
        <v>0</v>
      </c>
      <c r="NF41" s="1191">
        <f t="shared" si="564"/>
        <v>0</v>
      </c>
      <c r="NG41" s="1191">
        <f t="shared" si="564"/>
        <v>0</v>
      </c>
      <c r="NH41" s="1191">
        <f t="shared" si="564"/>
        <v>0</v>
      </c>
      <c r="NI41" s="1191">
        <f t="shared" si="564"/>
        <v>0</v>
      </c>
      <c r="NJ41" s="1191">
        <f t="shared" si="564"/>
        <v>0</v>
      </c>
      <c r="NK41" s="1191">
        <f t="shared" si="564"/>
        <v>0</v>
      </c>
      <c r="NL41" s="1191">
        <f t="shared" si="564"/>
        <v>0</v>
      </c>
      <c r="NM41" s="1191">
        <f t="shared" si="564"/>
        <v>0</v>
      </c>
      <c r="NN41" s="1191">
        <f t="shared" ref="NN41:QO41" si="565">NN31-NN42</f>
        <v>0</v>
      </c>
      <c r="NO41" s="1191">
        <f t="shared" si="565"/>
        <v>0</v>
      </c>
      <c r="NP41" s="1191">
        <f t="shared" si="565"/>
        <v>305383011.85999995</v>
      </c>
      <c r="NQ41" s="1191">
        <f t="shared" si="565"/>
        <v>8130868.0799999945</v>
      </c>
      <c r="NR41" s="1191">
        <f t="shared" si="565"/>
        <v>127383600</v>
      </c>
      <c r="NS41" s="1191">
        <f t="shared" si="565"/>
        <v>169868543.78</v>
      </c>
      <c r="NT41" s="1191">
        <f t="shared" si="565"/>
        <v>1456492.34</v>
      </c>
      <c r="NU41" s="1191">
        <f t="shared" si="565"/>
        <v>87389.54</v>
      </c>
      <c r="NV41" s="1191">
        <f t="shared" si="565"/>
        <v>1369102.8</v>
      </c>
      <c r="NW41" s="1191">
        <f t="shared" si="565"/>
        <v>0</v>
      </c>
      <c r="NX41" s="1191">
        <f t="shared" si="565"/>
        <v>164930292.11000001</v>
      </c>
      <c r="NY41" s="1191">
        <f t="shared" si="565"/>
        <v>0</v>
      </c>
      <c r="NZ41" s="1191">
        <f t="shared" si="565"/>
        <v>0</v>
      </c>
      <c r="OA41" s="1191">
        <f t="shared" si="565"/>
        <v>164930292.11000001</v>
      </c>
      <c r="OB41" s="1191">
        <f t="shared" si="565"/>
        <v>0</v>
      </c>
      <c r="OC41" s="1191">
        <f t="shared" si="565"/>
        <v>0</v>
      </c>
      <c r="OD41" s="1191">
        <f t="shared" si="565"/>
        <v>0</v>
      </c>
      <c r="OE41" s="1191">
        <f t="shared" si="565"/>
        <v>0</v>
      </c>
      <c r="OF41" s="1191">
        <f t="shared" si="565"/>
        <v>140452719.75</v>
      </c>
      <c r="OG41" s="1191">
        <f t="shared" si="565"/>
        <v>8130868.0799999945</v>
      </c>
      <c r="OH41" s="1191">
        <f t="shared" si="565"/>
        <v>127383600</v>
      </c>
      <c r="OI41" s="1191">
        <f t="shared" si="565"/>
        <v>4938251.67</v>
      </c>
      <c r="OJ41" s="1191">
        <f t="shared" si="565"/>
        <v>1456492.34</v>
      </c>
      <c r="OK41" s="1191">
        <f t="shared" si="565"/>
        <v>87389.54</v>
      </c>
      <c r="OL41" s="1191">
        <f t="shared" si="565"/>
        <v>1369102.8</v>
      </c>
      <c r="OM41" s="1191">
        <f t="shared" si="565"/>
        <v>0</v>
      </c>
      <c r="ON41" s="1191">
        <f t="shared" si="565"/>
        <v>0</v>
      </c>
      <c r="OO41" s="1191">
        <f t="shared" si="565"/>
        <v>0</v>
      </c>
      <c r="OP41" s="1191">
        <f t="shared" si="565"/>
        <v>0</v>
      </c>
      <c r="OQ41" s="1191">
        <f t="shared" ref="OQ41:OW41" si="566">OQ31-OQ42</f>
        <v>0</v>
      </c>
      <c r="OR41" s="1191">
        <f t="shared" si="566"/>
        <v>0</v>
      </c>
      <c r="OS41" s="1191">
        <f t="shared" si="566"/>
        <v>0</v>
      </c>
      <c r="OT41" s="1191">
        <f t="shared" si="566"/>
        <v>0</v>
      </c>
      <c r="OU41" s="1191">
        <f t="shared" si="566"/>
        <v>0</v>
      </c>
      <c r="OV41" s="1191">
        <f t="shared" si="566"/>
        <v>0</v>
      </c>
      <c r="OW41" s="1191">
        <f t="shared" si="566"/>
        <v>0</v>
      </c>
      <c r="OX41" s="1191">
        <f t="shared" si="565"/>
        <v>381751943.14999998</v>
      </c>
      <c r="OY41" s="1191">
        <f t="shared" si="565"/>
        <v>564691.05000000005</v>
      </c>
      <c r="OZ41" s="1191">
        <f t="shared" si="565"/>
        <v>8846826.5700000003</v>
      </c>
      <c r="PA41" s="1191">
        <f t="shared" ref="PA41:PG41" si="567">PA31-PA42</f>
        <v>22340425.529999971</v>
      </c>
      <c r="PB41" s="1191">
        <f t="shared" si="567"/>
        <v>350000000</v>
      </c>
      <c r="PC41" s="1191">
        <f t="shared" si="567"/>
        <v>0</v>
      </c>
      <c r="PD41" s="1191">
        <f t="shared" si="567"/>
        <v>0</v>
      </c>
      <c r="PE41" s="1191">
        <f t="shared" si="567"/>
        <v>0</v>
      </c>
      <c r="PF41" s="1191">
        <f t="shared" si="567"/>
        <v>0</v>
      </c>
      <c r="PG41" s="1191">
        <f t="shared" si="567"/>
        <v>0</v>
      </c>
      <c r="PH41" s="1191">
        <f t="shared" si="565"/>
        <v>9411517.6199999992</v>
      </c>
      <c r="PI41" s="1191">
        <f t="shared" si="565"/>
        <v>564691.05000000005</v>
      </c>
      <c r="PJ41" s="1191">
        <f t="shared" si="565"/>
        <v>8846826.5700000003</v>
      </c>
      <c r="PK41" s="1191"/>
      <c r="PL41" s="1191"/>
      <c r="PM41" s="1191">
        <f t="shared" si="565"/>
        <v>0</v>
      </c>
      <c r="PN41" s="1191">
        <f t="shared" si="565"/>
        <v>0</v>
      </c>
      <c r="PO41" s="1191">
        <f t="shared" si="565"/>
        <v>0</v>
      </c>
      <c r="PP41" s="1191"/>
      <c r="PQ41" s="1191"/>
      <c r="PR41" s="1191">
        <f t="shared" si="565"/>
        <v>372340425.52999997</v>
      </c>
      <c r="PS41" s="1191">
        <f t="shared" ref="PS41:QA41" si="568">PS31-PS42</f>
        <v>0</v>
      </c>
      <c r="PT41" s="1191">
        <f t="shared" si="568"/>
        <v>0</v>
      </c>
      <c r="PU41" s="1191">
        <f t="shared" si="568"/>
        <v>22340425.529999971</v>
      </c>
      <c r="PV41" s="1191">
        <f t="shared" si="568"/>
        <v>350000000</v>
      </c>
      <c r="PW41" s="1191">
        <f t="shared" si="568"/>
        <v>0</v>
      </c>
      <c r="PX41" s="1191">
        <f t="shared" si="568"/>
        <v>0</v>
      </c>
      <c r="PY41" s="1191">
        <f t="shared" si="568"/>
        <v>0</v>
      </c>
      <c r="PZ41" s="1191">
        <f t="shared" si="568"/>
        <v>0</v>
      </c>
      <c r="QA41" s="1191">
        <f t="shared" si="568"/>
        <v>0</v>
      </c>
      <c r="QB41" s="1191">
        <f t="shared" si="565"/>
        <v>0</v>
      </c>
      <c r="QC41" s="1191">
        <f t="shared" si="565"/>
        <v>0</v>
      </c>
      <c r="QD41" s="1191">
        <f t="shared" si="565"/>
        <v>0</v>
      </c>
      <c r="QE41" s="1191">
        <f t="shared" si="565"/>
        <v>0</v>
      </c>
      <c r="QF41" s="1191">
        <f t="shared" si="565"/>
        <v>0</v>
      </c>
      <c r="QG41" s="1191">
        <f t="shared" si="565"/>
        <v>0</v>
      </c>
      <c r="QH41" s="1191">
        <f t="shared" si="565"/>
        <v>0</v>
      </c>
      <c r="QI41" s="1191">
        <f t="shared" si="565"/>
        <v>0</v>
      </c>
      <c r="QJ41" s="1191">
        <f t="shared" si="565"/>
        <v>0</v>
      </c>
      <c r="QK41" s="1191">
        <f t="shared" si="565"/>
        <v>0</v>
      </c>
      <c r="QL41" s="1191">
        <f t="shared" si="565"/>
        <v>0</v>
      </c>
      <c r="QM41" s="1191">
        <f t="shared" si="565"/>
        <v>0</v>
      </c>
      <c r="QN41" s="1191">
        <f t="shared" si="565"/>
        <v>0</v>
      </c>
      <c r="QO41" s="1191">
        <f t="shared" si="565"/>
        <v>0</v>
      </c>
      <c r="QP41" s="1191">
        <f t="shared" ref="QP41:TW41" si="569">QP31-QP42</f>
        <v>0</v>
      </c>
      <c r="QQ41" s="1191">
        <f t="shared" si="569"/>
        <v>0</v>
      </c>
      <c r="QR41" s="1191">
        <f t="shared" si="569"/>
        <v>0</v>
      </c>
      <c r="QS41" s="1191">
        <f t="shared" si="569"/>
        <v>0</v>
      </c>
      <c r="QT41" s="1191">
        <f t="shared" si="569"/>
        <v>0</v>
      </c>
      <c r="QU41" s="1191">
        <f t="shared" si="569"/>
        <v>0</v>
      </c>
      <c r="QV41" s="1191">
        <f t="shared" si="569"/>
        <v>0</v>
      </c>
      <c r="QW41" s="1191">
        <f t="shared" si="569"/>
        <v>0</v>
      </c>
      <c r="QX41" s="1191">
        <f t="shared" si="569"/>
        <v>0</v>
      </c>
      <c r="QY41" s="1191">
        <f t="shared" si="569"/>
        <v>0</v>
      </c>
      <c r="QZ41" s="1191">
        <f t="shared" si="569"/>
        <v>0</v>
      </c>
      <c r="RA41" s="1191">
        <f t="shared" si="569"/>
        <v>0</v>
      </c>
      <c r="RB41" s="1191">
        <f t="shared" si="569"/>
        <v>0</v>
      </c>
      <c r="RC41" s="1191">
        <f t="shared" si="569"/>
        <v>0</v>
      </c>
      <c r="RD41" s="1191">
        <f t="shared" si="569"/>
        <v>0</v>
      </c>
      <c r="RE41" s="1191">
        <f t="shared" si="569"/>
        <v>0</v>
      </c>
      <c r="RF41" s="1191">
        <f t="shared" ref="RF41:SC41" si="570">RF31-RF42</f>
        <v>0</v>
      </c>
      <c r="RG41" s="1191">
        <f t="shared" si="570"/>
        <v>0</v>
      </c>
      <c r="RH41" s="1191">
        <f t="shared" si="570"/>
        <v>0</v>
      </c>
      <c r="RI41" s="1191"/>
      <c r="RJ41" s="1191"/>
      <c r="RK41" s="1191">
        <f t="shared" ref="RK41:RP41" si="571">RK31-RK42</f>
        <v>0</v>
      </c>
      <c r="RL41" s="1191">
        <f t="shared" si="571"/>
        <v>0</v>
      </c>
      <c r="RM41" s="1191">
        <f t="shared" si="571"/>
        <v>0</v>
      </c>
      <c r="RN41" s="1191">
        <f t="shared" si="571"/>
        <v>0</v>
      </c>
      <c r="RO41" s="1191">
        <f t="shared" si="571"/>
        <v>0</v>
      </c>
      <c r="RP41" s="1191">
        <f t="shared" si="571"/>
        <v>0</v>
      </c>
      <c r="RQ41" s="1191">
        <f t="shared" si="570"/>
        <v>0</v>
      </c>
      <c r="RR41" s="1191">
        <f t="shared" ref="RR41:RZ41" si="572">RR31-RR42</f>
        <v>0</v>
      </c>
      <c r="RS41" s="1191">
        <f t="shared" si="572"/>
        <v>0</v>
      </c>
      <c r="RT41" s="1191">
        <f t="shared" si="572"/>
        <v>0</v>
      </c>
      <c r="RU41" s="1191">
        <f t="shared" si="572"/>
        <v>0</v>
      </c>
      <c r="RV41" s="1191">
        <f t="shared" si="572"/>
        <v>0</v>
      </c>
      <c r="RW41" s="1191">
        <f t="shared" si="572"/>
        <v>0</v>
      </c>
      <c r="RX41" s="1191">
        <f t="shared" si="572"/>
        <v>0</v>
      </c>
      <c r="RY41" s="1191">
        <f t="shared" si="572"/>
        <v>0</v>
      </c>
      <c r="RZ41" s="1191">
        <f t="shared" si="572"/>
        <v>0</v>
      </c>
      <c r="SA41" s="1191">
        <f t="shared" si="570"/>
        <v>0</v>
      </c>
      <c r="SB41" s="1191">
        <f t="shared" si="570"/>
        <v>0</v>
      </c>
      <c r="SC41" s="1191">
        <f t="shared" si="570"/>
        <v>0</v>
      </c>
      <c r="SD41" s="1191">
        <f t="shared" si="569"/>
        <v>453644124.95000005</v>
      </c>
      <c r="SE41" s="1191">
        <f t="shared" si="569"/>
        <v>71687458.280000001</v>
      </c>
      <c r="SF41" s="1191">
        <f t="shared" ref="SF41:SG41" si="573">SF31-SF42</f>
        <v>88965838.890000015</v>
      </c>
      <c r="SG41" s="1191">
        <f t="shared" si="573"/>
        <v>228769300</v>
      </c>
      <c r="SH41" s="1191">
        <f t="shared" si="569"/>
        <v>17982027.780000001</v>
      </c>
      <c r="SI41" s="1191">
        <f t="shared" si="569"/>
        <v>46239500</v>
      </c>
      <c r="SJ41" s="1191">
        <f t="shared" si="569"/>
        <v>16920920.059999999</v>
      </c>
      <c r="SK41" s="1191">
        <f t="shared" si="569"/>
        <v>16920920.059999999</v>
      </c>
      <c r="SL41" s="1191">
        <f t="shared" ref="SL41:SM41" si="574">SL31-SL42</f>
        <v>0</v>
      </c>
      <c r="SM41" s="1191">
        <f t="shared" si="574"/>
        <v>0</v>
      </c>
      <c r="SN41" s="1191">
        <f t="shared" si="569"/>
        <v>0</v>
      </c>
      <c r="SO41" s="1191">
        <f t="shared" si="569"/>
        <v>0</v>
      </c>
      <c r="SP41" s="1191">
        <f t="shared" si="569"/>
        <v>0</v>
      </c>
      <c r="SQ41" s="1191">
        <f t="shared" si="569"/>
        <v>0</v>
      </c>
      <c r="SR41" s="1191">
        <f t="shared" si="569"/>
        <v>0</v>
      </c>
      <c r="SS41" s="1191">
        <f t="shared" si="569"/>
        <v>0</v>
      </c>
      <c r="ST41" s="1191">
        <f t="shared" si="569"/>
        <v>0</v>
      </c>
      <c r="SU41" s="1191">
        <f t="shared" si="569"/>
        <v>0</v>
      </c>
      <c r="SV41" s="1191">
        <f t="shared" si="569"/>
        <v>436736063.83000004</v>
      </c>
      <c r="SW41" s="1191">
        <f t="shared" si="569"/>
        <v>0</v>
      </c>
      <c r="SX41" s="1191">
        <f t="shared" si="569"/>
        <v>0</v>
      </c>
      <c r="SY41" s="1191">
        <f t="shared" si="569"/>
        <v>0</v>
      </c>
      <c r="SZ41" s="1191">
        <f t="shared" si="569"/>
        <v>0</v>
      </c>
      <c r="TA41" s="1191">
        <f t="shared" si="569"/>
        <v>26204163.829999983</v>
      </c>
      <c r="TB41" s="1191">
        <f t="shared" si="569"/>
        <v>410531900</v>
      </c>
      <c r="TC41" s="1191">
        <f t="shared" si="569"/>
        <v>115877196.91</v>
      </c>
      <c r="TD41" s="1191">
        <f t="shared" si="569"/>
        <v>0</v>
      </c>
      <c r="TE41" s="1191">
        <f t="shared" si="569"/>
        <v>0</v>
      </c>
      <c r="TF41" s="1191">
        <f t="shared" si="569"/>
        <v>0</v>
      </c>
      <c r="TG41" s="1191">
        <f t="shared" si="569"/>
        <v>0</v>
      </c>
      <c r="TH41" s="1191">
        <f t="shared" si="569"/>
        <v>6952631.8200000003</v>
      </c>
      <c r="TI41" s="1191">
        <f t="shared" si="569"/>
        <v>108924565.08999999</v>
      </c>
      <c r="TJ41" s="1191">
        <f t="shared" si="569"/>
        <v>240387553.19</v>
      </c>
      <c r="TK41" s="1191">
        <f t="shared" si="569"/>
        <v>0</v>
      </c>
      <c r="TL41" s="1191">
        <f t="shared" si="569"/>
        <v>0</v>
      </c>
      <c r="TM41" s="1191">
        <f t="shared" si="569"/>
        <v>8689455.3200000077</v>
      </c>
      <c r="TN41" s="1191">
        <f t="shared" si="569"/>
        <v>136134800</v>
      </c>
      <c r="TO41" s="1191">
        <f t="shared" si="569"/>
        <v>5733797.8700000048</v>
      </c>
      <c r="TP41" s="1191">
        <f t="shared" si="569"/>
        <v>89829500</v>
      </c>
      <c r="TQ41" s="1191">
        <f t="shared" si="569"/>
        <v>0</v>
      </c>
      <c r="TR41" s="1191">
        <f t="shared" si="569"/>
        <v>0</v>
      </c>
      <c r="TS41" s="1191">
        <f t="shared" si="569"/>
        <v>0</v>
      </c>
      <c r="TT41" s="1191">
        <f t="shared" si="569"/>
        <v>0</v>
      </c>
      <c r="TU41" s="1191">
        <f t="shared" si="569"/>
        <v>0</v>
      </c>
      <c r="TV41" s="1191">
        <f t="shared" si="569"/>
        <v>0</v>
      </c>
      <c r="TW41" s="1191">
        <f t="shared" si="569"/>
        <v>0</v>
      </c>
      <c r="TX41" s="1191">
        <f t="shared" ref="TX41:WI41" si="575">TX31-TX42</f>
        <v>144824255.31999999</v>
      </c>
      <c r="TY41" s="1191">
        <f t="shared" si="575"/>
        <v>0</v>
      </c>
      <c r="TZ41" s="1191">
        <f t="shared" si="575"/>
        <v>0</v>
      </c>
      <c r="UA41" s="1191">
        <f t="shared" si="575"/>
        <v>8689455.3200000077</v>
      </c>
      <c r="UB41" s="1191">
        <f t="shared" si="575"/>
        <v>136134800</v>
      </c>
      <c r="UC41" s="1191">
        <f t="shared" si="575"/>
        <v>0</v>
      </c>
      <c r="UD41" s="1191">
        <f t="shared" si="575"/>
        <v>0</v>
      </c>
      <c r="UE41" s="1191">
        <f t="shared" si="575"/>
        <v>0</v>
      </c>
      <c r="UF41" s="1191">
        <f t="shared" si="575"/>
        <v>0</v>
      </c>
      <c r="UG41" s="1191">
        <f t="shared" si="575"/>
        <v>0</v>
      </c>
      <c r="UH41" s="1191">
        <f t="shared" si="575"/>
        <v>0</v>
      </c>
      <c r="UI41" s="1191">
        <f t="shared" si="575"/>
        <v>0</v>
      </c>
      <c r="UJ41" s="1191">
        <f t="shared" si="575"/>
        <v>0</v>
      </c>
      <c r="UK41" s="1191">
        <f t="shared" si="575"/>
        <v>0</v>
      </c>
      <c r="UL41" s="1191">
        <f t="shared" si="575"/>
        <v>95563297.870000005</v>
      </c>
      <c r="UM41" s="1191">
        <f t="shared" si="575"/>
        <v>0</v>
      </c>
      <c r="UN41" s="1191">
        <f t="shared" si="575"/>
        <v>0</v>
      </c>
      <c r="UO41" s="1191">
        <f t="shared" si="575"/>
        <v>0</v>
      </c>
      <c r="UP41" s="1191">
        <f t="shared" si="575"/>
        <v>0</v>
      </c>
      <c r="UQ41" s="1191">
        <f t="shared" si="575"/>
        <v>5733797.8700000048</v>
      </c>
      <c r="UR41" s="1191">
        <f t="shared" si="575"/>
        <v>89829500</v>
      </c>
      <c r="US41" s="1191">
        <f t="shared" si="575"/>
        <v>0</v>
      </c>
      <c r="UT41" s="1191">
        <f t="shared" si="575"/>
        <v>0</v>
      </c>
      <c r="UU41" s="1191">
        <f t="shared" si="575"/>
        <v>0</v>
      </c>
      <c r="UV41" s="1191">
        <f t="shared" si="575"/>
        <v>0</v>
      </c>
      <c r="UW41" s="1191">
        <f t="shared" si="575"/>
        <v>0</v>
      </c>
      <c r="UX41" s="1191">
        <f t="shared" si="575"/>
        <v>0</v>
      </c>
      <c r="UY41" s="1191">
        <f t="shared" si="575"/>
        <v>0</v>
      </c>
      <c r="UZ41" s="1191">
        <f t="shared" si="575"/>
        <v>1159796839.8200002</v>
      </c>
      <c r="VA41" s="1191">
        <f t="shared" si="575"/>
        <v>91363976.310000017</v>
      </c>
      <c r="VB41" s="1191">
        <f t="shared" si="575"/>
        <v>126248262.48999999</v>
      </c>
      <c r="VC41" s="1191">
        <f t="shared" si="575"/>
        <v>2153987.96</v>
      </c>
      <c r="VD41" s="1191">
        <f t="shared" si="575"/>
        <v>7135490.2999999998</v>
      </c>
      <c r="VE41" s="1191">
        <f t="shared" si="575"/>
        <v>2107384.5699999998</v>
      </c>
      <c r="VF41" s="1191">
        <f t="shared" si="575"/>
        <v>119112772.19000001</v>
      </c>
      <c r="VG41" s="1191">
        <f t="shared" si="575"/>
        <v>46603.39</v>
      </c>
      <c r="VH41" s="1191">
        <f t="shared" si="575"/>
        <v>6941389032.6399994</v>
      </c>
      <c r="VI41" s="1191">
        <f t="shared" si="575"/>
        <v>6755182090.9699993</v>
      </c>
      <c r="VJ41" s="1191">
        <f t="shared" si="575"/>
        <v>186206941.66999999</v>
      </c>
      <c r="VK41" s="1191">
        <f t="shared" si="575"/>
        <v>1847260688.7100005</v>
      </c>
      <c r="VL41" s="1191">
        <f t="shared" si="575"/>
        <v>1796727985.2100005</v>
      </c>
      <c r="VM41" s="1191">
        <f t="shared" si="575"/>
        <v>50532703.500000007</v>
      </c>
      <c r="VN41" s="1191">
        <f t="shared" si="575"/>
        <v>6450809434.1600027</v>
      </c>
      <c r="VO41" s="1191">
        <f t="shared" si="575"/>
        <v>1714001501.0700006</v>
      </c>
      <c r="VP41" s="1191">
        <f t="shared" si="575"/>
        <v>195610479</v>
      </c>
      <c r="VQ41" s="1191">
        <f t="shared" si="575"/>
        <v>51228091</v>
      </c>
      <c r="VR41" s="1191">
        <f t="shared" si="575"/>
        <v>0</v>
      </c>
      <c r="VS41" s="1191">
        <f t="shared" si="575"/>
        <v>0</v>
      </c>
      <c r="VT41" s="1191">
        <f t="shared" si="575"/>
        <v>39064600</v>
      </c>
      <c r="VU41" s="1191">
        <f t="shared" si="575"/>
        <v>7078313.6100000013</v>
      </c>
      <c r="VV41" s="1191">
        <f t="shared" si="575"/>
        <v>44000</v>
      </c>
      <c r="VW41" s="1191">
        <f t="shared" si="575"/>
        <v>0</v>
      </c>
      <c r="VX41" s="1191">
        <f t="shared" si="575"/>
        <v>0</v>
      </c>
      <c r="VY41" s="1191">
        <f t="shared" si="575"/>
        <v>0</v>
      </c>
      <c r="VZ41" s="1191">
        <f t="shared" si="575"/>
        <v>224383</v>
      </c>
      <c r="WA41" s="1191">
        <f t="shared" si="575"/>
        <v>224383</v>
      </c>
      <c r="WB41" s="1191">
        <f t="shared" si="575"/>
        <v>0</v>
      </c>
      <c r="WC41" s="1191">
        <f t="shared" si="575"/>
        <v>0</v>
      </c>
      <c r="WD41" s="1191">
        <f t="shared" si="575"/>
        <v>208850416.48000002</v>
      </c>
      <c r="WE41" s="1191">
        <f t="shared" si="575"/>
        <v>73486457.809999987</v>
      </c>
      <c r="WF41" s="1191">
        <f t="shared" si="575"/>
        <v>135363958.66999999</v>
      </c>
      <c r="WG41" s="1191">
        <f t="shared" si="575"/>
        <v>62718944.870000005</v>
      </c>
      <c r="WH41" s="1191">
        <f t="shared" si="575"/>
        <v>22068393.139999997</v>
      </c>
      <c r="WI41" s="1191">
        <f t="shared" si="575"/>
        <v>40650551.729999997</v>
      </c>
      <c r="WJ41" s="1191">
        <f t="shared" ref="WJ41:ZC41" si="576">WJ31-WJ42</f>
        <v>46785720</v>
      </c>
      <c r="WK41" s="1191">
        <f t="shared" si="576"/>
        <v>35275720</v>
      </c>
      <c r="WL41" s="1191">
        <f t="shared" si="576"/>
        <v>11510000</v>
      </c>
      <c r="WM41" s="1191">
        <f t="shared" si="576"/>
        <v>12009455.16</v>
      </c>
      <c r="WN41" s="1191">
        <f t="shared" si="576"/>
        <v>9430000</v>
      </c>
      <c r="WO41" s="1191">
        <f t="shared" si="576"/>
        <v>2579455.16</v>
      </c>
      <c r="WP41" s="1191">
        <f t="shared" si="576"/>
        <v>731988816.46999991</v>
      </c>
      <c r="WQ41" s="1191">
        <f t="shared" si="576"/>
        <v>131245625.92</v>
      </c>
      <c r="WR41" s="1191">
        <f t="shared" si="576"/>
        <v>8515080</v>
      </c>
      <c r="WS41" s="1191">
        <f t="shared" si="576"/>
        <v>0</v>
      </c>
      <c r="WT41" s="1191">
        <f t="shared" si="576"/>
        <v>8515080</v>
      </c>
      <c r="WU41" s="1191">
        <f t="shared" si="576"/>
        <v>2191917</v>
      </c>
      <c r="WV41" s="1191">
        <f t="shared" si="576"/>
        <v>0</v>
      </c>
      <c r="WW41" s="1191">
        <f t="shared" si="576"/>
        <v>2191917</v>
      </c>
      <c r="WX41" s="1191">
        <f t="shared" si="576"/>
        <v>0</v>
      </c>
      <c r="WY41" s="1191">
        <f t="shared" si="576"/>
        <v>0</v>
      </c>
      <c r="WZ41" s="1191">
        <f t="shared" si="576"/>
        <v>0</v>
      </c>
      <c r="XA41" s="1191">
        <f t="shared" si="576"/>
        <v>0</v>
      </c>
      <c r="XB41" s="1191">
        <f t="shared" si="576"/>
        <v>0</v>
      </c>
      <c r="XC41" s="1191">
        <f t="shared" si="576"/>
        <v>0</v>
      </c>
      <c r="XD41" s="1191">
        <f t="shared" si="576"/>
        <v>27317483.199999996</v>
      </c>
      <c r="XE41" s="1191">
        <f t="shared" si="576"/>
        <v>1639049.0000000002</v>
      </c>
      <c r="XF41" s="1191">
        <f t="shared" si="576"/>
        <v>25678434.200000003</v>
      </c>
      <c r="XG41" s="1191">
        <f t="shared" si="576"/>
        <v>6603979.7700000014</v>
      </c>
      <c r="XH41" s="1191">
        <f t="shared" si="576"/>
        <v>396238.75999999995</v>
      </c>
      <c r="XI41" s="1191">
        <f t="shared" si="576"/>
        <v>6207741.0099999988</v>
      </c>
      <c r="XJ41" s="1191">
        <f t="shared" si="576"/>
        <v>388568880</v>
      </c>
      <c r="XK41" s="1191">
        <f t="shared" si="576"/>
        <v>0</v>
      </c>
      <c r="XL41" s="1191">
        <f t="shared" si="576"/>
        <v>388568880</v>
      </c>
      <c r="XM41" s="1191">
        <f t="shared" si="576"/>
        <v>98023974</v>
      </c>
      <c r="XN41" s="1191">
        <f t="shared" si="576"/>
        <v>0</v>
      </c>
      <c r="XO41" s="1191">
        <f t="shared" si="576"/>
        <v>98023974</v>
      </c>
      <c r="XP41" s="1191">
        <f t="shared" si="576"/>
        <v>0</v>
      </c>
      <c r="XQ41" s="1191">
        <f t="shared" si="576"/>
        <v>0</v>
      </c>
      <c r="XR41" s="1191">
        <f t="shared" si="576"/>
        <v>0</v>
      </c>
      <c r="XS41" s="1191">
        <f t="shared" si="576"/>
        <v>0</v>
      </c>
      <c r="XT41" s="1191">
        <f t="shared" si="576"/>
        <v>137473013.25999999</v>
      </c>
      <c r="XU41" s="1191">
        <f t="shared" si="576"/>
        <v>137473013.25999999</v>
      </c>
      <c r="XV41" s="1191">
        <f t="shared" si="576"/>
        <v>0</v>
      </c>
      <c r="XW41" s="1191">
        <f t="shared" si="576"/>
        <v>0</v>
      </c>
      <c r="XX41" s="1191">
        <f t="shared" si="576"/>
        <v>0</v>
      </c>
      <c r="XY41" s="1191">
        <f t="shared" si="576"/>
        <v>0</v>
      </c>
      <c r="XZ41" s="1191">
        <f t="shared" si="576"/>
        <v>137473013.25999999</v>
      </c>
      <c r="YA41" s="1191">
        <f t="shared" si="576"/>
        <v>0</v>
      </c>
      <c r="YB41" s="1191">
        <f t="shared" si="576"/>
        <v>106801128.80000001</v>
      </c>
      <c r="YC41" s="1191">
        <f t="shared" si="576"/>
        <v>0</v>
      </c>
      <c r="YD41" s="1191">
        <f t="shared" ref="YD41" si="577">YD31-YD42</f>
        <v>0</v>
      </c>
      <c r="YE41" s="1191">
        <f t="shared" si="576"/>
        <v>46141749.549999997</v>
      </c>
      <c r="YF41" s="1191">
        <f t="shared" si="576"/>
        <v>0</v>
      </c>
      <c r="YG41" s="1191">
        <f t="shared" si="576"/>
        <v>0</v>
      </c>
      <c r="YH41" s="1191">
        <f t="shared" si="576"/>
        <v>0</v>
      </c>
      <c r="YI41" s="1191">
        <f t="shared" si="576"/>
        <v>39069415.549999997</v>
      </c>
      <c r="YJ41" s="1191">
        <f t="shared" si="576"/>
        <v>0</v>
      </c>
      <c r="YK41" s="1191">
        <f t="shared" si="576"/>
        <v>0</v>
      </c>
      <c r="YL41" s="1191">
        <f t="shared" si="576"/>
        <v>0</v>
      </c>
      <c r="YM41" s="1191">
        <f t="shared" si="576"/>
        <v>21589963.699999999</v>
      </c>
      <c r="YN41" s="1191">
        <f t="shared" si="576"/>
        <v>24580042.150000006</v>
      </c>
      <c r="YO41" s="1191">
        <f t="shared" si="576"/>
        <v>0</v>
      </c>
      <c r="YP41" s="1191">
        <f t="shared" ref="YP41" si="578">YP31-YP42</f>
        <v>0</v>
      </c>
      <c r="YQ41" s="1191">
        <f t="shared" si="576"/>
        <v>2990078.45</v>
      </c>
      <c r="YR41" s="1191">
        <f t="shared" si="576"/>
        <v>0</v>
      </c>
      <c r="YS41" s="1191">
        <f t="shared" si="576"/>
        <v>0</v>
      </c>
      <c r="YT41" s="1191">
        <f t="shared" si="576"/>
        <v>0</v>
      </c>
      <c r="YU41" s="1191">
        <f t="shared" si="576"/>
        <v>0</v>
      </c>
      <c r="YV41" s="1191">
        <f t="shared" si="576"/>
        <v>0</v>
      </c>
      <c r="YW41" s="1191">
        <f t="shared" si="576"/>
        <v>0</v>
      </c>
      <c r="YX41" s="1191">
        <f t="shared" si="576"/>
        <v>0</v>
      </c>
      <c r="YY41" s="1191">
        <f t="shared" si="576"/>
        <v>21589963.699999999</v>
      </c>
      <c r="YZ41" s="1191">
        <f t="shared" si="576"/>
        <v>63938191.210000001</v>
      </c>
      <c r="ZA41" s="1191">
        <f t="shared" si="576"/>
        <v>28202332.91</v>
      </c>
      <c r="ZB41" s="1191">
        <f t="shared" si="576"/>
        <v>0</v>
      </c>
      <c r="ZC41" s="1191">
        <f t="shared" si="576"/>
        <v>33233830.57</v>
      </c>
      <c r="ZD41" s="1191">
        <f t="shared" ref="ZD41:ABA41" si="579">ZD31-ZD42</f>
        <v>2502027.73</v>
      </c>
      <c r="ZE41" s="1191">
        <f t="shared" si="579"/>
        <v>0</v>
      </c>
      <c r="ZF41" s="1191">
        <f t="shared" si="579"/>
        <v>0</v>
      </c>
      <c r="ZG41" s="1191">
        <f t="shared" si="579"/>
        <v>0</v>
      </c>
      <c r="ZH41" s="1191">
        <f t="shared" si="579"/>
        <v>0</v>
      </c>
      <c r="ZI41" s="1191">
        <f t="shared" si="579"/>
        <v>0</v>
      </c>
      <c r="ZJ41" s="1191">
        <f t="shared" si="579"/>
        <v>0</v>
      </c>
      <c r="ZK41" s="1191">
        <f t="shared" si="579"/>
        <v>0</v>
      </c>
      <c r="ZL41" s="1191">
        <f t="shared" si="579"/>
        <v>60834923.32</v>
      </c>
      <c r="ZM41" s="1191">
        <f t="shared" si="579"/>
        <v>25099065.02</v>
      </c>
      <c r="ZN41" s="1191">
        <f t="shared" si="579"/>
        <v>0</v>
      </c>
      <c r="ZO41" s="1191">
        <f t="shared" si="579"/>
        <v>33233830.57</v>
      </c>
      <c r="ZP41" s="1191">
        <f t="shared" si="579"/>
        <v>2502027.73</v>
      </c>
      <c r="ZQ41" s="1191">
        <f t="shared" si="579"/>
        <v>0</v>
      </c>
      <c r="ZR41" s="1191">
        <f t="shared" si="579"/>
        <v>0</v>
      </c>
      <c r="ZS41" s="1191">
        <f t="shared" si="579"/>
        <v>0</v>
      </c>
      <c r="ZT41" s="1191">
        <f t="shared" si="579"/>
        <v>0</v>
      </c>
      <c r="ZU41" s="1191">
        <f t="shared" si="579"/>
        <v>0</v>
      </c>
      <c r="ZV41" s="1191">
        <f t="shared" si="579"/>
        <v>0</v>
      </c>
      <c r="ZW41" s="1191">
        <f t="shared" si="579"/>
        <v>0</v>
      </c>
      <c r="ZX41" s="1191">
        <f t="shared" si="579"/>
        <v>3103267.89</v>
      </c>
      <c r="ZY41" s="1191">
        <f t="shared" si="579"/>
        <v>3103267.89</v>
      </c>
      <c r="ZZ41" s="1191">
        <f t="shared" si="579"/>
        <v>0</v>
      </c>
      <c r="AAA41" s="1191">
        <f t="shared" si="579"/>
        <v>0</v>
      </c>
      <c r="AAB41" s="1191">
        <f t="shared" si="579"/>
        <v>0</v>
      </c>
      <c r="AAC41" s="1191">
        <f t="shared" si="579"/>
        <v>0</v>
      </c>
      <c r="AAD41" s="1191">
        <f t="shared" si="579"/>
        <v>0</v>
      </c>
      <c r="AAE41" s="1191">
        <f t="shared" si="579"/>
        <v>0</v>
      </c>
      <c r="AAF41" s="1191">
        <f t="shared" si="579"/>
        <v>0</v>
      </c>
      <c r="AAG41" s="1191">
        <f t="shared" si="579"/>
        <v>0</v>
      </c>
      <c r="AAH41" s="1191">
        <f t="shared" si="579"/>
        <v>0</v>
      </c>
      <c r="AAI41" s="1191">
        <f t="shared" si="579"/>
        <v>0</v>
      </c>
      <c r="AAJ41" s="1191">
        <f t="shared" si="579"/>
        <v>-1200000</v>
      </c>
      <c r="AAK41" s="1191">
        <f t="shared" si="579"/>
        <v>-300000</v>
      </c>
      <c r="AAL41" s="1191">
        <f t="shared" si="579"/>
        <v>0</v>
      </c>
      <c r="AAM41" s="1191">
        <f t="shared" si="579"/>
        <v>0</v>
      </c>
      <c r="AAN41" s="1191">
        <f t="shared" si="579"/>
        <v>0</v>
      </c>
      <c r="AAO41" s="1191">
        <f t="shared" si="579"/>
        <v>0</v>
      </c>
      <c r="AAP41" s="1191">
        <f t="shared" si="579"/>
        <v>0</v>
      </c>
      <c r="AAQ41" s="1191">
        <f t="shared" si="579"/>
        <v>0</v>
      </c>
      <c r="AAR41" s="1191">
        <f t="shared" si="579"/>
        <v>0</v>
      </c>
      <c r="AAS41" s="1191">
        <f t="shared" si="579"/>
        <v>0</v>
      </c>
      <c r="AAT41" s="1191">
        <f t="shared" si="579"/>
        <v>0</v>
      </c>
      <c r="AAU41" s="1191">
        <f t="shared" si="579"/>
        <v>0</v>
      </c>
      <c r="AAV41" s="1191">
        <f t="shared" si="579"/>
        <v>-1200000</v>
      </c>
      <c r="AAW41" s="1191">
        <f t="shared" si="579"/>
        <v>-300000</v>
      </c>
      <c r="AAX41" s="1191">
        <f t="shared" si="579"/>
        <v>-550000</v>
      </c>
      <c r="AAY41" s="1191">
        <f t="shared" si="579"/>
        <v>-300000</v>
      </c>
      <c r="AAZ41" s="1191">
        <f t="shared" si="579"/>
        <v>-650000</v>
      </c>
      <c r="ABA41" s="1191">
        <f t="shared" si="579"/>
        <v>0</v>
      </c>
      <c r="ABB41" s="799"/>
      <c r="ABC41" s="530"/>
    </row>
    <row r="42" spans="1:731" s="1094" customFormat="1" ht="16.5" x14ac:dyDescent="0.25">
      <c r="A42" s="804" t="s">
        <v>577</v>
      </c>
      <c r="B42" s="1192">
        <f t="shared" ref="B42:BM42" si="580">B13+B14+B15+B17+B16</f>
        <v>5520949895.6999998</v>
      </c>
      <c r="C42" s="1192">
        <f t="shared" si="580"/>
        <v>1054190590.5800002</v>
      </c>
      <c r="D42" s="1192">
        <f t="shared" si="580"/>
        <v>1029446980.52</v>
      </c>
      <c r="E42" s="1192">
        <f t="shared" si="580"/>
        <v>327045325.51999998</v>
      </c>
      <c r="F42" s="1192">
        <f t="shared" si="580"/>
        <v>321160000</v>
      </c>
      <c r="G42" s="1192">
        <f t="shared" si="580"/>
        <v>82052400</v>
      </c>
      <c r="H42" s="1192">
        <f t="shared" si="580"/>
        <v>0</v>
      </c>
      <c r="I42" s="1192">
        <f t="shared" si="580"/>
        <v>0</v>
      </c>
      <c r="J42" s="1192">
        <f t="shared" si="580"/>
        <v>0</v>
      </c>
      <c r="K42" s="1192">
        <f t="shared" si="580"/>
        <v>0</v>
      </c>
      <c r="L42" s="1192">
        <f t="shared" si="580"/>
        <v>0</v>
      </c>
      <c r="M42" s="1192">
        <f t="shared" si="580"/>
        <v>0</v>
      </c>
      <c r="N42" s="1192">
        <f t="shared" si="580"/>
        <v>707741526</v>
      </c>
      <c r="O42" s="1192">
        <f t="shared" si="580"/>
        <v>244447471</v>
      </c>
      <c r="P42" s="1192">
        <f t="shared" si="580"/>
        <v>0</v>
      </c>
      <c r="Q42" s="1192">
        <f t="shared" si="580"/>
        <v>0</v>
      </c>
      <c r="R42" s="1192">
        <f t="shared" si="580"/>
        <v>0</v>
      </c>
      <c r="S42" s="1192">
        <f t="shared" si="580"/>
        <v>0</v>
      </c>
      <c r="T42" s="1192">
        <f t="shared" si="580"/>
        <v>0</v>
      </c>
      <c r="U42" s="1192">
        <f t="shared" si="580"/>
        <v>0</v>
      </c>
      <c r="V42" s="1192">
        <f t="shared" si="580"/>
        <v>545454.52</v>
      </c>
      <c r="W42" s="1192">
        <f t="shared" si="580"/>
        <v>545454.52</v>
      </c>
      <c r="X42" s="1192">
        <f t="shared" si="580"/>
        <v>0</v>
      </c>
      <c r="Y42" s="1192">
        <f t="shared" si="580"/>
        <v>0</v>
      </c>
      <c r="Z42" s="1192">
        <f t="shared" si="580"/>
        <v>545454.52</v>
      </c>
      <c r="AA42" s="1192">
        <f t="shared" si="580"/>
        <v>545454.52</v>
      </c>
      <c r="AB42" s="1192">
        <f t="shared" si="580"/>
        <v>0</v>
      </c>
      <c r="AC42" s="1192">
        <f t="shared" si="580"/>
        <v>0</v>
      </c>
      <c r="AD42" s="1192">
        <f t="shared" si="580"/>
        <v>0</v>
      </c>
      <c r="AE42" s="1192">
        <f t="shared" si="580"/>
        <v>0</v>
      </c>
      <c r="AF42" s="1192">
        <f t="shared" si="580"/>
        <v>0</v>
      </c>
      <c r="AG42" s="1192">
        <f t="shared" si="580"/>
        <v>0</v>
      </c>
      <c r="AH42" s="1192">
        <f t="shared" si="580"/>
        <v>0</v>
      </c>
      <c r="AI42" s="1192">
        <f t="shared" si="580"/>
        <v>0</v>
      </c>
      <c r="AJ42" s="1192">
        <f t="shared" si="580"/>
        <v>0</v>
      </c>
      <c r="AK42" s="1192">
        <f t="shared" si="580"/>
        <v>0</v>
      </c>
      <c r="AL42" s="1192">
        <f t="shared" si="580"/>
        <v>0</v>
      </c>
      <c r="AM42" s="1192">
        <f t="shared" si="580"/>
        <v>0</v>
      </c>
      <c r="AN42" s="1192">
        <f t="shared" si="580"/>
        <v>1808065466.54</v>
      </c>
      <c r="AO42" s="1192">
        <f t="shared" si="580"/>
        <v>40812972.070000008</v>
      </c>
      <c r="AP42" s="1192">
        <f t="shared" si="580"/>
        <v>319255778.72000003</v>
      </c>
      <c r="AQ42" s="1192">
        <f t="shared" si="580"/>
        <v>319255778.72000003</v>
      </c>
      <c r="AR42" s="1192">
        <f t="shared" si="580"/>
        <v>0</v>
      </c>
      <c r="AS42" s="1192">
        <f t="shared" si="580"/>
        <v>2028026</v>
      </c>
      <c r="AT42" s="1192">
        <f t="shared" si="580"/>
        <v>2028026</v>
      </c>
      <c r="AU42" s="1192">
        <f t="shared" si="580"/>
        <v>0</v>
      </c>
      <c r="AV42" s="1192">
        <f t="shared" si="580"/>
        <v>0</v>
      </c>
      <c r="AW42" s="1192">
        <f t="shared" si="580"/>
        <v>0</v>
      </c>
      <c r="AX42" s="1192">
        <f t="shared" si="580"/>
        <v>0</v>
      </c>
      <c r="AY42" s="1192">
        <f t="shared" si="580"/>
        <v>0</v>
      </c>
      <c r="AZ42" s="1192">
        <f t="shared" si="580"/>
        <v>0</v>
      </c>
      <c r="BA42" s="1192">
        <f t="shared" si="580"/>
        <v>0</v>
      </c>
      <c r="BB42" s="1192">
        <f t="shared" si="580"/>
        <v>0</v>
      </c>
      <c r="BC42" s="1192">
        <f t="shared" si="580"/>
        <v>0</v>
      </c>
      <c r="BD42" s="1192">
        <f t="shared" si="580"/>
        <v>0</v>
      </c>
      <c r="BE42" s="1192">
        <f t="shared" si="580"/>
        <v>0</v>
      </c>
      <c r="BF42" s="1192">
        <f t="shared" si="580"/>
        <v>0</v>
      </c>
      <c r="BG42" s="1192">
        <f t="shared" si="580"/>
        <v>0</v>
      </c>
      <c r="BH42" s="1192">
        <f t="shared" si="580"/>
        <v>0</v>
      </c>
      <c r="BI42" s="1192">
        <f t="shared" si="580"/>
        <v>0</v>
      </c>
      <c r="BJ42" s="1192">
        <f t="shared" si="580"/>
        <v>0</v>
      </c>
      <c r="BK42" s="1192">
        <f t="shared" si="580"/>
        <v>0</v>
      </c>
      <c r="BL42" s="1192">
        <f t="shared" si="580"/>
        <v>0</v>
      </c>
      <c r="BM42" s="1192">
        <f t="shared" si="580"/>
        <v>0</v>
      </c>
      <c r="BN42" s="1192">
        <f t="shared" ref="BN42:DY42" si="581">BN13+BN14+BN15+BN17+BN16</f>
        <v>0</v>
      </c>
      <c r="BO42" s="1192">
        <f t="shared" si="581"/>
        <v>0</v>
      </c>
      <c r="BP42" s="1192">
        <f t="shared" si="581"/>
        <v>0</v>
      </c>
      <c r="BQ42" s="1192">
        <f t="shared" si="581"/>
        <v>0</v>
      </c>
      <c r="BR42" s="1192">
        <f t="shared" si="581"/>
        <v>0</v>
      </c>
      <c r="BS42" s="1192">
        <f t="shared" si="581"/>
        <v>0</v>
      </c>
      <c r="BT42" s="1192">
        <f t="shared" si="581"/>
        <v>0</v>
      </c>
      <c r="BU42" s="1192">
        <f t="shared" si="581"/>
        <v>0</v>
      </c>
      <c r="BV42" s="1192">
        <f t="shared" si="581"/>
        <v>0</v>
      </c>
      <c r="BW42" s="1192">
        <f t="shared" si="581"/>
        <v>0</v>
      </c>
      <c r="BX42" s="1192">
        <f t="shared" si="581"/>
        <v>0</v>
      </c>
      <c r="BY42" s="1192">
        <f t="shared" si="581"/>
        <v>0</v>
      </c>
      <c r="BZ42" s="1192">
        <f t="shared" si="581"/>
        <v>0</v>
      </c>
      <c r="CA42" s="1192">
        <f t="shared" si="581"/>
        <v>0</v>
      </c>
      <c r="CB42" s="1192">
        <f t="shared" si="581"/>
        <v>0</v>
      </c>
      <c r="CC42" s="1192">
        <f t="shared" si="581"/>
        <v>0</v>
      </c>
      <c r="CD42" s="1192">
        <f t="shared" si="581"/>
        <v>0</v>
      </c>
      <c r="CE42" s="1192">
        <f t="shared" si="581"/>
        <v>0</v>
      </c>
      <c r="CF42" s="1192">
        <f t="shared" si="581"/>
        <v>0</v>
      </c>
      <c r="CG42" s="1192">
        <f t="shared" si="581"/>
        <v>0</v>
      </c>
      <c r="CH42" s="1192">
        <f t="shared" si="581"/>
        <v>0</v>
      </c>
      <c r="CI42" s="1192">
        <f t="shared" si="581"/>
        <v>0</v>
      </c>
      <c r="CJ42" s="1192">
        <f t="shared" si="581"/>
        <v>0</v>
      </c>
      <c r="CK42" s="1192">
        <f t="shared" si="581"/>
        <v>0</v>
      </c>
      <c r="CL42" s="1192">
        <f t="shared" si="581"/>
        <v>0</v>
      </c>
      <c r="CM42" s="1192">
        <f t="shared" si="581"/>
        <v>0</v>
      </c>
      <c r="CN42" s="1192">
        <f t="shared" si="581"/>
        <v>0</v>
      </c>
      <c r="CO42" s="1192">
        <f t="shared" si="581"/>
        <v>0</v>
      </c>
      <c r="CP42" s="1192">
        <f t="shared" si="581"/>
        <v>0</v>
      </c>
      <c r="CQ42" s="1192">
        <f t="shared" si="581"/>
        <v>0</v>
      </c>
      <c r="CR42" s="1192">
        <f t="shared" si="581"/>
        <v>0</v>
      </c>
      <c r="CS42" s="1192">
        <f t="shared" si="581"/>
        <v>0</v>
      </c>
      <c r="CT42" s="1192">
        <f t="shared" si="581"/>
        <v>0</v>
      </c>
      <c r="CU42" s="1192">
        <f t="shared" si="581"/>
        <v>0</v>
      </c>
      <c r="CV42" s="1192">
        <f t="shared" si="581"/>
        <v>0</v>
      </c>
      <c r="CW42" s="1192">
        <f t="shared" si="581"/>
        <v>0</v>
      </c>
      <c r="CX42" s="1192">
        <f t="shared" si="581"/>
        <v>0</v>
      </c>
      <c r="CY42" s="1192">
        <f t="shared" si="581"/>
        <v>0</v>
      </c>
      <c r="CZ42" s="1192">
        <f t="shared" si="581"/>
        <v>0</v>
      </c>
      <c r="DA42" s="1192">
        <f t="shared" si="581"/>
        <v>0</v>
      </c>
      <c r="DB42" s="1192">
        <f t="shared" si="581"/>
        <v>0</v>
      </c>
      <c r="DC42" s="1192">
        <f t="shared" si="581"/>
        <v>0</v>
      </c>
      <c r="DD42" s="1192">
        <f t="shared" si="581"/>
        <v>0</v>
      </c>
      <c r="DE42" s="1192">
        <f t="shared" si="581"/>
        <v>0</v>
      </c>
      <c r="DF42" s="1192">
        <f t="shared" si="581"/>
        <v>0</v>
      </c>
      <c r="DG42" s="1192">
        <f t="shared" si="581"/>
        <v>0</v>
      </c>
      <c r="DH42" s="1192">
        <f t="shared" si="581"/>
        <v>0</v>
      </c>
      <c r="DI42" s="1192">
        <f t="shared" si="581"/>
        <v>0</v>
      </c>
      <c r="DJ42" s="1192">
        <f t="shared" si="581"/>
        <v>0</v>
      </c>
      <c r="DK42" s="1192">
        <f t="shared" si="581"/>
        <v>0</v>
      </c>
      <c r="DL42" s="1192">
        <f t="shared" si="581"/>
        <v>0</v>
      </c>
      <c r="DM42" s="1192">
        <f t="shared" si="581"/>
        <v>0</v>
      </c>
      <c r="DN42" s="1192">
        <f t="shared" si="581"/>
        <v>0</v>
      </c>
      <c r="DO42" s="1192">
        <f t="shared" si="581"/>
        <v>0</v>
      </c>
      <c r="DP42" s="1192">
        <f t="shared" si="581"/>
        <v>0</v>
      </c>
      <c r="DQ42" s="1192">
        <f t="shared" si="581"/>
        <v>0</v>
      </c>
      <c r="DR42" s="1192">
        <f t="shared" si="581"/>
        <v>0</v>
      </c>
      <c r="DS42" s="1192">
        <f t="shared" si="581"/>
        <v>0</v>
      </c>
      <c r="DT42" s="1192">
        <f t="shared" si="581"/>
        <v>0</v>
      </c>
      <c r="DU42" s="1192">
        <f t="shared" si="581"/>
        <v>0</v>
      </c>
      <c r="DV42" s="1192">
        <f t="shared" si="581"/>
        <v>0</v>
      </c>
      <c r="DW42" s="1192">
        <f t="shared" si="581"/>
        <v>0</v>
      </c>
      <c r="DX42" s="1192">
        <f t="shared" si="581"/>
        <v>0</v>
      </c>
      <c r="DY42" s="1192">
        <f t="shared" si="581"/>
        <v>0</v>
      </c>
      <c r="DZ42" s="1192">
        <f t="shared" ref="DZ42:GK42" si="582">DZ13+DZ14+DZ15+DZ17+DZ16</f>
        <v>0</v>
      </c>
      <c r="EA42" s="1192">
        <f t="shared" si="582"/>
        <v>0</v>
      </c>
      <c r="EB42" s="1192">
        <f t="shared" si="582"/>
        <v>0</v>
      </c>
      <c r="EC42" s="1192">
        <f t="shared" si="582"/>
        <v>0</v>
      </c>
      <c r="ED42" s="1192">
        <f t="shared" si="582"/>
        <v>0</v>
      </c>
      <c r="EE42" s="1192">
        <f t="shared" si="582"/>
        <v>0</v>
      </c>
      <c r="EF42" s="1192">
        <f t="shared" si="582"/>
        <v>0</v>
      </c>
      <c r="EG42" s="1192">
        <f t="shared" si="582"/>
        <v>0</v>
      </c>
      <c r="EH42" s="1192">
        <f t="shared" si="582"/>
        <v>0</v>
      </c>
      <c r="EI42" s="1192">
        <f t="shared" si="582"/>
        <v>0</v>
      </c>
      <c r="EJ42" s="1192">
        <f t="shared" si="582"/>
        <v>0</v>
      </c>
      <c r="EK42" s="1192">
        <f t="shared" si="582"/>
        <v>0</v>
      </c>
      <c r="EL42" s="1192">
        <f t="shared" si="582"/>
        <v>0</v>
      </c>
      <c r="EM42" s="1192">
        <f t="shared" si="582"/>
        <v>0</v>
      </c>
      <c r="EN42" s="1192">
        <f t="shared" si="582"/>
        <v>0</v>
      </c>
      <c r="EO42" s="1192">
        <f t="shared" si="582"/>
        <v>0</v>
      </c>
      <c r="EP42" s="1192">
        <f t="shared" si="582"/>
        <v>0</v>
      </c>
      <c r="EQ42" s="1192">
        <f t="shared" si="582"/>
        <v>0</v>
      </c>
      <c r="ER42" s="1192">
        <f t="shared" si="582"/>
        <v>0</v>
      </c>
      <c r="ES42" s="1192">
        <f t="shared" si="582"/>
        <v>0</v>
      </c>
      <c r="ET42" s="1192">
        <f t="shared" si="582"/>
        <v>0</v>
      </c>
      <c r="EU42" s="1192">
        <f t="shared" si="582"/>
        <v>0</v>
      </c>
      <c r="EV42" s="1192">
        <f t="shared" si="582"/>
        <v>0</v>
      </c>
      <c r="EW42" s="1192">
        <f t="shared" si="582"/>
        <v>0</v>
      </c>
      <c r="EX42" s="1192">
        <f t="shared" si="582"/>
        <v>0</v>
      </c>
      <c r="EY42" s="1192">
        <f t="shared" si="582"/>
        <v>0</v>
      </c>
      <c r="EZ42" s="1192">
        <f t="shared" si="582"/>
        <v>0</v>
      </c>
      <c r="FA42" s="1192">
        <f t="shared" si="582"/>
        <v>0</v>
      </c>
      <c r="FB42" s="1192">
        <f t="shared" si="582"/>
        <v>0</v>
      </c>
      <c r="FC42" s="1192">
        <f t="shared" si="582"/>
        <v>0</v>
      </c>
      <c r="FD42" s="1192">
        <f t="shared" si="582"/>
        <v>0</v>
      </c>
      <c r="FE42" s="1192">
        <f t="shared" si="582"/>
        <v>0</v>
      </c>
      <c r="FF42" s="1192">
        <f t="shared" si="582"/>
        <v>0</v>
      </c>
      <c r="FG42" s="1192">
        <f t="shared" si="582"/>
        <v>0</v>
      </c>
      <c r="FH42" s="1192">
        <f t="shared" si="582"/>
        <v>0</v>
      </c>
      <c r="FI42" s="1192">
        <f t="shared" si="582"/>
        <v>0</v>
      </c>
      <c r="FJ42" s="1192">
        <f t="shared" si="582"/>
        <v>0</v>
      </c>
      <c r="FK42" s="1192">
        <f t="shared" si="582"/>
        <v>0</v>
      </c>
      <c r="FL42" s="1192">
        <f t="shared" si="582"/>
        <v>0</v>
      </c>
      <c r="FM42" s="1192">
        <f t="shared" si="582"/>
        <v>0</v>
      </c>
      <c r="FN42" s="1192">
        <f t="shared" si="582"/>
        <v>0</v>
      </c>
      <c r="FO42" s="1192">
        <f t="shared" si="582"/>
        <v>0</v>
      </c>
      <c r="FP42" s="1192">
        <f t="shared" si="582"/>
        <v>0</v>
      </c>
      <c r="FQ42" s="1192">
        <f t="shared" si="582"/>
        <v>0</v>
      </c>
      <c r="FR42" s="1192">
        <f t="shared" si="582"/>
        <v>0</v>
      </c>
      <c r="FS42" s="1192">
        <f t="shared" si="582"/>
        <v>0</v>
      </c>
      <c r="FT42" s="1192">
        <f t="shared" si="582"/>
        <v>100900425.54000001</v>
      </c>
      <c r="FU42" s="1192">
        <f t="shared" si="582"/>
        <v>6054025.5400000066</v>
      </c>
      <c r="FV42" s="1192">
        <f t="shared" si="582"/>
        <v>94846400</v>
      </c>
      <c r="FW42" s="1192">
        <f t="shared" si="582"/>
        <v>0</v>
      </c>
      <c r="FX42" s="1192">
        <f t="shared" si="582"/>
        <v>0</v>
      </c>
      <c r="FY42" s="1192">
        <f t="shared" si="582"/>
        <v>0</v>
      </c>
      <c r="FZ42" s="1192">
        <f t="shared" si="582"/>
        <v>0</v>
      </c>
      <c r="GA42" s="1192">
        <f t="shared" si="582"/>
        <v>0</v>
      </c>
      <c r="GB42" s="1192">
        <f t="shared" si="582"/>
        <v>0</v>
      </c>
      <c r="GC42" s="1192">
        <f t="shared" si="582"/>
        <v>0</v>
      </c>
      <c r="GD42" s="1192">
        <f t="shared" si="582"/>
        <v>0</v>
      </c>
      <c r="GE42" s="1192">
        <f t="shared" si="582"/>
        <v>0</v>
      </c>
      <c r="GF42" s="1192">
        <f t="shared" si="582"/>
        <v>0</v>
      </c>
      <c r="GG42" s="1192">
        <f t="shared" si="582"/>
        <v>0</v>
      </c>
      <c r="GH42" s="1192">
        <f t="shared" si="582"/>
        <v>0</v>
      </c>
      <c r="GI42" s="1192">
        <f t="shared" si="582"/>
        <v>0</v>
      </c>
      <c r="GJ42" s="1192">
        <f t="shared" si="582"/>
        <v>0</v>
      </c>
      <c r="GK42" s="1192">
        <f t="shared" si="582"/>
        <v>0</v>
      </c>
      <c r="GL42" s="1192">
        <f t="shared" ref="GL42:IW42" si="583">GL13+GL14+GL15+GL17+GL16</f>
        <v>0</v>
      </c>
      <c r="GM42" s="1192">
        <f t="shared" si="583"/>
        <v>0</v>
      </c>
      <c r="GN42" s="1192">
        <f t="shared" si="583"/>
        <v>0</v>
      </c>
      <c r="GO42" s="1192">
        <f t="shared" si="583"/>
        <v>0</v>
      </c>
      <c r="GP42" s="1192">
        <f t="shared" si="583"/>
        <v>0</v>
      </c>
      <c r="GQ42" s="1192">
        <f t="shared" si="583"/>
        <v>0</v>
      </c>
      <c r="GR42" s="1192">
        <f t="shared" si="583"/>
        <v>0</v>
      </c>
      <c r="GS42" s="1192">
        <f t="shared" si="583"/>
        <v>0</v>
      </c>
      <c r="GT42" s="1192">
        <f t="shared" si="583"/>
        <v>0</v>
      </c>
      <c r="GU42" s="1192">
        <f t="shared" si="583"/>
        <v>0</v>
      </c>
      <c r="GV42" s="1192">
        <f t="shared" si="583"/>
        <v>0</v>
      </c>
      <c r="GW42" s="1192">
        <f t="shared" si="583"/>
        <v>0</v>
      </c>
      <c r="GX42" s="1192">
        <f t="shared" si="583"/>
        <v>0</v>
      </c>
      <c r="GY42" s="1192">
        <f t="shared" si="583"/>
        <v>0</v>
      </c>
      <c r="GZ42" s="1192">
        <f t="shared" si="583"/>
        <v>0</v>
      </c>
      <c r="HA42" s="1192">
        <f t="shared" si="583"/>
        <v>0</v>
      </c>
      <c r="HB42" s="1192">
        <f t="shared" si="583"/>
        <v>0</v>
      </c>
      <c r="HC42" s="1192">
        <f t="shared" si="583"/>
        <v>0</v>
      </c>
      <c r="HD42" s="1192">
        <f t="shared" si="583"/>
        <v>0</v>
      </c>
      <c r="HE42" s="1192">
        <f t="shared" si="583"/>
        <v>0</v>
      </c>
      <c r="HF42" s="1192">
        <f t="shared" si="583"/>
        <v>0</v>
      </c>
      <c r="HG42" s="1192">
        <f t="shared" si="583"/>
        <v>0</v>
      </c>
      <c r="HH42" s="1192">
        <f t="shared" si="583"/>
        <v>0</v>
      </c>
      <c r="HI42" s="1192">
        <f t="shared" si="583"/>
        <v>0</v>
      </c>
      <c r="HJ42" s="1192">
        <f t="shared" si="583"/>
        <v>0</v>
      </c>
      <c r="HK42" s="1192">
        <f t="shared" si="583"/>
        <v>0</v>
      </c>
      <c r="HL42" s="1192">
        <f t="shared" si="583"/>
        <v>0</v>
      </c>
      <c r="HM42" s="1192">
        <f t="shared" si="583"/>
        <v>0</v>
      </c>
      <c r="HN42" s="1192">
        <f t="shared" si="583"/>
        <v>0</v>
      </c>
      <c r="HO42" s="1192">
        <f t="shared" si="583"/>
        <v>0</v>
      </c>
      <c r="HP42" s="1192">
        <f t="shared" si="583"/>
        <v>0</v>
      </c>
      <c r="HQ42" s="1192">
        <f t="shared" si="583"/>
        <v>0</v>
      </c>
      <c r="HR42" s="1192">
        <f t="shared" si="583"/>
        <v>0</v>
      </c>
      <c r="HS42" s="1192">
        <f t="shared" si="583"/>
        <v>0</v>
      </c>
      <c r="HT42" s="1192">
        <f t="shared" si="583"/>
        <v>0</v>
      </c>
      <c r="HU42" s="1192">
        <f t="shared" si="583"/>
        <v>0</v>
      </c>
      <c r="HV42" s="1192">
        <f t="shared" si="583"/>
        <v>0</v>
      </c>
      <c r="HW42" s="1192">
        <f t="shared" si="583"/>
        <v>0</v>
      </c>
      <c r="HX42" s="1192">
        <f t="shared" si="583"/>
        <v>0</v>
      </c>
      <c r="HY42" s="1192">
        <f t="shared" si="583"/>
        <v>0</v>
      </c>
      <c r="HZ42" s="1192">
        <f t="shared" si="583"/>
        <v>0</v>
      </c>
      <c r="IA42" s="1192">
        <f t="shared" si="583"/>
        <v>0</v>
      </c>
      <c r="IB42" s="1192">
        <f t="shared" si="583"/>
        <v>0</v>
      </c>
      <c r="IC42" s="1192">
        <f t="shared" si="583"/>
        <v>0</v>
      </c>
      <c r="ID42" s="1192">
        <f t="shared" si="583"/>
        <v>0</v>
      </c>
      <c r="IE42" s="1192">
        <f t="shared" si="583"/>
        <v>0</v>
      </c>
      <c r="IF42" s="1192">
        <f t="shared" si="583"/>
        <v>0</v>
      </c>
      <c r="IG42" s="1192">
        <f t="shared" si="583"/>
        <v>0</v>
      </c>
      <c r="IH42" s="1192">
        <f t="shared" si="583"/>
        <v>0</v>
      </c>
      <c r="II42" s="1192">
        <f t="shared" si="583"/>
        <v>0</v>
      </c>
      <c r="IJ42" s="1192">
        <f t="shared" si="583"/>
        <v>0</v>
      </c>
      <c r="IK42" s="1192">
        <f t="shared" si="583"/>
        <v>0</v>
      </c>
      <c r="IL42" s="1192">
        <f t="shared" si="583"/>
        <v>0</v>
      </c>
      <c r="IM42" s="1192">
        <f t="shared" si="583"/>
        <v>0</v>
      </c>
      <c r="IN42" s="1192">
        <f t="shared" si="583"/>
        <v>0</v>
      </c>
      <c r="IO42" s="1192">
        <f t="shared" si="583"/>
        <v>0</v>
      </c>
      <c r="IP42" s="1192">
        <f t="shared" si="583"/>
        <v>0</v>
      </c>
      <c r="IQ42" s="1192">
        <f t="shared" si="583"/>
        <v>0</v>
      </c>
      <c r="IR42" s="1192">
        <f t="shared" si="583"/>
        <v>0</v>
      </c>
      <c r="IS42" s="1192">
        <f t="shared" si="583"/>
        <v>0</v>
      </c>
      <c r="IT42" s="1192">
        <f t="shared" si="583"/>
        <v>8000000</v>
      </c>
      <c r="IU42" s="1192">
        <f t="shared" si="583"/>
        <v>480000</v>
      </c>
      <c r="IV42" s="1192">
        <f t="shared" si="583"/>
        <v>7520000</v>
      </c>
      <c r="IW42" s="1192">
        <f t="shared" si="583"/>
        <v>0</v>
      </c>
      <c r="IX42" s="1192">
        <f t="shared" ref="IX42:KQ42" si="584">IX13+IX14+IX15+IX17+IX16</f>
        <v>0</v>
      </c>
      <c r="IY42" s="1192">
        <f t="shared" si="584"/>
        <v>0</v>
      </c>
      <c r="IZ42" s="1192">
        <f t="shared" si="584"/>
        <v>0</v>
      </c>
      <c r="JA42" s="1192">
        <f t="shared" si="584"/>
        <v>0</v>
      </c>
      <c r="JB42" s="1192">
        <f t="shared" si="584"/>
        <v>0</v>
      </c>
      <c r="JC42" s="1192">
        <f t="shared" si="584"/>
        <v>0</v>
      </c>
      <c r="JD42" s="1192">
        <f t="shared" si="584"/>
        <v>0</v>
      </c>
      <c r="JE42" s="1192">
        <f t="shared" si="584"/>
        <v>0</v>
      </c>
      <c r="JF42" s="1192">
        <f t="shared" si="584"/>
        <v>0</v>
      </c>
      <c r="JG42" s="1192">
        <f t="shared" si="584"/>
        <v>0</v>
      </c>
      <c r="JH42" s="1192">
        <f t="shared" si="584"/>
        <v>0</v>
      </c>
      <c r="JI42" s="1192">
        <f t="shared" si="584"/>
        <v>0</v>
      </c>
      <c r="JJ42" s="1192">
        <f t="shared" si="584"/>
        <v>0</v>
      </c>
      <c r="JK42" s="1192">
        <f t="shared" si="584"/>
        <v>0</v>
      </c>
      <c r="JL42" s="1192">
        <f t="shared" si="584"/>
        <v>0</v>
      </c>
      <c r="JM42" s="1192">
        <f t="shared" si="584"/>
        <v>0</v>
      </c>
      <c r="JN42" s="1192">
        <f t="shared" si="584"/>
        <v>0</v>
      </c>
      <c r="JO42" s="1192">
        <f t="shared" si="584"/>
        <v>0</v>
      </c>
      <c r="JP42" s="1192">
        <f t="shared" si="584"/>
        <v>0</v>
      </c>
      <c r="JQ42" s="1192">
        <f t="shared" si="584"/>
        <v>0</v>
      </c>
      <c r="JR42" s="1192">
        <f t="shared" si="584"/>
        <v>0</v>
      </c>
      <c r="JS42" s="1192">
        <f t="shared" si="584"/>
        <v>0</v>
      </c>
      <c r="JT42" s="1192">
        <f t="shared" si="584"/>
        <v>0</v>
      </c>
      <c r="JU42" s="1192">
        <f t="shared" si="584"/>
        <v>0</v>
      </c>
      <c r="JV42" s="1192">
        <f t="shared" si="584"/>
        <v>0</v>
      </c>
      <c r="JW42" s="1192">
        <f t="shared" si="584"/>
        <v>0</v>
      </c>
      <c r="JX42" s="1192">
        <f t="shared" si="584"/>
        <v>0</v>
      </c>
      <c r="JY42" s="1192">
        <f t="shared" si="584"/>
        <v>0</v>
      </c>
      <c r="JZ42" s="1192">
        <f t="shared" si="584"/>
        <v>0</v>
      </c>
      <c r="KA42" s="1192">
        <f t="shared" si="584"/>
        <v>0</v>
      </c>
      <c r="KB42" s="1192">
        <f t="shared" si="584"/>
        <v>0</v>
      </c>
      <c r="KC42" s="1192">
        <f t="shared" si="584"/>
        <v>0</v>
      </c>
      <c r="KD42" s="1192">
        <f t="shared" si="584"/>
        <v>0</v>
      </c>
      <c r="KE42" s="1192">
        <f t="shared" si="584"/>
        <v>0</v>
      </c>
      <c r="KF42" s="1192">
        <f t="shared" si="584"/>
        <v>0</v>
      </c>
      <c r="KG42" s="1192">
        <f t="shared" si="584"/>
        <v>0</v>
      </c>
      <c r="KH42" s="1192">
        <f t="shared" si="584"/>
        <v>0</v>
      </c>
      <c r="KI42" s="1192">
        <f t="shared" si="584"/>
        <v>0</v>
      </c>
      <c r="KJ42" s="1192">
        <f t="shared" si="584"/>
        <v>0</v>
      </c>
      <c r="KK42" s="1192">
        <f t="shared" si="584"/>
        <v>0</v>
      </c>
      <c r="KL42" s="1192">
        <f t="shared" si="584"/>
        <v>0</v>
      </c>
      <c r="KM42" s="1192">
        <f t="shared" si="584"/>
        <v>0</v>
      </c>
      <c r="KN42" s="1192">
        <f t="shared" si="584"/>
        <v>0</v>
      </c>
      <c r="KO42" s="1192">
        <f t="shared" si="584"/>
        <v>0</v>
      </c>
      <c r="KP42" s="1192">
        <f t="shared" si="584"/>
        <v>0</v>
      </c>
      <c r="KQ42" s="1192">
        <f t="shared" si="584"/>
        <v>0</v>
      </c>
      <c r="KR42" s="1192">
        <f t="shared" ref="KR42:LA42" si="585">KR13+KR17+KR21+KR26+KR25</f>
        <v>0</v>
      </c>
      <c r="KS42" s="1192">
        <f t="shared" si="585"/>
        <v>0</v>
      </c>
      <c r="KT42" s="1192">
        <f t="shared" si="585"/>
        <v>0</v>
      </c>
      <c r="KU42" s="1192">
        <f t="shared" si="585"/>
        <v>0</v>
      </c>
      <c r="KV42" s="1192">
        <f t="shared" si="585"/>
        <v>0</v>
      </c>
      <c r="KW42" s="1192">
        <f t="shared" si="585"/>
        <v>0</v>
      </c>
      <c r="KX42" s="1192">
        <f t="shared" si="585"/>
        <v>0</v>
      </c>
      <c r="KY42" s="1192">
        <f t="shared" si="585"/>
        <v>0</v>
      </c>
      <c r="KZ42" s="1192">
        <f t="shared" si="585"/>
        <v>0</v>
      </c>
      <c r="LA42" s="1192">
        <f t="shared" si="585"/>
        <v>0</v>
      </c>
      <c r="LB42" s="1192">
        <f t="shared" ref="LB42:MG42" si="586">LB13+LB14+LB15+LB17+LB16</f>
        <v>0</v>
      </c>
      <c r="LC42" s="1192">
        <f t="shared" si="586"/>
        <v>0</v>
      </c>
      <c r="LD42" s="1192">
        <f t="shared" si="586"/>
        <v>0</v>
      </c>
      <c r="LE42" s="1192">
        <f t="shared" si="586"/>
        <v>0</v>
      </c>
      <c r="LF42" s="1192">
        <f t="shared" si="586"/>
        <v>0</v>
      </c>
      <c r="LG42" s="1192">
        <f t="shared" si="586"/>
        <v>0</v>
      </c>
      <c r="LH42" s="1192">
        <f t="shared" si="586"/>
        <v>0</v>
      </c>
      <c r="LI42" s="1192">
        <f t="shared" si="586"/>
        <v>0</v>
      </c>
      <c r="LJ42" s="1192">
        <f t="shared" si="586"/>
        <v>0</v>
      </c>
      <c r="LK42" s="1192">
        <f t="shared" si="586"/>
        <v>0</v>
      </c>
      <c r="LL42" s="1192">
        <f t="shared" si="586"/>
        <v>0</v>
      </c>
      <c r="LM42" s="1192">
        <f t="shared" si="586"/>
        <v>0</v>
      </c>
      <c r="LN42" s="1192">
        <f t="shared" si="586"/>
        <v>0</v>
      </c>
      <c r="LO42" s="1192">
        <f t="shared" si="586"/>
        <v>0</v>
      </c>
      <c r="LP42" s="1192">
        <f t="shared" si="586"/>
        <v>0</v>
      </c>
      <c r="LQ42" s="1192">
        <f t="shared" si="586"/>
        <v>0</v>
      </c>
      <c r="LR42" s="1192">
        <f t="shared" si="586"/>
        <v>0</v>
      </c>
      <c r="LS42" s="1192">
        <f t="shared" si="586"/>
        <v>0</v>
      </c>
      <c r="LT42" s="1192">
        <f t="shared" si="586"/>
        <v>0</v>
      </c>
      <c r="LU42" s="1192">
        <f t="shared" si="586"/>
        <v>0</v>
      </c>
      <c r="LV42" s="1192">
        <f t="shared" si="586"/>
        <v>0</v>
      </c>
      <c r="LW42" s="1192">
        <f t="shared" si="586"/>
        <v>0</v>
      </c>
      <c r="LX42" s="1192">
        <f t="shared" si="586"/>
        <v>0</v>
      </c>
      <c r="LY42" s="1192">
        <f t="shared" si="586"/>
        <v>0</v>
      </c>
      <c r="LZ42" s="1192">
        <f t="shared" si="586"/>
        <v>957432</v>
      </c>
      <c r="MA42" s="1192">
        <f t="shared" si="586"/>
        <v>0</v>
      </c>
      <c r="MB42" s="1192">
        <f t="shared" si="586"/>
        <v>0</v>
      </c>
      <c r="MC42" s="1192">
        <f t="shared" si="586"/>
        <v>0</v>
      </c>
      <c r="MD42" s="1192">
        <f t="shared" si="586"/>
        <v>0</v>
      </c>
      <c r="ME42" s="1192">
        <f t="shared" si="586"/>
        <v>0</v>
      </c>
      <c r="MF42" s="1192">
        <f t="shared" si="586"/>
        <v>258506.63999999998</v>
      </c>
      <c r="MG42" s="1192">
        <f t="shared" si="586"/>
        <v>698925.3600000001</v>
      </c>
      <c r="MH42" s="1192">
        <f t="shared" ref="MH42:NM42" si="587">MH13+MH14+MH15+MH17+MH16</f>
        <v>0</v>
      </c>
      <c r="MI42" s="1192">
        <f t="shared" si="587"/>
        <v>0</v>
      </c>
      <c r="MJ42" s="1192">
        <f t="shared" si="587"/>
        <v>0</v>
      </c>
      <c r="MK42" s="1192">
        <f t="shared" si="587"/>
        <v>0</v>
      </c>
      <c r="ML42" s="1192">
        <f t="shared" si="587"/>
        <v>0</v>
      </c>
      <c r="MM42" s="1192">
        <f t="shared" si="587"/>
        <v>0</v>
      </c>
      <c r="MN42" s="1192">
        <f t="shared" si="587"/>
        <v>0</v>
      </c>
      <c r="MO42" s="1192">
        <f t="shared" si="587"/>
        <v>0</v>
      </c>
      <c r="MP42" s="1192">
        <f t="shared" si="587"/>
        <v>0</v>
      </c>
      <c r="MQ42" s="1192">
        <f t="shared" si="587"/>
        <v>0</v>
      </c>
      <c r="MR42" s="1192">
        <f t="shared" si="587"/>
        <v>0</v>
      </c>
      <c r="MS42" s="1192">
        <f t="shared" si="587"/>
        <v>0</v>
      </c>
      <c r="MT42" s="1192">
        <f t="shared" si="587"/>
        <v>0</v>
      </c>
      <c r="MU42" s="1192">
        <f t="shared" si="587"/>
        <v>0</v>
      </c>
      <c r="MV42" s="1192">
        <f t="shared" si="587"/>
        <v>0</v>
      </c>
      <c r="MW42" s="1192">
        <f t="shared" si="587"/>
        <v>0</v>
      </c>
      <c r="MX42" s="1192">
        <f t="shared" si="587"/>
        <v>0</v>
      </c>
      <c r="MY42" s="1192">
        <f t="shared" si="587"/>
        <v>0</v>
      </c>
      <c r="MZ42" s="1192">
        <f t="shared" si="587"/>
        <v>0</v>
      </c>
      <c r="NA42" s="1192">
        <f t="shared" si="587"/>
        <v>0</v>
      </c>
      <c r="NB42" s="1192">
        <f t="shared" si="587"/>
        <v>0</v>
      </c>
      <c r="NC42" s="1192">
        <f t="shared" si="587"/>
        <v>0</v>
      </c>
      <c r="ND42" s="1192">
        <f t="shared" si="587"/>
        <v>0</v>
      </c>
      <c r="NE42" s="1192">
        <f t="shared" si="587"/>
        <v>0</v>
      </c>
      <c r="NF42" s="1192">
        <f t="shared" si="587"/>
        <v>0</v>
      </c>
      <c r="NG42" s="1192">
        <f t="shared" si="587"/>
        <v>0</v>
      </c>
      <c r="NH42" s="1192">
        <f t="shared" si="587"/>
        <v>35131456.219999999</v>
      </c>
      <c r="NI42" s="1192">
        <f t="shared" si="587"/>
        <v>0</v>
      </c>
      <c r="NJ42" s="1192">
        <f t="shared" si="587"/>
        <v>0</v>
      </c>
      <c r="NK42" s="1192">
        <f t="shared" si="587"/>
        <v>35131456.219999999</v>
      </c>
      <c r="NL42" s="1192">
        <f t="shared" si="587"/>
        <v>0</v>
      </c>
      <c r="NM42" s="1192">
        <f t="shared" si="587"/>
        <v>0</v>
      </c>
      <c r="NN42" s="1192">
        <f t="shared" ref="NN42:OS42" si="588">NN13+NN14+NN15+NN17+NN16</f>
        <v>0</v>
      </c>
      <c r="NO42" s="1192">
        <f t="shared" si="588"/>
        <v>0</v>
      </c>
      <c r="NP42" s="1192">
        <f t="shared" si="588"/>
        <v>0</v>
      </c>
      <c r="NQ42" s="1192">
        <f t="shared" si="588"/>
        <v>0</v>
      </c>
      <c r="NR42" s="1192">
        <f t="shared" si="588"/>
        <v>0</v>
      </c>
      <c r="NS42" s="1192">
        <f t="shared" si="588"/>
        <v>0</v>
      </c>
      <c r="NT42" s="1192">
        <f t="shared" si="588"/>
        <v>0</v>
      </c>
      <c r="NU42" s="1192">
        <f t="shared" si="588"/>
        <v>0</v>
      </c>
      <c r="NV42" s="1192">
        <f t="shared" si="588"/>
        <v>0</v>
      </c>
      <c r="NW42" s="1192">
        <f t="shared" si="588"/>
        <v>0</v>
      </c>
      <c r="NX42" s="1192">
        <f t="shared" si="588"/>
        <v>0</v>
      </c>
      <c r="NY42" s="1192">
        <f t="shared" si="588"/>
        <v>0</v>
      </c>
      <c r="NZ42" s="1192">
        <f t="shared" si="588"/>
        <v>0</v>
      </c>
      <c r="OA42" s="1192">
        <f t="shared" si="588"/>
        <v>0</v>
      </c>
      <c r="OB42" s="1192">
        <f t="shared" si="588"/>
        <v>0</v>
      </c>
      <c r="OC42" s="1192">
        <f t="shared" si="588"/>
        <v>0</v>
      </c>
      <c r="OD42" s="1192">
        <f t="shared" si="588"/>
        <v>0</v>
      </c>
      <c r="OE42" s="1192">
        <f t="shared" si="588"/>
        <v>0</v>
      </c>
      <c r="OF42" s="1192">
        <f t="shared" si="588"/>
        <v>0</v>
      </c>
      <c r="OG42" s="1192">
        <f t="shared" si="588"/>
        <v>0</v>
      </c>
      <c r="OH42" s="1192">
        <f t="shared" si="588"/>
        <v>0</v>
      </c>
      <c r="OI42" s="1192">
        <f t="shared" si="588"/>
        <v>0</v>
      </c>
      <c r="OJ42" s="1192">
        <f t="shared" si="588"/>
        <v>0</v>
      </c>
      <c r="OK42" s="1192">
        <f t="shared" si="588"/>
        <v>0</v>
      </c>
      <c r="OL42" s="1192">
        <f t="shared" si="588"/>
        <v>0</v>
      </c>
      <c r="OM42" s="1192">
        <f t="shared" si="588"/>
        <v>0</v>
      </c>
      <c r="ON42" s="1192">
        <f t="shared" si="588"/>
        <v>148289014.29999995</v>
      </c>
      <c r="OO42" s="1192">
        <f t="shared" si="588"/>
        <v>122660.01000000001</v>
      </c>
      <c r="OP42" s="1192">
        <f t="shared" si="588"/>
        <v>1921673.43</v>
      </c>
      <c r="OQ42" s="1192">
        <f t="shared" si="588"/>
        <v>8774680.8599999622</v>
      </c>
      <c r="OR42" s="1192">
        <f t="shared" si="588"/>
        <v>137470000</v>
      </c>
      <c r="OS42" s="1192">
        <f t="shared" si="588"/>
        <v>0</v>
      </c>
      <c r="OT42" s="1192">
        <f t="shared" ref="OT42:PJ42" si="589">OT13+OT14+OT15+OT17+OT16</f>
        <v>0</v>
      </c>
      <c r="OU42" s="1192">
        <f t="shared" si="589"/>
        <v>0</v>
      </c>
      <c r="OV42" s="1192">
        <f t="shared" si="589"/>
        <v>0</v>
      </c>
      <c r="OW42" s="1192">
        <f t="shared" si="589"/>
        <v>0</v>
      </c>
      <c r="OX42" s="1192">
        <f t="shared" si="589"/>
        <v>0</v>
      </c>
      <c r="OY42" s="1192">
        <f t="shared" si="589"/>
        <v>0</v>
      </c>
      <c r="OZ42" s="1192">
        <f t="shared" si="589"/>
        <v>0</v>
      </c>
      <c r="PA42" s="1192">
        <f t="shared" si="589"/>
        <v>0</v>
      </c>
      <c r="PB42" s="1192">
        <f t="shared" si="589"/>
        <v>0</v>
      </c>
      <c r="PC42" s="1192">
        <f t="shared" si="589"/>
        <v>0</v>
      </c>
      <c r="PD42" s="1192">
        <f t="shared" si="589"/>
        <v>0</v>
      </c>
      <c r="PE42" s="1192">
        <f t="shared" si="589"/>
        <v>0</v>
      </c>
      <c r="PF42" s="1192">
        <f t="shared" si="589"/>
        <v>0</v>
      </c>
      <c r="PG42" s="1192">
        <f t="shared" si="589"/>
        <v>0</v>
      </c>
      <c r="PH42" s="1192">
        <f t="shared" si="589"/>
        <v>0</v>
      </c>
      <c r="PI42" s="1192">
        <f t="shared" si="589"/>
        <v>0</v>
      </c>
      <c r="PJ42" s="1192">
        <f t="shared" si="589"/>
        <v>0</v>
      </c>
      <c r="PK42" s="1192"/>
      <c r="PL42" s="1192"/>
      <c r="PM42" s="1192">
        <f>PM13+PM14+PM15+PM17+PM16</f>
        <v>0</v>
      </c>
      <c r="PN42" s="1192">
        <f>PN13+PN14+PN15+PN17+PN16</f>
        <v>0</v>
      </c>
      <c r="PO42" s="1192">
        <f>PO13+PO14+PO15+PO17+PO16</f>
        <v>0</v>
      </c>
      <c r="PP42" s="1192"/>
      <c r="PQ42" s="1192"/>
      <c r="PR42" s="1192">
        <f t="shared" ref="PR42:RH42" si="590">PR13+PR14+PR15+PR17+PR16</f>
        <v>0</v>
      </c>
      <c r="PS42" s="1192">
        <f t="shared" si="590"/>
        <v>0</v>
      </c>
      <c r="PT42" s="1192">
        <f t="shared" si="590"/>
        <v>0</v>
      </c>
      <c r="PU42" s="1192">
        <f t="shared" si="590"/>
        <v>0</v>
      </c>
      <c r="PV42" s="1192">
        <f t="shared" si="590"/>
        <v>0</v>
      </c>
      <c r="PW42" s="1192">
        <f t="shared" si="590"/>
        <v>0</v>
      </c>
      <c r="PX42" s="1192">
        <f t="shared" si="590"/>
        <v>0</v>
      </c>
      <c r="PY42" s="1192">
        <f t="shared" si="590"/>
        <v>0</v>
      </c>
      <c r="PZ42" s="1192">
        <f t="shared" si="590"/>
        <v>0</v>
      </c>
      <c r="QA42" s="1192">
        <f t="shared" si="590"/>
        <v>0</v>
      </c>
      <c r="QB42" s="1192">
        <f t="shared" si="590"/>
        <v>0</v>
      </c>
      <c r="QC42" s="1192">
        <f t="shared" si="590"/>
        <v>0</v>
      </c>
      <c r="QD42" s="1192">
        <f t="shared" si="590"/>
        <v>0</v>
      </c>
      <c r="QE42" s="1192">
        <f t="shared" si="590"/>
        <v>0</v>
      </c>
      <c r="QF42" s="1192">
        <f t="shared" si="590"/>
        <v>0</v>
      </c>
      <c r="QG42" s="1192">
        <f t="shared" si="590"/>
        <v>0</v>
      </c>
      <c r="QH42" s="1192">
        <f t="shared" si="590"/>
        <v>0</v>
      </c>
      <c r="QI42" s="1192">
        <f t="shared" si="590"/>
        <v>0</v>
      </c>
      <c r="QJ42" s="1192">
        <f t="shared" si="590"/>
        <v>0</v>
      </c>
      <c r="QK42" s="1192">
        <f t="shared" si="590"/>
        <v>0</v>
      </c>
      <c r="QL42" s="1192">
        <f t="shared" si="590"/>
        <v>0</v>
      </c>
      <c r="QM42" s="1192">
        <f t="shared" si="590"/>
        <v>0</v>
      </c>
      <c r="QN42" s="1192">
        <f t="shared" si="590"/>
        <v>0</v>
      </c>
      <c r="QO42" s="1192">
        <f t="shared" si="590"/>
        <v>0</v>
      </c>
      <c r="QP42" s="1192">
        <f t="shared" si="590"/>
        <v>0</v>
      </c>
      <c r="QQ42" s="1192">
        <f t="shared" si="590"/>
        <v>0</v>
      </c>
      <c r="QR42" s="1192">
        <f t="shared" si="590"/>
        <v>0</v>
      </c>
      <c r="QS42" s="1192">
        <f t="shared" si="590"/>
        <v>0</v>
      </c>
      <c r="QT42" s="1192">
        <f t="shared" si="590"/>
        <v>0</v>
      </c>
      <c r="QU42" s="1192">
        <f t="shared" si="590"/>
        <v>0</v>
      </c>
      <c r="QV42" s="1192">
        <f t="shared" si="590"/>
        <v>0</v>
      </c>
      <c r="QW42" s="1192">
        <f t="shared" si="590"/>
        <v>0</v>
      </c>
      <c r="QX42" s="1192">
        <f t="shared" si="590"/>
        <v>0</v>
      </c>
      <c r="QY42" s="1192">
        <f t="shared" si="590"/>
        <v>0</v>
      </c>
      <c r="QZ42" s="1192">
        <f t="shared" si="590"/>
        <v>0</v>
      </c>
      <c r="RA42" s="1192">
        <f t="shared" si="590"/>
        <v>0</v>
      </c>
      <c r="RB42" s="1192">
        <f t="shared" si="590"/>
        <v>0</v>
      </c>
      <c r="RC42" s="1192">
        <f t="shared" si="590"/>
        <v>0</v>
      </c>
      <c r="RD42" s="1192">
        <f t="shared" si="590"/>
        <v>0</v>
      </c>
      <c r="RE42" s="1192">
        <f t="shared" si="590"/>
        <v>0</v>
      </c>
      <c r="RF42" s="1192">
        <f t="shared" si="590"/>
        <v>0</v>
      </c>
      <c r="RG42" s="1192">
        <f t="shared" si="590"/>
        <v>0</v>
      </c>
      <c r="RH42" s="1192">
        <f t="shared" si="590"/>
        <v>0</v>
      </c>
      <c r="RI42" s="1192"/>
      <c r="RJ42" s="1192"/>
      <c r="RK42" s="1192">
        <f t="shared" ref="RK42:SP42" si="591">RK13+RK14+RK15+RK17+RK16</f>
        <v>0</v>
      </c>
      <c r="RL42" s="1192">
        <f t="shared" si="591"/>
        <v>0</v>
      </c>
      <c r="RM42" s="1192">
        <f t="shared" si="591"/>
        <v>0</v>
      </c>
      <c r="RN42" s="1192">
        <f t="shared" si="591"/>
        <v>0</v>
      </c>
      <c r="RO42" s="1192">
        <f t="shared" si="591"/>
        <v>0</v>
      </c>
      <c r="RP42" s="1192">
        <f t="shared" si="591"/>
        <v>0</v>
      </c>
      <c r="RQ42" s="1192">
        <f t="shared" si="591"/>
        <v>0</v>
      </c>
      <c r="RR42" s="1192">
        <f t="shared" si="591"/>
        <v>0</v>
      </c>
      <c r="RS42" s="1192">
        <f t="shared" si="591"/>
        <v>0</v>
      </c>
      <c r="RT42" s="1192">
        <f t="shared" si="591"/>
        <v>0</v>
      </c>
      <c r="RU42" s="1192">
        <f t="shared" si="591"/>
        <v>0</v>
      </c>
      <c r="RV42" s="1192">
        <f t="shared" si="591"/>
        <v>0</v>
      </c>
      <c r="RW42" s="1192">
        <f t="shared" si="591"/>
        <v>0</v>
      </c>
      <c r="RX42" s="1192">
        <f t="shared" si="591"/>
        <v>0</v>
      </c>
      <c r="RY42" s="1192">
        <f t="shared" si="591"/>
        <v>0</v>
      </c>
      <c r="RZ42" s="1192">
        <f t="shared" si="591"/>
        <v>0</v>
      </c>
      <c r="SA42" s="1192">
        <f t="shared" si="591"/>
        <v>0</v>
      </c>
      <c r="SB42" s="1192">
        <f t="shared" si="591"/>
        <v>0</v>
      </c>
      <c r="SC42" s="1192">
        <f t="shared" si="591"/>
        <v>0</v>
      </c>
      <c r="SD42" s="1192">
        <f t="shared" si="591"/>
        <v>0</v>
      </c>
      <c r="SE42" s="1192">
        <f t="shared" si="591"/>
        <v>0</v>
      </c>
      <c r="SF42" s="1192">
        <f t="shared" si="591"/>
        <v>0</v>
      </c>
      <c r="SG42" s="1192">
        <f t="shared" si="591"/>
        <v>0</v>
      </c>
      <c r="SH42" s="1192">
        <f t="shared" si="591"/>
        <v>0</v>
      </c>
      <c r="SI42" s="1192">
        <f t="shared" si="591"/>
        <v>0</v>
      </c>
      <c r="SJ42" s="1192">
        <f t="shared" si="591"/>
        <v>0</v>
      </c>
      <c r="SK42" s="1192">
        <f t="shared" si="591"/>
        <v>0</v>
      </c>
      <c r="SL42" s="1192">
        <f t="shared" si="591"/>
        <v>0</v>
      </c>
      <c r="SM42" s="1192">
        <f t="shared" si="591"/>
        <v>0</v>
      </c>
      <c r="SN42" s="1192">
        <f t="shared" si="591"/>
        <v>0</v>
      </c>
      <c r="SO42" s="1192">
        <f t="shared" si="591"/>
        <v>0</v>
      </c>
      <c r="SP42" s="1192">
        <f t="shared" si="591"/>
        <v>11160000</v>
      </c>
      <c r="SQ42" s="1192">
        <f t="shared" ref="SQ42:TV42" si="592">SQ13+SQ14+SQ15+SQ17+SQ16</f>
        <v>2400000</v>
      </c>
      <c r="SR42" s="1192">
        <f t="shared" si="592"/>
        <v>8760000</v>
      </c>
      <c r="SS42" s="1192">
        <f t="shared" si="592"/>
        <v>0</v>
      </c>
      <c r="ST42" s="1192">
        <f t="shared" si="592"/>
        <v>0</v>
      </c>
      <c r="SU42" s="1192">
        <f t="shared" si="592"/>
        <v>0</v>
      </c>
      <c r="SV42" s="1192">
        <f t="shared" si="592"/>
        <v>694935319.14999998</v>
      </c>
      <c r="SW42" s="1192">
        <f t="shared" si="592"/>
        <v>0</v>
      </c>
      <c r="SX42" s="1192">
        <f t="shared" si="592"/>
        <v>0</v>
      </c>
      <c r="SY42" s="1192">
        <f t="shared" si="592"/>
        <v>3776138.299999997</v>
      </c>
      <c r="SZ42" s="1192">
        <f t="shared" si="592"/>
        <v>59159500</v>
      </c>
      <c r="TA42" s="1192">
        <f t="shared" si="592"/>
        <v>37919980.850000001</v>
      </c>
      <c r="TB42" s="1192">
        <f t="shared" si="592"/>
        <v>594079700</v>
      </c>
      <c r="TC42" s="1192">
        <f t="shared" si="592"/>
        <v>5295439.5999999996</v>
      </c>
      <c r="TD42" s="1192">
        <f t="shared" si="592"/>
        <v>0</v>
      </c>
      <c r="TE42" s="1192">
        <f t="shared" si="592"/>
        <v>0</v>
      </c>
      <c r="TF42" s="1192">
        <f t="shared" si="592"/>
        <v>0</v>
      </c>
      <c r="TG42" s="1192">
        <f t="shared" si="592"/>
        <v>0</v>
      </c>
      <c r="TH42" s="1192">
        <f t="shared" si="592"/>
        <v>317726.38</v>
      </c>
      <c r="TI42" s="1192">
        <f t="shared" si="592"/>
        <v>4977713.22</v>
      </c>
      <c r="TJ42" s="1192">
        <f t="shared" si="592"/>
        <v>0</v>
      </c>
      <c r="TK42" s="1192">
        <f t="shared" si="592"/>
        <v>0</v>
      </c>
      <c r="TL42" s="1192">
        <f t="shared" si="592"/>
        <v>0</v>
      </c>
      <c r="TM42" s="1192">
        <f t="shared" si="592"/>
        <v>0</v>
      </c>
      <c r="TN42" s="1192">
        <f t="shared" si="592"/>
        <v>0</v>
      </c>
      <c r="TO42" s="1192">
        <f t="shared" si="592"/>
        <v>0</v>
      </c>
      <c r="TP42" s="1192">
        <f t="shared" si="592"/>
        <v>0</v>
      </c>
      <c r="TQ42" s="1192">
        <f t="shared" si="592"/>
        <v>0</v>
      </c>
      <c r="TR42" s="1192">
        <f t="shared" si="592"/>
        <v>0</v>
      </c>
      <c r="TS42" s="1192">
        <f t="shared" si="592"/>
        <v>0</v>
      </c>
      <c r="TT42" s="1192">
        <f t="shared" si="592"/>
        <v>0</v>
      </c>
      <c r="TU42" s="1192">
        <f t="shared" si="592"/>
        <v>0</v>
      </c>
      <c r="TV42" s="1192">
        <f t="shared" si="592"/>
        <v>0</v>
      </c>
      <c r="TW42" s="1192">
        <f t="shared" ref="TW42:VB42" si="593">TW13+TW14+TW15+TW17+TW16</f>
        <v>0</v>
      </c>
      <c r="TX42" s="1192">
        <f t="shared" si="593"/>
        <v>0</v>
      </c>
      <c r="TY42" s="1192">
        <f t="shared" si="593"/>
        <v>0</v>
      </c>
      <c r="TZ42" s="1192">
        <f t="shared" si="593"/>
        <v>0</v>
      </c>
      <c r="UA42" s="1192">
        <f t="shared" si="593"/>
        <v>0</v>
      </c>
      <c r="UB42" s="1192">
        <f t="shared" si="593"/>
        <v>0</v>
      </c>
      <c r="UC42" s="1192">
        <f t="shared" si="593"/>
        <v>0</v>
      </c>
      <c r="UD42" s="1192">
        <f t="shared" si="593"/>
        <v>0</v>
      </c>
      <c r="UE42" s="1192">
        <f t="shared" si="593"/>
        <v>0</v>
      </c>
      <c r="UF42" s="1192">
        <f t="shared" si="593"/>
        <v>0</v>
      </c>
      <c r="UG42" s="1192">
        <f t="shared" si="593"/>
        <v>0</v>
      </c>
      <c r="UH42" s="1192">
        <f t="shared" si="593"/>
        <v>0</v>
      </c>
      <c r="UI42" s="1192">
        <f t="shared" si="593"/>
        <v>0</v>
      </c>
      <c r="UJ42" s="1192">
        <f t="shared" si="593"/>
        <v>0</v>
      </c>
      <c r="UK42" s="1192">
        <f t="shared" si="593"/>
        <v>0</v>
      </c>
      <c r="UL42" s="1192">
        <f t="shared" si="593"/>
        <v>0</v>
      </c>
      <c r="UM42" s="1192">
        <f t="shared" si="593"/>
        <v>0</v>
      </c>
      <c r="UN42" s="1192">
        <f t="shared" si="593"/>
        <v>0</v>
      </c>
      <c r="UO42" s="1192">
        <f t="shared" si="593"/>
        <v>0</v>
      </c>
      <c r="UP42" s="1192">
        <f t="shared" si="593"/>
        <v>0</v>
      </c>
      <c r="UQ42" s="1192">
        <f t="shared" si="593"/>
        <v>0</v>
      </c>
      <c r="UR42" s="1192">
        <f t="shared" si="593"/>
        <v>0</v>
      </c>
      <c r="US42" s="1192">
        <f t="shared" si="593"/>
        <v>0</v>
      </c>
      <c r="UT42" s="1192">
        <f t="shared" si="593"/>
        <v>0</v>
      </c>
      <c r="UU42" s="1192">
        <f t="shared" si="593"/>
        <v>0</v>
      </c>
      <c r="UV42" s="1192">
        <f t="shared" si="593"/>
        <v>0</v>
      </c>
      <c r="UW42" s="1192">
        <f t="shared" si="593"/>
        <v>0</v>
      </c>
      <c r="UX42" s="1192">
        <f t="shared" si="593"/>
        <v>0</v>
      </c>
      <c r="UY42" s="1192">
        <f t="shared" si="593"/>
        <v>0</v>
      </c>
      <c r="UZ42" s="1192">
        <f t="shared" si="593"/>
        <v>489436040.61000001</v>
      </c>
      <c r="VA42" s="1192">
        <f t="shared" si="593"/>
        <v>33489506.470000003</v>
      </c>
      <c r="VB42" s="1192">
        <f t="shared" si="593"/>
        <v>0</v>
      </c>
      <c r="VC42" s="1192">
        <f t="shared" ref="VC42:WH42" si="594">VC13+VC14+VC15+VC17+VC16</f>
        <v>0</v>
      </c>
      <c r="VD42" s="1192">
        <f t="shared" si="594"/>
        <v>0</v>
      </c>
      <c r="VE42" s="1192">
        <f t="shared" si="594"/>
        <v>0</v>
      </c>
      <c r="VF42" s="1192">
        <f t="shared" si="594"/>
        <v>0</v>
      </c>
      <c r="VG42" s="1192">
        <f t="shared" si="594"/>
        <v>0</v>
      </c>
      <c r="VH42" s="1192">
        <f t="shared" si="594"/>
        <v>2480866453.27</v>
      </c>
      <c r="VI42" s="1192">
        <f t="shared" si="594"/>
        <v>2424988383.7000003</v>
      </c>
      <c r="VJ42" s="1192">
        <f t="shared" si="594"/>
        <v>55878069.569999993</v>
      </c>
      <c r="VK42" s="1192">
        <f t="shared" si="594"/>
        <v>637893390.0999999</v>
      </c>
      <c r="VL42" s="1192">
        <f t="shared" si="594"/>
        <v>622902692.71000004</v>
      </c>
      <c r="VM42" s="1192">
        <f t="shared" si="594"/>
        <v>14990697.390000001</v>
      </c>
      <c r="VN42" s="1192">
        <f t="shared" si="594"/>
        <v>2325016039.7799997</v>
      </c>
      <c r="VO42" s="1192">
        <f t="shared" si="594"/>
        <v>595761731.15999997</v>
      </c>
      <c r="VP42" s="1192">
        <f t="shared" si="594"/>
        <v>66341201</v>
      </c>
      <c r="VQ42" s="1192">
        <f t="shared" si="594"/>
        <v>16986000</v>
      </c>
      <c r="VR42" s="1192">
        <f t="shared" si="594"/>
        <v>8493500</v>
      </c>
      <c r="VS42" s="1192">
        <f t="shared" si="594"/>
        <v>1174412.0499999998</v>
      </c>
      <c r="VT42" s="1192">
        <f t="shared" si="594"/>
        <v>0</v>
      </c>
      <c r="VU42" s="1192">
        <f t="shared" si="594"/>
        <v>0</v>
      </c>
      <c r="VV42" s="1192">
        <f t="shared" si="594"/>
        <v>18000</v>
      </c>
      <c r="VW42" s="1192">
        <f t="shared" si="594"/>
        <v>0</v>
      </c>
      <c r="VX42" s="1192">
        <f t="shared" si="594"/>
        <v>0</v>
      </c>
      <c r="VY42" s="1192">
        <f t="shared" si="594"/>
        <v>0</v>
      </c>
      <c r="VZ42" s="1192">
        <f t="shared" si="594"/>
        <v>0</v>
      </c>
      <c r="WA42" s="1192">
        <f t="shared" si="594"/>
        <v>0</v>
      </c>
      <c r="WB42" s="1192">
        <f t="shared" si="594"/>
        <v>0</v>
      </c>
      <c r="WC42" s="1192">
        <f t="shared" si="594"/>
        <v>0</v>
      </c>
      <c r="WD42" s="1192">
        <f t="shared" si="594"/>
        <v>66307712.489999995</v>
      </c>
      <c r="WE42" s="1192">
        <f t="shared" si="594"/>
        <v>23331142.920000002</v>
      </c>
      <c r="WF42" s="1192">
        <f t="shared" si="594"/>
        <v>42976569.569999993</v>
      </c>
      <c r="WG42" s="1192">
        <f t="shared" si="594"/>
        <v>20166906.48</v>
      </c>
      <c r="WH42" s="1192">
        <f t="shared" si="594"/>
        <v>7095961.5499999998</v>
      </c>
      <c r="WI42" s="1192">
        <f t="shared" ref="WI42:WQ42" si="595">WI13+WI14+WI15+WI17+WI16</f>
        <v>13070944.93</v>
      </c>
      <c r="WJ42" s="1192">
        <f t="shared" si="595"/>
        <v>14690000</v>
      </c>
      <c r="WK42" s="1192">
        <f t="shared" si="595"/>
        <v>10300000</v>
      </c>
      <c r="WL42" s="1192">
        <f t="shared" si="595"/>
        <v>4390000</v>
      </c>
      <c r="WM42" s="1192">
        <f t="shared" si="595"/>
        <v>3804340.41</v>
      </c>
      <c r="WN42" s="1192">
        <f t="shared" si="595"/>
        <v>3059000</v>
      </c>
      <c r="WO42" s="1192">
        <f t="shared" si="595"/>
        <v>745340.41</v>
      </c>
      <c r="WP42" s="1192">
        <f t="shared" si="595"/>
        <v>202570995.37</v>
      </c>
      <c r="WQ42" s="1192">
        <f t="shared" si="595"/>
        <v>48438902.890000001</v>
      </c>
      <c r="WR42" s="1192">
        <f t="shared" ref="WR42:WW42" si="596">WR13+WR18+WR19+WR20</f>
        <v>2734200</v>
      </c>
      <c r="WS42" s="1192">
        <f t="shared" si="596"/>
        <v>0</v>
      </c>
      <c r="WT42" s="1192">
        <f t="shared" si="596"/>
        <v>2734200</v>
      </c>
      <c r="WU42" s="1192">
        <f t="shared" si="596"/>
        <v>683550</v>
      </c>
      <c r="WV42" s="1192">
        <f t="shared" si="596"/>
        <v>0</v>
      </c>
      <c r="WW42" s="1192">
        <f t="shared" si="596"/>
        <v>683550</v>
      </c>
      <c r="WX42" s="1192">
        <f t="shared" ref="WX42:YC42" si="597">WX13+WX14+WX15+WX17+WX16</f>
        <v>0</v>
      </c>
      <c r="WY42" s="1192">
        <f t="shared" si="597"/>
        <v>0</v>
      </c>
      <c r="WZ42" s="1192">
        <f t="shared" si="597"/>
        <v>0</v>
      </c>
      <c r="XA42" s="1192">
        <f t="shared" si="597"/>
        <v>0</v>
      </c>
      <c r="XB42" s="1192">
        <f t="shared" si="597"/>
        <v>0</v>
      </c>
      <c r="XC42" s="1192">
        <f t="shared" si="597"/>
        <v>0</v>
      </c>
      <c r="XD42" s="1192">
        <f t="shared" si="597"/>
        <v>11359745.470000001</v>
      </c>
      <c r="XE42" s="1192">
        <f t="shared" si="597"/>
        <v>681584.72</v>
      </c>
      <c r="XF42" s="1192">
        <f t="shared" si="597"/>
        <v>10678160.75</v>
      </c>
      <c r="XG42" s="1192">
        <f t="shared" si="597"/>
        <v>2833007.11</v>
      </c>
      <c r="XH42" s="1192">
        <f t="shared" si="597"/>
        <v>169980.40999999997</v>
      </c>
      <c r="XI42" s="1192">
        <f t="shared" si="597"/>
        <v>2663026.7000000002</v>
      </c>
      <c r="XJ42" s="1192">
        <f t="shared" si="597"/>
        <v>135616320</v>
      </c>
      <c r="XK42" s="1192">
        <f t="shared" si="597"/>
        <v>0</v>
      </c>
      <c r="XL42" s="1192">
        <f t="shared" si="597"/>
        <v>135616320</v>
      </c>
      <c r="XM42" s="1192">
        <f t="shared" si="597"/>
        <v>33671580</v>
      </c>
      <c r="XN42" s="1192">
        <f t="shared" si="597"/>
        <v>0</v>
      </c>
      <c r="XO42" s="1192">
        <f t="shared" si="597"/>
        <v>33671580</v>
      </c>
      <c r="XP42" s="1192">
        <f t="shared" si="597"/>
        <v>0</v>
      </c>
      <c r="XQ42" s="1192">
        <f t="shared" si="597"/>
        <v>0</v>
      </c>
      <c r="XR42" s="1192">
        <f t="shared" si="597"/>
        <v>0</v>
      </c>
      <c r="XS42" s="1192">
        <f t="shared" si="597"/>
        <v>0</v>
      </c>
      <c r="XT42" s="1192">
        <f t="shared" si="597"/>
        <v>0</v>
      </c>
      <c r="XU42" s="1192">
        <f t="shared" si="597"/>
        <v>0</v>
      </c>
      <c r="XV42" s="1192">
        <f t="shared" si="597"/>
        <v>0</v>
      </c>
      <c r="XW42" s="1192">
        <f t="shared" si="597"/>
        <v>0</v>
      </c>
      <c r="XX42" s="1192">
        <f t="shared" si="597"/>
        <v>0</v>
      </c>
      <c r="XY42" s="1192">
        <f t="shared" si="597"/>
        <v>0</v>
      </c>
      <c r="XZ42" s="1192">
        <f t="shared" si="597"/>
        <v>0</v>
      </c>
      <c r="YA42" s="1192">
        <f t="shared" si="597"/>
        <v>0</v>
      </c>
      <c r="YB42" s="1192">
        <f t="shared" si="597"/>
        <v>52235769.899999999</v>
      </c>
      <c r="YC42" s="1192">
        <f t="shared" si="597"/>
        <v>0</v>
      </c>
      <c r="YD42" s="1192">
        <f t="shared" ref="YD42:ZI42" si="598">YD13+YD14+YD15+YD17+YD16</f>
        <v>0</v>
      </c>
      <c r="YE42" s="1192">
        <f t="shared" si="598"/>
        <v>0</v>
      </c>
      <c r="YF42" s="1192">
        <f t="shared" si="598"/>
        <v>3180201.79</v>
      </c>
      <c r="YG42" s="1192">
        <f t="shared" si="598"/>
        <v>0</v>
      </c>
      <c r="YH42" s="1192">
        <f t="shared" si="598"/>
        <v>0</v>
      </c>
      <c r="YI42" s="1192">
        <f t="shared" si="598"/>
        <v>35430545.329999998</v>
      </c>
      <c r="YJ42" s="1192">
        <f t="shared" si="598"/>
        <v>2528544</v>
      </c>
      <c r="YK42" s="1192">
        <f t="shared" si="598"/>
        <v>0</v>
      </c>
      <c r="YL42" s="1192">
        <f t="shared" si="598"/>
        <v>0</v>
      </c>
      <c r="YM42" s="1192">
        <f t="shared" si="598"/>
        <v>11096478.780000001</v>
      </c>
      <c r="YN42" s="1192">
        <f t="shared" si="598"/>
        <v>11096478.780000001</v>
      </c>
      <c r="YO42" s="1192">
        <f t="shared" si="598"/>
        <v>0</v>
      </c>
      <c r="YP42" s="1192">
        <f t="shared" si="598"/>
        <v>0</v>
      </c>
      <c r="YQ42" s="1192">
        <f t="shared" si="598"/>
        <v>0</v>
      </c>
      <c r="YR42" s="1192">
        <f t="shared" si="598"/>
        <v>0</v>
      </c>
      <c r="YS42" s="1192">
        <f t="shared" si="598"/>
        <v>0</v>
      </c>
      <c r="YT42" s="1192">
        <f t="shared" si="598"/>
        <v>0</v>
      </c>
      <c r="YU42" s="1192">
        <f t="shared" si="598"/>
        <v>0</v>
      </c>
      <c r="YV42" s="1192">
        <f t="shared" si="598"/>
        <v>0</v>
      </c>
      <c r="YW42" s="1192">
        <f t="shared" si="598"/>
        <v>0</v>
      </c>
      <c r="YX42" s="1192">
        <f t="shared" si="598"/>
        <v>0</v>
      </c>
      <c r="YY42" s="1192">
        <f t="shared" si="598"/>
        <v>11096478.780000001</v>
      </c>
      <c r="YZ42" s="1192">
        <f t="shared" si="598"/>
        <v>0</v>
      </c>
      <c r="ZA42" s="1192">
        <f t="shared" si="598"/>
        <v>0</v>
      </c>
      <c r="ZB42" s="1192">
        <f t="shared" si="598"/>
        <v>0</v>
      </c>
      <c r="ZC42" s="1192">
        <f t="shared" si="598"/>
        <v>0</v>
      </c>
      <c r="ZD42" s="1192">
        <f t="shared" si="598"/>
        <v>0</v>
      </c>
      <c r="ZE42" s="1192">
        <f t="shared" si="598"/>
        <v>0</v>
      </c>
      <c r="ZF42" s="1192">
        <f t="shared" si="598"/>
        <v>0</v>
      </c>
      <c r="ZG42" s="1192">
        <f t="shared" si="598"/>
        <v>0</v>
      </c>
      <c r="ZH42" s="1192">
        <f t="shared" si="598"/>
        <v>0</v>
      </c>
      <c r="ZI42" s="1192">
        <f t="shared" si="598"/>
        <v>0</v>
      </c>
      <c r="ZJ42" s="1192">
        <f t="shared" ref="ZJ42:AAO42" si="599">ZJ13+ZJ14+ZJ15+ZJ17+ZJ16</f>
        <v>0</v>
      </c>
      <c r="ZK42" s="1192">
        <f t="shared" si="599"/>
        <v>0</v>
      </c>
      <c r="ZL42" s="1192">
        <f t="shared" si="599"/>
        <v>0</v>
      </c>
      <c r="ZM42" s="1192">
        <f t="shared" si="599"/>
        <v>0</v>
      </c>
      <c r="ZN42" s="1192">
        <f t="shared" si="599"/>
        <v>0</v>
      </c>
      <c r="ZO42" s="1192">
        <f t="shared" si="599"/>
        <v>0</v>
      </c>
      <c r="ZP42" s="1192">
        <f t="shared" si="599"/>
        <v>0</v>
      </c>
      <c r="ZQ42" s="1192">
        <f t="shared" si="599"/>
        <v>0</v>
      </c>
      <c r="ZR42" s="1192">
        <f t="shared" si="599"/>
        <v>0</v>
      </c>
      <c r="ZS42" s="1192">
        <f t="shared" si="599"/>
        <v>0</v>
      </c>
      <c r="ZT42" s="1192">
        <f t="shared" si="599"/>
        <v>0</v>
      </c>
      <c r="ZU42" s="1192">
        <f t="shared" si="599"/>
        <v>0</v>
      </c>
      <c r="ZV42" s="1192">
        <f t="shared" si="599"/>
        <v>0</v>
      </c>
      <c r="ZW42" s="1192">
        <f t="shared" si="599"/>
        <v>0</v>
      </c>
      <c r="ZX42" s="1192">
        <f t="shared" si="599"/>
        <v>0</v>
      </c>
      <c r="ZY42" s="1192">
        <f t="shared" si="599"/>
        <v>0</v>
      </c>
      <c r="ZZ42" s="1192">
        <f t="shared" si="599"/>
        <v>0</v>
      </c>
      <c r="AAA42" s="1192">
        <f t="shared" si="599"/>
        <v>0</v>
      </c>
      <c r="AAB42" s="1192">
        <f t="shared" si="599"/>
        <v>0</v>
      </c>
      <c r="AAC42" s="1192">
        <f t="shared" si="599"/>
        <v>0</v>
      </c>
      <c r="AAD42" s="1192">
        <f t="shared" si="599"/>
        <v>0</v>
      </c>
      <c r="AAE42" s="1192">
        <f t="shared" si="599"/>
        <v>0</v>
      </c>
      <c r="AAF42" s="1192">
        <f t="shared" si="599"/>
        <v>0</v>
      </c>
      <c r="AAG42" s="1192">
        <f t="shared" si="599"/>
        <v>0</v>
      </c>
      <c r="AAH42" s="1192">
        <f t="shared" si="599"/>
        <v>0</v>
      </c>
      <c r="AAI42" s="1192">
        <f t="shared" si="599"/>
        <v>0</v>
      </c>
      <c r="AAJ42" s="1192">
        <f t="shared" si="599"/>
        <v>0</v>
      </c>
      <c r="AAK42" s="1192">
        <f t="shared" si="599"/>
        <v>0</v>
      </c>
      <c r="AAL42" s="1192">
        <f t="shared" si="599"/>
        <v>0</v>
      </c>
      <c r="AAM42" s="1192">
        <f t="shared" si="599"/>
        <v>0</v>
      </c>
      <c r="AAN42" s="1192">
        <f t="shared" si="599"/>
        <v>0</v>
      </c>
      <c r="AAO42" s="1192">
        <f t="shared" si="599"/>
        <v>0</v>
      </c>
      <c r="AAP42" s="1192">
        <f t="shared" ref="AAP42:ABA42" si="600">AAP13+AAP14+AAP15+AAP17+AAP16</f>
        <v>0</v>
      </c>
      <c r="AAQ42" s="1192">
        <f t="shared" si="600"/>
        <v>0</v>
      </c>
      <c r="AAR42" s="1192">
        <f t="shared" si="600"/>
        <v>0</v>
      </c>
      <c r="AAS42" s="1192">
        <f t="shared" si="600"/>
        <v>0</v>
      </c>
      <c r="AAT42" s="1192">
        <f t="shared" si="600"/>
        <v>0</v>
      </c>
      <c r="AAU42" s="1192">
        <f t="shared" si="600"/>
        <v>0</v>
      </c>
      <c r="AAV42" s="1192">
        <f t="shared" si="600"/>
        <v>0</v>
      </c>
      <c r="AAW42" s="1192">
        <f t="shared" si="600"/>
        <v>0</v>
      </c>
      <c r="AAX42" s="1192">
        <f t="shared" si="600"/>
        <v>0</v>
      </c>
      <c r="AAY42" s="1192">
        <f t="shared" si="600"/>
        <v>0</v>
      </c>
      <c r="AAZ42" s="1192">
        <f t="shared" si="600"/>
        <v>0</v>
      </c>
      <c r="ABA42" s="1192">
        <f t="shared" si="600"/>
        <v>0</v>
      </c>
      <c r="ABB42" s="799"/>
      <c r="ABC42" s="530"/>
    </row>
    <row r="43" spans="1:731" s="1094" customFormat="1" ht="16.5" x14ac:dyDescent="0.25">
      <c r="A43" s="803" t="s">
        <v>578</v>
      </c>
      <c r="B43" s="1193">
        <f t="shared" ref="B43:AG43" si="601">B35</f>
        <v>15987789293.709999</v>
      </c>
      <c r="C43" s="1193">
        <f t="shared" si="601"/>
        <v>3337922164.2799997</v>
      </c>
      <c r="D43" s="1193">
        <f t="shared" si="601"/>
        <v>1000699397.63</v>
      </c>
      <c r="E43" s="1193">
        <f t="shared" si="601"/>
        <v>125656246</v>
      </c>
      <c r="F43" s="1193">
        <f t="shared" si="601"/>
        <v>0</v>
      </c>
      <c r="G43" s="1193">
        <f t="shared" si="601"/>
        <v>0</v>
      </c>
      <c r="H43" s="1193">
        <f t="shared" si="601"/>
        <v>0</v>
      </c>
      <c r="I43" s="1193">
        <f t="shared" si="601"/>
        <v>0</v>
      </c>
      <c r="J43" s="1193">
        <f t="shared" si="601"/>
        <v>0</v>
      </c>
      <c r="K43" s="1193">
        <f t="shared" si="601"/>
        <v>0</v>
      </c>
      <c r="L43" s="1193">
        <f t="shared" si="601"/>
        <v>0</v>
      </c>
      <c r="M43" s="1193">
        <f t="shared" si="601"/>
        <v>0</v>
      </c>
      <c r="N43" s="1193">
        <f t="shared" si="601"/>
        <v>1000563034</v>
      </c>
      <c r="O43" s="1193">
        <f t="shared" si="601"/>
        <v>125656246</v>
      </c>
      <c r="P43" s="1193">
        <f t="shared" si="601"/>
        <v>0</v>
      </c>
      <c r="Q43" s="1193">
        <f t="shared" si="601"/>
        <v>0</v>
      </c>
      <c r="R43" s="1193">
        <f t="shared" si="601"/>
        <v>0</v>
      </c>
      <c r="S43" s="1193">
        <f t="shared" si="601"/>
        <v>0</v>
      </c>
      <c r="T43" s="1193">
        <f t="shared" si="601"/>
        <v>0</v>
      </c>
      <c r="U43" s="1193">
        <f t="shared" si="601"/>
        <v>0</v>
      </c>
      <c r="V43" s="1193">
        <f t="shared" si="601"/>
        <v>136363.63</v>
      </c>
      <c r="W43" s="1193">
        <f t="shared" si="601"/>
        <v>136363.63</v>
      </c>
      <c r="X43" s="1193">
        <f t="shared" si="601"/>
        <v>0</v>
      </c>
      <c r="Y43" s="1193">
        <f t="shared" si="601"/>
        <v>0</v>
      </c>
      <c r="Z43" s="1193">
        <f t="shared" si="601"/>
        <v>0</v>
      </c>
      <c r="AA43" s="1193">
        <f t="shared" si="601"/>
        <v>0</v>
      </c>
      <c r="AB43" s="1193">
        <f t="shared" si="601"/>
        <v>0</v>
      </c>
      <c r="AC43" s="1193">
        <f t="shared" si="601"/>
        <v>0</v>
      </c>
      <c r="AD43" s="1193">
        <f t="shared" si="601"/>
        <v>0</v>
      </c>
      <c r="AE43" s="1193">
        <f t="shared" si="601"/>
        <v>0</v>
      </c>
      <c r="AF43" s="1193">
        <f t="shared" si="601"/>
        <v>0</v>
      </c>
      <c r="AG43" s="1193">
        <f t="shared" si="601"/>
        <v>0</v>
      </c>
      <c r="AH43" s="1193">
        <f t="shared" ref="AH43:BH43" si="602">AH35</f>
        <v>0</v>
      </c>
      <c r="AI43" s="1193">
        <f t="shared" si="602"/>
        <v>0</v>
      </c>
      <c r="AJ43" s="1193">
        <f t="shared" si="602"/>
        <v>0</v>
      </c>
      <c r="AK43" s="1193">
        <f t="shared" si="602"/>
        <v>0</v>
      </c>
      <c r="AL43" s="1193">
        <f t="shared" si="602"/>
        <v>0</v>
      </c>
      <c r="AM43" s="1193">
        <f t="shared" si="602"/>
        <v>0</v>
      </c>
      <c r="AN43" s="1193">
        <f t="shared" si="602"/>
        <v>3850809878.0499997</v>
      </c>
      <c r="AO43" s="1193">
        <f t="shared" si="602"/>
        <v>546729398.0999999</v>
      </c>
      <c r="AP43" s="1193">
        <f t="shared" si="602"/>
        <v>0</v>
      </c>
      <c r="AQ43" s="1193">
        <f t="shared" si="602"/>
        <v>0</v>
      </c>
      <c r="AR43" s="1193">
        <f t="shared" si="602"/>
        <v>0</v>
      </c>
      <c r="AS43" s="1193">
        <f t="shared" si="602"/>
        <v>0</v>
      </c>
      <c r="AT43" s="1193">
        <f t="shared" si="602"/>
        <v>0</v>
      </c>
      <c r="AU43" s="1193">
        <f t="shared" si="602"/>
        <v>0</v>
      </c>
      <c r="AV43" s="1193">
        <f t="shared" si="602"/>
        <v>0</v>
      </c>
      <c r="AW43" s="1193">
        <f t="shared" si="602"/>
        <v>0</v>
      </c>
      <c r="AX43" s="1193">
        <f t="shared" si="602"/>
        <v>0</v>
      </c>
      <c r="AY43" s="1193">
        <f t="shared" si="602"/>
        <v>0</v>
      </c>
      <c r="AZ43" s="1193">
        <f t="shared" si="602"/>
        <v>0</v>
      </c>
      <c r="BA43" s="1193">
        <f t="shared" si="602"/>
        <v>0</v>
      </c>
      <c r="BB43" s="1193">
        <f t="shared" si="602"/>
        <v>0</v>
      </c>
      <c r="BC43" s="1193">
        <f t="shared" si="602"/>
        <v>0</v>
      </c>
      <c r="BD43" s="1193">
        <f t="shared" si="602"/>
        <v>0</v>
      </c>
      <c r="BE43" s="1193">
        <f t="shared" si="602"/>
        <v>0</v>
      </c>
      <c r="BF43" s="1193">
        <f t="shared" si="602"/>
        <v>0</v>
      </c>
      <c r="BG43" s="1193">
        <f t="shared" si="602"/>
        <v>0</v>
      </c>
      <c r="BH43" s="1193">
        <f t="shared" si="602"/>
        <v>0</v>
      </c>
      <c r="BI43" s="1193">
        <f t="shared" ref="BI43:BM43" si="603">BI35</f>
        <v>0</v>
      </c>
      <c r="BJ43" s="1193">
        <f t="shared" si="603"/>
        <v>0</v>
      </c>
      <c r="BK43" s="1193">
        <f t="shared" si="603"/>
        <v>0</v>
      </c>
      <c r="BL43" s="1193">
        <f t="shared" si="603"/>
        <v>0</v>
      </c>
      <c r="BM43" s="1193">
        <f t="shared" si="603"/>
        <v>0</v>
      </c>
      <c r="BN43" s="1193">
        <f t="shared" ref="BN43:CK43" si="604">BN35</f>
        <v>0</v>
      </c>
      <c r="BO43" s="1193">
        <f t="shared" si="604"/>
        <v>0</v>
      </c>
      <c r="BP43" s="1193">
        <f t="shared" si="604"/>
        <v>0</v>
      </c>
      <c r="BQ43" s="1193">
        <f t="shared" si="604"/>
        <v>0</v>
      </c>
      <c r="BR43" s="1193">
        <f t="shared" si="604"/>
        <v>0</v>
      </c>
      <c r="BS43" s="1193">
        <f t="shared" si="604"/>
        <v>0</v>
      </c>
      <c r="BT43" s="1193">
        <f t="shared" si="604"/>
        <v>0</v>
      </c>
      <c r="BU43" s="1193">
        <f t="shared" si="604"/>
        <v>0</v>
      </c>
      <c r="BV43" s="1193">
        <f t="shared" si="604"/>
        <v>0</v>
      </c>
      <c r="BW43" s="1193">
        <f t="shared" si="604"/>
        <v>0</v>
      </c>
      <c r="BX43" s="1193">
        <f t="shared" si="604"/>
        <v>0</v>
      </c>
      <c r="BY43" s="1193">
        <f t="shared" si="604"/>
        <v>0</v>
      </c>
      <c r="BZ43" s="1193">
        <f t="shared" si="604"/>
        <v>0</v>
      </c>
      <c r="CA43" s="1193">
        <f t="shared" si="604"/>
        <v>0</v>
      </c>
      <c r="CB43" s="1193">
        <f t="shared" si="604"/>
        <v>0</v>
      </c>
      <c r="CC43" s="1193">
        <f t="shared" si="604"/>
        <v>0</v>
      </c>
      <c r="CD43" s="1193">
        <f t="shared" si="604"/>
        <v>0</v>
      </c>
      <c r="CE43" s="1193">
        <f t="shared" si="604"/>
        <v>0</v>
      </c>
      <c r="CF43" s="1193">
        <f t="shared" si="604"/>
        <v>0</v>
      </c>
      <c r="CG43" s="1193">
        <f t="shared" si="604"/>
        <v>0</v>
      </c>
      <c r="CH43" s="1193">
        <f t="shared" si="604"/>
        <v>0</v>
      </c>
      <c r="CI43" s="1193">
        <f t="shared" si="604"/>
        <v>0</v>
      </c>
      <c r="CJ43" s="1193">
        <f t="shared" si="604"/>
        <v>0</v>
      </c>
      <c r="CK43" s="1193">
        <f t="shared" si="604"/>
        <v>0</v>
      </c>
      <c r="CL43" s="1193">
        <f t="shared" ref="CL43:DC43" si="605">CL35</f>
        <v>0</v>
      </c>
      <c r="CM43" s="1193">
        <f t="shared" si="605"/>
        <v>0</v>
      </c>
      <c r="CN43" s="1193">
        <f t="shared" si="605"/>
        <v>0</v>
      </c>
      <c r="CO43" s="1193">
        <f t="shared" si="605"/>
        <v>0</v>
      </c>
      <c r="CP43" s="1193">
        <f t="shared" si="605"/>
        <v>0</v>
      </c>
      <c r="CQ43" s="1193">
        <f t="shared" si="605"/>
        <v>0</v>
      </c>
      <c r="CR43" s="1193">
        <f t="shared" si="605"/>
        <v>8831347.5</v>
      </c>
      <c r="CS43" s="1193">
        <f t="shared" si="605"/>
        <v>4720000</v>
      </c>
      <c r="CT43" s="1193">
        <f t="shared" si="605"/>
        <v>4111347.5</v>
      </c>
      <c r="CU43" s="1193">
        <f t="shared" si="605"/>
        <v>0</v>
      </c>
      <c r="CV43" s="1193">
        <f t="shared" si="605"/>
        <v>0</v>
      </c>
      <c r="CW43" s="1193">
        <f t="shared" si="605"/>
        <v>0</v>
      </c>
      <c r="CX43" s="1193">
        <f t="shared" si="605"/>
        <v>0</v>
      </c>
      <c r="CY43" s="1193">
        <f t="shared" si="605"/>
        <v>0</v>
      </c>
      <c r="CZ43" s="1193">
        <f t="shared" si="605"/>
        <v>0</v>
      </c>
      <c r="DA43" s="1193">
        <f t="shared" si="605"/>
        <v>0</v>
      </c>
      <c r="DB43" s="1193">
        <f t="shared" si="605"/>
        <v>0</v>
      </c>
      <c r="DC43" s="1193">
        <f t="shared" si="605"/>
        <v>0</v>
      </c>
      <c r="DD43" s="1193">
        <f>DD35</f>
        <v>0</v>
      </c>
      <c r="DE43" s="1193">
        <f>DE35</f>
        <v>0</v>
      </c>
      <c r="DF43" s="1193">
        <f>DF35</f>
        <v>0</v>
      </c>
      <c r="DG43" s="1193">
        <f>DG35</f>
        <v>0</v>
      </c>
      <c r="DH43" s="1193">
        <f t="shared" ref="DH43:DI43" si="606">DH35</f>
        <v>0</v>
      </c>
      <c r="DI43" s="1193">
        <f t="shared" si="606"/>
        <v>0</v>
      </c>
      <c r="DJ43" s="1193">
        <f>DJ35</f>
        <v>0</v>
      </c>
      <c r="DK43" s="1193">
        <f>DK35</f>
        <v>0</v>
      </c>
      <c r="DL43" s="1193">
        <f>DL35</f>
        <v>0</v>
      </c>
      <c r="DM43" s="1193">
        <f>DM35</f>
        <v>0</v>
      </c>
      <c r="DN43" s="1193">
        <f t="shared" ref="DN43:DO43" si="607">DN35</f>
        <v>0</v>
      </c>
      <c r="DO43" s="1193">
        <f t="shared" si="607"/>
        <v>0</v>
      </c>
      <c r="DP43" s="1193">
        <f>DP35</f>
        <v>0</v>
      </c>
      <c r="DQ43" s="1193">
        <f>DQ35</f>
        <v>0</v>
      </c>
      <c r="DR43" s="1193">
        <f>DR35</f>
        <v>0</v>
      </c>
      <c r="DS43" s="1193">
        <f>DS35</f>
        <v>0</v>
      </c>
      <c r="DT43" s="1193">
        <f t="shared" ref="DT43:DU43" si="608">DT35</f>
        <v>0</v>
      </c>
      <c r="DU43" s="1193">
        <f t="shared" si="608"/>
        <v>0</v>
      </c>
      <c r="DV43" s="1193">
        <f t="shared" ref="DV43:HT43" si="609">DV35</f>
        <v>18549178.079999998</v>
      </c>
      <c r="DW43" s="1193">
        <f t="shared" si="609"/>
        <v>5008278.0799999982</v>
      </c>
      <c r="DX43" s="1193">
        <f t="shared" si="609"/>
        <v>13540900</v>
      </c>
      <c r="DY43" s="1193">
        <f t="shared" si="609"/>
        <v>18549156.869999997</v>
      </c>
      <c r="DZ43" s="1193">
        <f t="shared" si="609"/>
        <v>5008272.3499999996</v>
      </c>
      <c r="EA43" s="1193">
        <f t="shared" si="609"/>
        <v>13540884.52</v>
      </c>
      <c r="EB43" s="1193">
        <f t="shared" si="609"/>
        <v>0</v>
      </c>
      <c r="EC43" s="1193">
        <f t="shared" si="609"/>
        <v>0</v>
      </c>
      <c r="ED43" s="1193">
        <f t="shared" si="609"/>
        <v>0</v>
      </c>
      <c r="EE43" s="1193">
        <f t="shared" si="609"/>
        <v>0</v>
      </c>
      <c r="EF43" s="1193">
        <f t="shared" si="609"/>
        <v>0</v>
      </c>
      <c r="EG43" s="1193">
        <f t="shared" si="609"/>
        <v>0</v>
      </c>
      <c r="EH43" s="1193">
        <f t="shared" si="609"/>
        <v>0</v>
      </c>
      <c r="EI43" s="1193">
        <f t="shared" si="609"/>
        <v>0</v>
      </c>
      <c r="EJ43" s="1193">
        <f t="shared" si="609"/>
        <v>0</v>
      </c>
      <c r="EK43" s="1193">
        <f t="shared" si="609"/>
        <v>0</v>
      </c>
      <c r="EL43" s="1193">
        <f t="shared" si="609"/>
        <v>0</v>
      </c>
      <c r="EM43" s="1193">
        <f t="shared" si="609"/>
        <v>0</v>
      </c>
      <c r="EN43" s="1193">
        <f t="shared" si="609"/>
        <v>0</v>
      </c>
      <c r="EO43" s="1193">
        <f t="shared" si="609"/>
        <v>0</v>
      </c>
      <c r="EP43" s="1193">
        <f t="shared" si="609"/>
        <v>0</v>
      </c>
      <c r="EQ43" s="1193">
        <f t="shared" si="609"/>
        <v>0</v>
      </c>
      <c r="ER43" s="1193">
        <f t="shared" si="609"/>
        <v>0</v>
      </c>
      <c r="ES43" s="1193">
        <f t="shared" si="609"/>
        <v>0</v>
      </c>
      <c r="ET43" s="1193">
        <f t="shared" si="609"/>
        <v>0</v>
      </c>
      <c r="EU43" s="1193">
        <f t="shared" si="609"/>
        <v>0</v>
      </c>
      <c r="EV43" s="1193">
        <f t="shared" si="609"/>
        <v>0</v>
      </c>
      <c r="EW43" s="1193">
        <f t="shared" si="609"/>
        <v>0</v>
      </c>
      <c r="EX43" s="1193">
        <f t="shared" si="609"/>
        <v>0</v>
      </c>
      <c r="EY43" s="1193">
        <f t="shared" si="609"/>
        <v>0</v>
      </c>
      <c r="EZ43" s="1193">
        <f>EZ35</f>
        <v>224302105.52999997</v>
      </c>
      <c r="FA43" s="1193">
        <f t="shared" ref="FA43" si="610">FA35</f>
        <v>95791680</v>
      </c>
      <c r="FB43" s="1193">
        <f>FB35</f>
        <v>7710625.5300000012</v>
      </c>
      <c r="FC43" s="1193">
        <f>FC35</f>
        <v>120799800</v>
      </c>
      <c r="FD43" s="1193">
        <f>FD35</f>
        <v>19200000</v>
      </c>
      <c r="FE43" s="1193">
        <f t="shared" ref="FE43" si="611">FE35</f>
        <v>0</v>
      </c>
      <c r="FF43" s="1193">
        <f t="shared" ref="FF43:FM43" si="612">FF35</f>
        <v>1152000</v>
      </c>
      <c r="FG43" s="1193">
        <f t="shared" si="612"/>
        <v>18048000</v>
      </c>
      <c r="FH43" s="1193">
        <f t="shared" si="612"/>
        <v>0</v>
      </c>
      <c r="FI43" s="1193">
        <f t="shared" si="612"/>
        <v>0</v>
      </c>
      <c r="FJ43" s="1193">
        <f t="shared" si="612"/>
        <v>0</v>
      </c>
      <c r="FK43" s="1193">
        <f t="shared" si="612"/>
        <v>0</v>
      </c>
      <c r="FL43" s="1193">
        <f t="shared" si="612"/>
        <v>0</v>
      </c>
      <c r="FM43" s="1193">
        <f t="shared" si="612"/>
        <v>0</v>
      </c>
      <c r="FN43" s="1193">
        <f t="shared" si="609"/>
        <v>41173151</v>
      </c>
      <c r="FO43" s="1193">
        <f t="shared" si="609"/>
        <v>11116751</v>
      </c>
      <c r="FP43" s="1193">
        <f t="shared" si="609"/>
        <v>30056400</v>
      </c>
      <c r="FQ43" s="1193">
        <f t="shared" si="609"/>
        <v>0</v>
      </c>
      <c r="FR43" s="1193">
        <f t="shared" si="609"/>
        <v>0</v>
      </c>
      <c r="FS43" s="1193">
        <f t="shared" si="609"/>
        <v>0</v>
      </c>
      <c r="FT43" s="1193">
        <f t="shared" si="609"/>
        <v>0</v>
      </c>
      <c r="FU43" s="1193">
        <f t="shared" si="609"/>
        <v>0</v>
      </c>
      <c r="FV43" s="1193">
        <f t="shared" si="609"/>
        <v>0</v>
      </c>
      <c r="FW43" s="1193">
        <f t="shared" si="609"/>
        <v>0</v>
      </c>
      <c r="FX43" s="1193">
        <f t="shared" si="609"/>
        <v>0</v>
      </c>
      <c r="FY43" s="1193">
        <f t="shared" si="609"/>
        <v>0</v>
      </c>
      <c r="FZ43" s="1193">
        <f t="shared" ref="FZ43:GI43" si="613">FZ35</f>
        <v>0</v>
      </c>
      <c r="GA43" s="1193">
        <f t="shared" si="613"/>
        <v>0</v>
      </c>
      <c r="GB43" s="1193">
        <f t="shared" si="613"/>
        <v>0</v>
      </c>
      <c r="GC43" s="1193">
        <f t="shared" si="613"/>
        <v>0</v>
      </c>
      <c r="GD43" s="1193">
        <f t="shared" si="613"/>
        <v>0</v>
      </c>
      <c r="GE43" s="1193">
        <f t="shared" si="613"/>
        <v>0</v>
      </c>
      <c r="GF43" s="1193">
        <f t="shared" si="613"/>
        <v>0</v>
      </c>
      <c r="GG43" s="1193">
        <f t="shared" si="613"/>
        <v>0</v>
      </c>
      <c r="GH43" s="1193">
        <f t="shared" si="613"/>
        <v>0</v>
      </c>
      <c r="GI43" s="1193">
        <f t="shared" si="613"/>
        <v>0</v>
      </c>
      <c r="GJ43" s="1193">
        <f t="shared" ref="GJ43:HM43" si="614">GJ35</f>
        <v>759446537.65999997</v>
      </c>
      <c r="GK43" s="1193">
        <f t="shared" si="614"/>
        <v>45566862.120000005</v>
      </c>
      <c r="GL43" s="1193">
        <f t="shared" si="614"/>
        <v>713879675.53999996</v>
      </c>
      <c r="GM43" s="1193">
        <f t="shared" si="614"/>
        <v>189861634.41999999</v>
      </c>
      <c r="GN43" s="1193">
        <f t="shared" si="614"/>
        <v>11391715.529999999</v>
      </c>
      <c r="GO43" s="1193">
        <f t="shared" si="614"/>
        <v>178469918.88999999</v>
      </c>
      <c r="GP43" s="1193">
        <f t="shared" si="614"/>
        <v>65104747.469999999</v>
      </c>
      <c r="GQ43" s="1193">
        <f t="shared" si="614"/>
        <v>651047.46999999881</v>
      </c>
      <c r="GR43" s="1193">
        <f t="shared" si="614"/>
        <v>64453700</v>
      </c>
      <c r="GS43" s="1193">
        <f t="shared" si="614"/>
        <v>0</v>
      </c>
      <c r="GT43" s="1193">
        <f t="shared" si="614"/>
        <v>0</v>
      </c>
      <c r="GU43" s="1193">
        <f t="shared" si="614"/>
        <v>0</v>
      </c>
      <c r="GV43" s="1193">
        <f t="shared" si="614"/>
        <v>0</v>
      </c>
      <c r="GW43" s="1193">
        <f t="shared" si="614"/>
        <v>0</v>
      </c>
      <c r="GX43" s="1193">
        <f t="shared" si="614"/>
        <v>0</v>
      </c>
      <c r="GY43" s="1193">
        <f t="shared" si="614"/>
        <v>0</v>
      </c>
      <c r="GZ43" s="1193">
        <f t="shared" si="614"/>
        <v>0</v>
      </c>
      <c r="HA43" s="1193">
        <f t="shared" si="614"/>
        <v>0</v>
      </c>
      <c r="HB43" s="1193">
        <f t="shared" si="614"/>
        <v>0</v>
      </c>
      <c r="HC43" s="1193">
        <f t="shared" si="614"/>
        <v>0</v>
      </c>
      <c r="HD43" s="1193">
        <f t="shared" si="614"/>
        <v>0</v>
      </c>
      <c r="HE43" s="1193">
        <f t="shared" si="614"/>
        <v>0</v>
      </c>
      <c r="HF43" s="1193">
        <f t="shared" si="614"/>
        <v>0</v>
      </c>
      <c r="HG43" s="1193">
        <f t="shared" si="614"/>
        <v>0</v>
      </c>
      <c r="HH43" s="1193">
        <f t="shared" si="614"/>
        <v>0</v>
      </c>
      <c r="HI43" s="1193">
        <f t="shared" si="614"/>
        <v>0</v>
      </c>
      <c r="HJ43" s="1193">
        <f t="shared" si="614"/>
        <v>0</v>
      </c>
      <c r="HK43" s="1193">
        <f t="shared" si="614"/>
        <v>0</v>
      </c>
      <c r="HL43" s="1193">
        <f t="shared" si="614"/>
        <v>0</v>
      </c>
      <c r="HM43" s="1193">
        <f t="shared" si="614"/>
        <v>0</v>
      </c>
      <c r="HN43" s="1193">
        <f t="shared" si="609"/>
        <v>671823237.38</v>
      </c>
      <c r="HO43" s="1193">
        <f t="shared" si="609"/>
        <v>809172.3200000003</v>
      </c>
      <c r="HP43" s="1193">
        <f t="shared" si="609"/>
        <v>12677033.060000001</v>
      </c>
      <c r="HQ43" s="1193">
        <f>HQ35</f>
        <v>658337032</v>
      </c>
      <c r="HR43" s="1193">
        <f t="shared" si="609"/>
        <v>72914425.280000001</v>
      </c>
      <c r="HS43" s="1193">
        <f t="shared" si="609"/>
        <v>0</v>
      </c>
      <c r="HT43" s="1193">
        <f t="shared" si="609"/>
        <v>0</v>
      </c>
      <c r="HU43" s="1193">
        <f>HU35</f>
        <v>72914425.280000001</v>
      </c>
      <c r="HV43" s="1193">
        <f t="shared" ref="HV43:IC43" si="615">HV35</f>
        <v>0</v>
      </c>
      <c r="HW43" s="1193">
        <f t="shared" si="615"/>
        <v>0</v>
      </c>
      <c r="HX43" s="1193">
        <f t="shared" si="615"/>
        <v>0</v>
      </c>
      <c r="HY43" s="1193">
        <f t="shared" si="615"/>
        <v>0</v>
      </c>
      <c r="HZ43" s="1193">
        <f t="shared" si="615"/>
        <v>0</v>
      </c>
      <c r="IA43" s="1193">
        <f t="shared" si="615"/>
        <v>0</v>
      </c>
      <c r="IB43" s="1193">
        <f t="shared" si="615"/>
        <v>0</v>
      </c>
      <c r="IC43" s="1193">
        <f t="shared" si="615"/>
        <v>0</v>
      </c>
      <c r="ID43" s="1193">
        <f t="shared" ref="ID43:KC43" si="616">ID35</f>
        <v>0</v>
      </c>
      <c r="IE43" s="1193">
        <f t="shared" si="616"/>
        <v>0</v>
      </c>
      <c r="IF43" s="1193">
        <f t="shared" si="616"/>
        <v>0</v>
      </c>
      <c r="IG43" s="1193">
        <f t="shared" si="616"/>
        <v>0</v>
      </c>
      <c r="IH43" s="1193">
        <f t="shared" si="616"/>
        <v>0</v>
      </c>
      <c r="II43" s="1193">
        <f t="shared" si="616"/>
        <v>0</v>
      </c>
      <c r="IJ43" s="1193">
        <f t="shared" ref="IJ43:IO43" si="617">IJ35</f>
        <v>0</v>
      </c>
      <c r="IK43" s="1193">
        <f t="shared" si="617"/>
        <v>0</v>
      </c>
      <c r="IL43" s="1193">
        <f t="shared" si="617"/>
        <v>0</v>
      </c>
      <c r="IM43" s="1193">
        <f t="shared" si="617"/>
        <v>0</v>
      </c>
      <c r="IN43" s="1193">
        <f t="shared" si="617"/>
        <v>0</v>
      </c>
      <c r="IO43" s="1193">
        <f t="shared" si="617"/>
        <v>0</v>
      </c>
      <c r="IP43" s="1193">
        <f t="shared" ref="IP43:IS43" si="618">IP35</f>
        <v>0</v>
      </c>
      <c r="IQ43" s="1193">
        <f t="shared" si="618"/>
        <v>0</v>
      </c>
      <c r="IR43" s="1193">
        <f t="shared" si="618"/>
        <v>0</v>
      </c>
      <c r="IS43" s="1193">
        <f t="shared" si="618"/>
        <v>0</v>
      </c>
      <c r="IT43" s="1193">
        <f t="shared" si="616"/>
        <v>8000000</v>
      </c>
      <c r="IU43" s="1193">
        <f t="shared" si="616"/>
        <v>480000</v>
      </c>
      <c r="IV43" s="1193">
        <f t="shared" si="616"/>
        <v>7520000</v>
      </c>
      <c r="IW43" s="1193">
        <f t="shared" si="616"/>
        <v>0</v>
      </c>
      <c r="IX43" s="1193">
        <f t="shared" si="616"/>
        <v>0</v>
      </c>
      <c r="IY43" s="1193">
        <f t="shared" si="616"/>
        <v>0</v>
      </c>
      <c r="IZ43" s="1193">
        <f t="shared" si="616"/>
        <v>3243835.62</v>
      </c>
      <c r="JA43" s="1193">
        <f t="shared" si="616"/>
        <v>875835.62000000011</v>
      </c>
      <c r="JB43" s="1193">
        <f t="shared" si="616"/>
        <v>2368000</v>
      </c>
      <c r="JC43" s="1193">
        <f t="shared" si="616"/>
        <v>0</v>
      </c>
      <c r="JD43" s="1193">
        <f t="shared" si="616"/>
        <v>0</v>
      </c>
      <c r="JE43" s="1193">
        <f t="shared" si="616"/>
        <v>0</v>
      </c>
      <c r="JF43" s="1193">
        <f t="shared" si="616"/>
        <v>0</v>
      </c>
      <c r="JG43" s="1193">
        <f t="shared" si="616"/>
        <v>0</v>
      </c>
      <c r="JH43" s="1193">
        <f t="shared" si="616"/>
        <v>0</v>
      </c>
      <c r="JI43" s="1193">
        <f t="shared" si="616"/>
        <v>0</v>
      </c>
      <c r="JJ43" s="1193">
        <f t="shared" si="616"/>
        <v>0</v>
      </c>
      <c r="JK43" s="1193">
        <f t="shared" si="616"/>
        <v>0</v>
      </c>
      <c r="JL43" s="1193">
        <f t="shared" si="616"/>
        <v>0</v>
      </c>
      <c r="JM43" s="1193">
        <f t="shared" si="616"/>
        <v>0</v>
      </c>
      <c r="JN43" s="1193">
        <f t="shared" si="616"/>
        <v>0</v>
      </c>
      <c r="JO43" s="1193">
        <f t="shared" si="616"/>
        <v>0</v>
      </c>
      <c r="JP43" s="1193">
        <f t="shared" si="616"/>
        <v>0</v>
      </c>
      <c r="JQ43" s="1193">
        <f t="shared" si="616"/>
        <v>0</v>
      </c>
      <c r="JR43" s="1193">
        <f t="shared" si="616"/>
        <v>0</v>
      </c>
      <c r="JS43" s="1193">
        <f t="shared" si="616"/>
        <v>0</v>
      </c>
      <c r="JT43" s="1193">
        <f t="shared" si="616"/>
        <v>0</v>
      </c>
      <c r="JU43" s="1193">
        <f t="shared" si="616"/>
        <v>0</v>
      </c>
      <c r="JV43" s="1193">
        <f t="shared" si="616"/>
        <v>0</v>
      </c>
      <c r="JW43" s="1193">
        <f t="shared" si="616"/>
        <v>0</v>
      </c>
      <c r="JX43" s="1193">
        <f t="shared" si="616"/>
        <v>0</v>
      </c>
      <c r="JY43" s="1193">
        <f t="shared" si="616"/>
        <v>0</v>
      </c>
      <c r="JZ43" s="1193">
        <f t="shared" si="616"/>
        <v>0</v>
      </c>
      <c r="KA43" s="1193">
        <f t="shared" si="616"/>
        <v>0</v>
      </c>
      <c r="KB43" s="1193">
        <f t="shared" si="616"/>
        <v>0</v>
      </c>
      <c r="KC43" s="1193">
        <f t="shared" si="616"/>
        <v>0</v>
      </c>
      <c r="KD43" s="1193">
        <f t="shared" ref="KD43:KK43" si="619">KD35</f>
        <v>102070000</v>
      </c>
      <c r="KE43" s="1193">
        <f t="shared" si="619"/>
        <v>23955454.110000003</v>
      </c>
      <c r="KF43" s="1193">
        <f t="shared" si="619"/>
        <v>64768449.989999995</v>
      </c>
      <c r="KG43" s="1193">
        <f t="shared" si="619"/>
        <v>13346095.899999999</v>
      </c>
      <c r="KH43" s="1193">
        <f t="shared" si="619"/>
        <v>40957734.049999997</v>
      </c>
      <c r="KI43" s="1193">
        <f t="shared" si="619"/>
        <v>7460594.0700000003</v>
      </c>
      <c r="KJ43" s="1193">
        <f t="shared" si="619"/>
        <v>20171235.810000002</v>
      </c>
      <c r="KK43" s="1193">
        <f t="shared" si="619"/>
        <v>13325904.17</v>
      </c>
      <c r="KL43" s="1193">
        <f t="shared" ref="KL43:LA43" si="620">KL35</f>
        <v>0</v>
      </c>
      <c r="KM43" s="1193">
        <f t="shared" si="620"/>
        <v>0</v>
      </c>
      <c r="KN43" s="1193">
        <f t="shared" si="620"/>
        <v>0</v>
      </c>
      <c r="KO43" s="1193">
        <f t="shared" si="620"/>
        <v>0</v>
      </c>
      <c r="KP43" s="1193">
        <f t="shared" si="620"/>
        <v>0</v>
      </c>
      <c r="KQ43" s="1193">
        <f t="shared" si="620"/>
        <v>0</v>
      </c>
      <c r="KR43" s="1193">
        <f t="shared" si="620"/>
        <v>0</v>
      </c>
      <c r="KS43" s="1193">
        <f t="shared" ref="KS43:KW43" si="621">KS35</f>
        <v>0</v>
      </c>
      <c r="KT43" s="1193">
        <f t="shared" si="621"/>
        <v>0</v>
      </c>
      <c r="KU43" s="1193">
        <f t="shared" si="621"/>
        <v>0</v>
      </c>
      <c r="KV43" s="1193">
        <f t="shared" si="621"/>
        <v>0</v>
      </c>
      <c r="KW43" s="1193">
        <f t="shared" si="621"/>
        <v>0</v>
      </c>
      <c r="KX43" s="1193">
        <f t="shared" si="620"/>
        <v>0</v>
      </c>
      <c r="KY43" s="1193">
        <f t="shared" si="620"/>
        <v>0</v>
      </c>
      <c r="KZ43" s="1193">
        <f t="shared" si="620"/>
        <v>0</v>
      </c>
      <c r="LA43" s="1193">
        <f t="shared" si="620"/>
        <v>0</v>
      </c>
      <c r="LB43" s="1193">
        <f t="shared" ref="LB43:MF43" si="622">LB35</f>
        <v>14893617.02</v>
      </c>
      <c r="LC43" s="1193">
        <f t="shared" si="622"/>
        <v>893617.01999999955</v>
      </c>
      <c r="LD43" s="1193">
        <f t="shared" si="622"/>
        <v>14000000</v>
      </c>
      <c r="LE43" s="1193">
        <f t="shared" si="622"/>
        <v>0</v>
      </c>
      <c r="LF43" s="1193">
        <f t="shared" si="622"/>
        <v>0</v>
      </c>
      <c r="LG43" s="1193">
        <f t="shared" si="622"/>
        <v>0</v>
      </c>
      <c r="LH43" s="1193">
        <f t="shared" si="622"/>
        <v>0</v>
      </c>
      <c r="LI43" s="1193">
        <f t="shared" si="622"/>
        <v>0</v>
      </c>
      <c r="LJ43" s="1193">
        <f t="shared" si="622"/>
        <v>0</v>
      </c>
      <c r="LK43" s="1193">
        <f t="shared" si="622"/>
        <v>0</v>
      </c>
      <c r="LL43" s="1193">
        <f t="shared" si="622"/>
        <v>0</v>
      </c>
      <c r="LM43" s="1193">
        <f t="shared" si="622"/>
        <v>0</v>
      </c>
      <c r="LN43" s="1193">
        <f t="shared" si="622"/>
        <v>0</v>
      </c>
      <c r="LO43" s="1193">
        <f t="shared" si="622"/>
        <v>0</v>
      </c>
      <c r="LP43" s="1193">
        <f t="shared" si="622"/>
        <v>0</v>
      </c>
      <c r="LQ43" s="1193">
        <f t="shared" si="622"/>
        <v>0</v>
      </c>
      <c r="LR43" s="1193">
        <f t="shared" si="622"/>
        <v>0</v>
      </c>
      <c r="LS43" s="1193">
        <f t="shared" si="622"/>
        <v>0</v>
      </c>
      <c r="LT43" s="1193">
        <f t="shared" si="622"/>
        <v>0</v>
      </c>
      <c r="LU43" s="1193">
        <f t="shared" si="622"/>
        <v>0</v>
      </c>
      <c r="LV43" s="1193">
        <f t="shared" si="622"/>
        <v>0</v>
      </c>
      <c r="LW43" s="1193">
        <f t="shared" si="622"/>
        <v>0</v>
      </c>
      <c r="LX43" s="1193">
        <f t="shared" si="622"/>
        <v>0</v>
      </c>
      <c r="LY43" s="1193">
        <f t="shared" si="622"/>
        <v>0</v>
      </c>
      <c r="LZ43" s="1193">
        <f t="shared" si="622"/>
        <v>21827435.170000002</v>
      </c>
      <c r="MA43" s="1193">
        <f t="shared" si="622"/>
        <v>1228543.3299999982</v>
      </c>
      <c r="MB43" s="1193">
        <f t="shared" si="622"/>
        <v>19247166.670000002</v>
      </c>
      <c r="MC43" s="1193">
        <f t="shared" si="622"/>
        <v>0</v>
      </c>
      <c r="MD43" s="1193">
        <f t="shared" si="622"/>
        <v>0</v>
      </c>
      <c r="ME43" s="1193">
        <f t="shared" si="622"/>
        <v>0</v>
      </c>
      <c r="MF43" s="1193">
        <f t="shared" si="622"/>
        <v>364965.77999999997</v>
      </c>
      <c r="MG43" s="1193">
        <f t="shared" ref="MG43:OJ43" si="623">MG35</f>
        <v>986759.3899999999</v>
      </c>
      <c r="MH43" s="1193">
        <f t="shared" si="623"/>
        <v>17613461.600000001</v>
      </c>
      <c r="MI43" s="1193">
        <f t="shared" si="623"/>
        <v>1056808.33</v>
      </c>
      <c r="MJ43" s="1193">
        <f t="shared" si="623"/>
        <v>16556653.27</v>
      </c>
      <c r="MK43" s="1193">
        <f t="shared" si="623"/>
        <v>0</v>
      </c>
      <c r="ML43" s="1193">
        <f t="shared" si="623"/>
        <v>0</v>
      </c>
      <c r="MM43" s="1193">
        <f t="shared" si="623"/>
        <v>0</v>
      </c>
      <c r="MN43" s="1193">
        <f t="shared" si="623"/>
        <v>0</v>
      </c>
      <c r="MO43" s="1193">
        <f t="shared" si="623"/>
        <v>0</v>
      </c>
      <c r="MP43" s="1193">
        <f t="shared" si="623"/>
        <v>0</v>
      </c>
      <c r="MQ43" s="1193">
        <f t="shared" si="623"/>
        <v>0</v>
      </c>
      <c r="MR43" s="1193">
        <f t="shared" si="623"/>
        <v>0</v>
      </c>
      <c r="MS43" s="1193">
        <f t="shared" si="623"/>
        <v>0</v>
      </c>
      <c r="MT43" s="1193">
        <f t="shared" si="623"/>
        <v>0</v>
      </c>
      <c r="MU43" s="1193">
        <f t="shared" si="623"/>
        <v>0</v>
      </c>
      <c r="MV43" s="1193">
        <f t="shared" si="623"/>
        <v>0</v>
      </c>
      <c r="MW43" s="1193">
        <f t="shared" si="623"/>
        <v>0</v>
      </c>
      <c r="MX43" s="1193">
        <f t="shared" si="623"/>
        <v>0</v>
      </c>
      <c r="MY43" s="1193">
        <f t="shared" si="623"/>
        <v>0</v>
      </c>
      <c r="MZ43" s="1193">
        <f t="shared" si="623"/>
        <v>0</v>
      </c>
      <c r="NA43" s="1193">
        <f t="shared" si="623"/>
        <v>0</v>
      </c>
      <c r="NB43" s="1193">
        <f t="shared" si="623"/>
        <v>0</v>
      </c>
      <c r="NC43" s="1193">
        <f t="shared" si="623"/>
        <v>0</v>
      </c>
      <c r="ND43" s="1193">
        <f t="shared" si="623"/>
        <v>0</v>
      </c>
      <c r="NE43" s="1193">
        <f t="shared" si="623"/>
        <v>0</v>
      </c>
      <c r="NF43" s="1193">
        <f t="shared" si="623"/>
        <v>0</v>
      </c>
      <c r="NG43" s="1193">
        <f t="shared" si="623"/>
        <v>0</v>
      </c>
      <c r="NH43" s="1193">
        <f t="shared" si="623"/>
        <v>305571382.98000002</v>
      </c>
      <c r="NI43" s="1193">
        <f t="shared" si="623"/>
        <v>10834282.980000004</v>
      </c>
      <c r="NJ43" s="1193">
        <f t="shared" si="623"/>
        <v>169737100</v>
      </c>
      <c r="NK43" s="1193">
        <f t="shared" si="623"/>
        <v>125000000</v>
      </c>
      <c r="NL43" s="1193">
        <f t="shared" si="623"/>
        <v>1097537.97</v>
      </c>
      <c r="NM43" s="1193">
        <f t="shared" si="623"/>
        <v>0</v>
      </c>
      <c r="NN43" s="1193">
        <f t="shared" si="623"/>
        <v>0</v>
      </c>
      <c r="NO43" s="1193">
        <f t="shared" si="623"/>
        <v>1097537.97</v>
      </c>
      <c r="NP43" s="1193">
        <f t="shared" si="623"/>
        <v>0</v>
      </c>
      <c r="NQ43" s="1193">
        <f t="shared" si="623"/>
        <v>0</v>
      </c>
      <c r="NR43" s="1193">
        <f t="shared" si="623"/>
        <v>0</v>
      </c>
      <c r="NS43" s="1193">
        <f t="shared" si="623"/>
        <v>0</v>
      </c>
      <c r="NT43" s="1193">
        <f t="shared" si="623"/>
        <v>0</v>
      </c>
      <c r="NU43" s="1193">
        <f t="shared" si="623"/>
        <v>0</v>
      </c>
      <c r="NV43" s="1193">
        <f t="shared" si="623"/>
        <v>0</v>
      </c>
      <c r="NW43" s="1193">
        <f t="shared" si="623"/>
        <v>0</v>
      </c>
      <c r="NX43" s="1193">
        <f t="shared" si="623"/>
        <v>0</v>
      </c>
      <c r="NY43" s="1193">
        <f t="shared" si="623"/>
        <v>0</v>
      </c>
      <c r="NZ43" s="1193">
        <f t="shared" si="623"/>
        <v>0</v>
      </c>
      <c r="OA43" s="1193">
        <f t="shared" si="623"/>
        <v>0</v>
      </c>
      <c r="OB43" s="1193">
        <f t="shared" si="623"/>
        <v>0</v>
      </c>
      <c r="OC43" s="1193">
        <f t="shared" si="623"/>
        <v>0</v>
      </c>
      <c r="OD43" s="1193">
        <f t="shared" si="623"/>
        <v>0</v>
      </c>
      <c r="OE43" s="1193">
        <f t="shared" si="623"/>
        <v>0</v>
      </c>
      <c r="OF43" s="1193">
        <f t="shared" si="623"/>
        <v>0</v>
      </c>
      <c r="OG43" s="1193">
        <f t="shared" si="623"/>
        <v>0</v>
      </c>
      <c r="OH43" s="1193">
        <f t="shared" si="623"/>
        <v>0</v>
      </c>
      <c r="OI43" s="1193">
        <f t="shared" si="623"/>
        <v>0</v>
      </c>
      <c r="OJ43" s="1193">
        <f t="shared" si="623"/>
        <v>0</v>
      </c>
      <c r="OK43" s="1193">
        <f t="shared" ref="OK43:SD43" si="624">OK35</f>
        <v>0</v>
      </c>
      <c r="OL43" s="1193">
        <f t="shared" si="624"/>
        <v>0</v>
      </c>
      <c r="OM43" s="1193">
        <f t="shared" si="624"/>
        <v>0</v>
      </c>
      <c r="ON43" s="1193">
        <f t="shared" si="624"/>
        <v>0</v>
      </c>
      <c r="OO43" s="1193">
        <f t="shared" si="624"/>
        <v>0</v>
      </c>
      <c r="OP43" s="1193">
        <f t="shared" si="624"/>
        <v>0</v>
      </c>
      <c r="OQ43" s="1193">
        <f t="shared" ref="OQ43:OW43" si="625">OQ35</f>
        <v>0</v>
      </c>
      <c r="OR43" s="1193">
        <f t="shared" si="625"/>
        <v>0</v>
      </c>
      <c r="OS43" s="1193">
        <f t="shared" si="625"/>
        <v>0</v>
      </c>
      <c r="OT43" s="1193">
        <f t="shared" si="625"/>
        <v>0</v>
      </c>
      <c r="OU43" s="1193">
        <f t="shared" si="625"/>
        <v>0</v>
      </c>
      <c r="OV43" s="1193">
        <f t="shared" si="625"/>
        <v>0</v>
      </c>
      <c r="OW43" s="1193">
        <f t="shared" si="625"/>
        <v>0</v>
      </c>
      <c r="OX43" s="1193">
        <f t="shared" si="624"/>
        <v>0</v>
      </c>
      <c r="OY43" s="1193">
        <f t="shared" si="624"/>
        <v>0</v>
      </c>
      <c r="OZ43" s="1193">
        <f t="shared" si="624"/>
        <v>0</v>
      </c>
      <c r="PA43" s="1193">
        <f t="shared" ref="PA43:PG43" si="626">PA35</f>
        <v>0</v>
      </c>
      <c r="PB43" s="1193">
        <f t="shared" si="626"/>
        <v>0</v>
      </c>
      <c r="PC43" s="1193">
        <f t="shared" si="626"/>
        <v>0</v>
      </c>
      <c r="PD43" s="1193">
        <f t="shared" si="626"/>
        <v>0</v>
      </c>
      <c r="PE43" s="1193">
        <f t="shared" si="626"/>
        <v>0</v>
      </c>
      <c r="PF43" s="1193">
        <f t="shared" si="626"/>
        <v>0</v>
      </c>
      <c r="PG43" s="1193">
        <f t="shared" si="626"/>
        <v>0</v>
      </c>
      <c r="PH43" s="1193">
        <f t="shared" si="624"/>
        <v>0</v>
      </c>
      <c r="PI43" s="1193">
        <f t="shared" si="624"/>
        <v>0</v>
      </c>
      <c r="PJ43" s="1193">
        <f t="shared" si="624"/>
        <v>0</v>
      </c>
      <c r="PK43" s="1193"/>
      <c r="PL43" s="1193"/>
      <c r="PM43" s="1193">
        <f t="shared" si="624"/>
        <v>0</v>
      </c>
      <c r="PN43" s="1193">
        <f t="shared" si="624"/>
        <v>0</v>
      </c>
      <c r="PO43" s="1193">
        <f t="shared" si="624"/>
        <v>0</v>
      </c>
      <c r="PP43" s="1193"/>
      <c r="PQ43" s="1193"/>
      <c r="PR43" s="1193">
        <f t="shared" si="624"/>
        <v>0</v>
      </c>
      <c r="PS43" s="1193">
        <f t="shared" ref="PS43:QA43" si="627">PS35</f>
        <v>0</v>
      </c>
      <c r="PT43" s="1193">
        <f t="shared" si="627"/>
        <v>0</v>
      </c>
      <c r="PU43" s="1193">
        <f t="shared" si="627"/>
        <v>0</v>
      </c>
      <c r="PV43" s="1193">
        <f t="shared" si="627"/>
        <v>0</v>
      </c>
      <c r="PW43" s="1193">
        <f t="shared" si="627"/>
        <v>0</v>
      </c>
      <c r="PX43" s="1193">
        <f t="shared" si="627"/>
        <v>0</v>
      </c>
      <c r="PY43" s="1193">
        <f t="shared" si="627"/>
        <v>0</v>
      </c>
      <c r="PZ43" s="1193">
        <f t="shared" si="627"/>
        <v>0</v>
      </c>
      <c r="QA43" s="1193">
        <f t="shared" si="627"/>
        <v>0</v>
      </c>
      <c r="QB43" s="1193">
        <f t="shared" si="624"/>
        <v>19002446.809999999</v>
      </c>
      <c r="QC43" s="1193">
        <f t="shared" si="624"/>
        <v>1140146.8099999987</v>
      </c>
      <c r="QD43" s="1193">
        <f t="shared" si="624"/>
        <v>17862300</v>
      </c>
      <c r="QE43" s="1193">
        <f t="shared" si="624"/>
        <v>0</v>
      </c>
      <c r="QF43" s="1193">
        <f t="shared" si="624"/>
        <v>0</v>
      </c>
      <c r="QG43" s="1193">
        <f t="shared" si="624"/>
        <v>0</v>
      </c>
      <c r="QH43" s="1193">
        <f t="shared" si="624"/>
        <v>0</v>
      </c>
      <c r="QI43" s="1193">
        <f t="shared" si="624"/>
        <v>0</v>
      </c>
      <c r="QJ43" s="1193">
        <f t="shared" si="624"/>
        <v>0</v>
      </c>
      <c r="QK43" s="1193">
        <f t="shared" si="624"/>
        <v>0</v>
      </c>
      <c r="QL43" s="1193">
        <f t="shared" si="624"/>
        <v>0</v>
      </c>
      <c r="QM43" s="1193">
        <f t="shared" si="624"/>
        <v>0</v>
      </c>
      <c r="QN43" s="1193">
        <f t="shared" si="624"/>
        <v>0</v>
      </c>
      <c r="QO43" s="1193">
        <f t="shared" si="624"/>
        <v>0</v>
      </c>
      <c r="QP43" s="1193">
        <f t="shared" si="624"/>
        <v>0</v>
      </c>
      <c r="QQ43" s="1193">
        <f t="shared" si="624"/>
        <v>0</v>
      </c>
      <c r="QR43" s="1193">
        <f t="shared" si="624"/>
        <v>0</v>
      </c>
      <c r="QS43" s="1193">
        <f t="shared" si="624"/>
        <v>0</v>
      </c>
      <c r="QT43" s="1193">
        <f t="shared" si="624"/>
        <v>0</v>
      </c>
      <c r="QU43" s="1193">
        <f t="shared" si="624"/>
        <v>0</v>
      </c>
      <c r="QV43" s="1193">
        <f t="shared" si="624"/>
        <v>0</v>
      </c>
      <c r="QW43" s="1193">
        <f t="shared" si="624"/>
        <v>0</v>
      </c>
      <c r="QX43" s="1193">
        <f t="shared" si="624"/>
        <v>0</v>
      </c>
      <c r="QY43" s="1193">
        <f t="shared" si="624"/>
        <v>0</v>
      </c>
      <c r="QZ43" s="1193">
        <f t="shared" si="624"/>
        <v>0</v>
      </c>
      <c r="RA43" s="1193">
        <f t="shared" si="624"/>
        <v>0</v>
      </c>
      <c r="RB43" s="1193">
        <f t="shared" si="624"/>
        <v>0</v>
      </c>
      <c r="RC43" s="1193">
        <f t="shared" si="624"/>
        <v>0</v>
      </c>
      <c r="RD43" s="1193">
        <f t="shared" si="624"/>
        <v>0</v>
      </c>
      <c r="RE43" s="1193">
        <f t="shared" si="624"/>
        <v>0</v>
      </c>
      <c r="RF43" s="1193">
        <f t="shared" ref="RF43:SC43" si="628">RF35</f>
        <v>0</v>
      </c>
      <c r="RG43" s="1193">
        <f t="shared" si="628"/>
        <v>0</v>
      </c>
      <c r="RH43" s="1193">
        <f t="shared" si="628"/>
        <v>0</v>
      </c>
      <c r="RI43" s="1193"/>
      <c r="RJ43" s="1193"/>
      <c r="RK43" s="1193">
        <f t="shared" ref="RK43:RP43" si="629">RK35</f>
        <v>0</v>
      </c>
      <c r="RL43" s="1193">
        <f t="shared" si="629"/>
        <v>0</v>
      </c>
      <c r="RM43" s="1193">
        <f t="shared" si="629"/>
        <v>0</v>
      </c>
      <c r="RN43" s="1193">
        <f t="shared" si="629"/>
        <v>0</v>
      </c>
      <c r="RO43" s="1193">
        <f t="shared" si="629"/>
        <v>0</v>
      </c>
      <c r="RP43" s="1193">
        <f t="shared" si="629"/>
        <v>0</v>
      </c>
      <c r="RQ43" s="1193">
        <f t="shared" si="628"/>
        <v>0</v>
      </c>
      <c r="RR43" s="1193">
        <f t="shared" ref="RR43:RZ43" si="630">RR35</f>
        <v>0</v>
      </c>
      <c r="RS43" s="1193">
        <f t="shared" si="630"/>
        <v>0</v>
      </c>
      <c r="RT43" s="1193">
        <f t="shared" si="630"/>
        <v>0</v>
      </c>
      <c r="RU43" s="1193">
        <f t="shared" si="630"/>
        <v>0</v>
      </c>
      <c r="RV43" s="1193">
        <f t="shared" si="630"/>
        <v>0</v>
      </c>
      <c r="RW43" s="1193">
        <f t="shared" si="630"/>
        <v>0</v>
      </c>
      <c r="RX43" s="1193">
        <f t="shared" si="630"/>
        <v>0</v>
      </c>
      <c r="RY43" s="1193">
        <f t="shared" si="630"/>
        <v>0</v>
      </c>
      <c r="RZ43" s="1193">
        <f t="shared" si="630"/>
        <v>0</v>
      </c>
      <c r="SA43" s="1193">
        <f t="shared" si="628"/>
        <v>0</v>
      </c>
      <c r="SB43" s="1193">
        <f t="shared" si="628"/>
        <v>0</v>
      </c>
      <c r="SC43" s="1193">
        <f t="shared" si="628"/>
        <v>0</v>
      </c>
      <c r="SD43" s="1193">
        <f t="shared" si="624"/>
        <v>727839889.56000006</v>
      </c>
      <c r="SE43" s="1193">
        <f t="shared" ref="SE43:UT43" si="631">SE35</f>
        <v>181326417.33000001</v>
      </c>
      <c r="SF43" s="1193">
        <f t="shared" ref="SF43:SG43" si="632">SF35</f>
        <v>114913477.77999999</v>
      </c>
      <c r="SG43" s="1193">
        <f t="shared" si="632"/>
        <v>295491800</v>
      </c>
      <c r="SH43" s="1193">
        <f t="shared" si="631"/>
        <v>38110294.450000003</v>
      </c>
      <c r="SI43" s="1193">
        <f t="shared" si="631"/>
        <v>97997900</v>
      </c>
      <c r="SJ43" s="1193">
        <f t="shared" si="631"/>
        <v>78215995.560000002</v>
      </c>
      <c r="SK43" s="1193">
        <f t="shared" si="631"/>
        <v>0</v>
      </c>
      <c r="SL43" s="1193">
        <f t="shared" ref="SL43:SM43" si="633">SL35</f>
        <v>16987752.82</v>
      </c>
      <c r="SM43" s="1193">
        <f t="shared" si="633"/>
        <v>43682792.969999999</v>
      </c>
      <c r="SN43" s="1193">
        <f t="shared" si="631"/>
        <v>4912725.93</v>
      </c>
      <c r="SO43" s="1193">
        <f t="shared" si="631"/>
        <v>12632723.84</v>
      </c>
      <c r="SP43" s="1193">
        <f t="shared" si="631"/>
        <v>0</v>
      </c>
      <c r="SQ43" s="1193">
        <f t="shared" si="631"/>
        <v>0</v>
      </c>
      <c r="SR43" s="1193">
        <f t="shared" si="631"/>
        <v>0</v>
      </c>
      <c r="SS43" s="1193">
        <f t="shared" si="631"/>
        <v>0</v>
      </c>
      <c r="ST43" s="1193">
        <f t="shared" si="631"/>
        <v>0</v>
      </c>
      <c r="SU43" s="1193">
        <f t="shared" si="631"/>
        <v>0</v>
      </c>
      <c r="SV43" s="1193">
        <f t="shared" si="631"/>
        <v>0</v>
      </c>
      <c r="SW43" s="1193">
        <f t="shared" si="631"/>
        <v>0</v>
      </c>
      <c r="SX43" s="1193">
        <f t="shared" si="631"/>
        <v>0</v>
      </c>
      <c r="SY43" s="1193">
        <f t="shared" si="631"/>
        <v>0</v>
      </c>
      <c r="SZ43" s="1193">
        <f t="shared" si="631"/>
        <v>0</v>
      </c>
      <c r="TA43" s="1193">
        <f t="shared" si="631"/>
        <v>0</v>
      </c>
      <c r="TB43" s="1193">
        <f t="shared" si="631"/>
        <v>0</v>
      </c>
      <c r="TC43" s="1193">
        <f t="shared" si="631"/>
        <v>0</v>
      </c>
      <c r="TD43" s="1193">
        <f t="shared" si="631"/>
        <v>0</v>
      </c>
      <c r="TE43" s="1193">
        <f t="shared" si="631"/>
        <v>0</v>
      </c>
      <c r="TF43" s="1193">
        <f t="shared" si="631"/>
        <v>0</v>
      </c>
      <c r="TG43" s="1193">
        <f t="shared" si="631"/>
        <v>0</v>
      </c>
      <c r="TH43" s="1193">
        <f t="shared" si="631"/>
        <v>0</v>
      </c>
      <c r="TI43" s="1193">
        <f t="shared" si="631"/>
        <v>0</v>
      </c>
      <c r="TJ43" s="1193">
        <f t="shared" si="631"/>
        <v>0</v>
      </c>
      <c r="TK43" s="1193">
        <f t="shared" si="631"/>
        <v>0</v>
      </c>
      <c r="TL43" s="1193">
        <f t="shared" si="631"/>
        <v>0</v>
      </c>
      <c r="TM43" s="1193">
        <f t="shared" si="631"/>
        <v>0</v>
      </c>
      <c r="TN43" s="1193">
        <f t="shared" si="631"/>
        <v>0</v>
      </c>
      <c r="TO43" s="1193">
        <f t="shared" si="631"/>
        <v>0</v>
      </c>
      <c r="TP43" s="1193">
        <f t="shared" si="631"/>
        <v>0</v>
      </c>
      <c r="TQ43" s="1193">
        <f t="shared" si="631"/>
        <v>0</v>
      </c>
      <c r="TR43" s="1193">
        <f t="shared" si="631"/>
        <v>0</v>
      </c>
      <c r="TS43" s="1193">
        <f t="shared" si="631"/>
        <v>0</v>
      </c>
      <c r="TT43" s="1193">
        <f t="shared" si="631"/>
        <v>0</v>
      </c>
      <c r="TU43" s="1193">
        <f t="shared" si="631"/>
        <v>0</v>
      </c>
      <c r="TV43" s="1193">
        <f t="shared" si="631"/>
        <v>0</v>
      </c>
      <c r="TW43" s="1193">
        <f t="shared" si="631"/>
        <v>0</v>
      </c>
      <c r="TX43" s="1193">
        <f t="shared" si="631"/>
        <v>0</v>
      </c>
      <c r="TY43" s="1193">
        <f t="shared" si="631"/>
        <v>0</v>
      </c>
      <c r="TZ43" s="1193">
        <f t="shared" si="631"/>
        <v>0</v>
      </c>
      <c r="UA43" s="1193">
        <f t="shared" si="631"/>
        <v>0</v>
      </c>
      <c r="UB43" s="1193">
        <f t="shared" si="631"/>
        <v>0</v>
      </c>
      <c r="UC43" s="1193">
        <f t="shared" si="631"/>
        <v>0</v>
      </c>
      <c r="UD43" s="1193">
        <f t="shared" si="631"/>
        <v>0</v>
      </c>
      <c r="UE43" s="1193">
        <f t="shared" si="631"/>
        <v>0</v>
      </c>
      <c r="UF43" s="1193">
        <f t="shared" si="631"/>
        <v>0</v>
      </c>
      <c r="UG43" s="1193">
        <f t="shared" si="631"/>
        <v>0</v>
      </c>
      <c r="UH43" s="1193">
        <f t="shared" si="631"/>
        <v>0</v>
      </c>
      <c r="UI43" s="1193">
        <f t="shared" si="631"/>
        <v>0</v>
      </c>
      <c r="UJ43" s="1193">
        <f t="shared" si="631"/>
        <v>0</v>
      </c>
      <c r="UK43" s="1193">
        <f t="shared" si="631"/>
        <v>0</v>
      </c>
      <c r="UL43" s="1193">
        <f t="shared" si="631"/>
        <v>0</v>
      </c>
      <c r="UM43" s="1193">
        <f t="shared" si="631"/>
        <v>0</v>
      </c>
      <c r="UN43" s="1193">
        <f t="shared" si="631"/>
        <v>0</v>
      </c>
      <c r="UO43" s="1193">
        <f t="shared" si="631"/>
        <v>0</v>
      </c>
      <c r="UP43" s="1193">
        <f t="shared" si="631"/>
        <v>0</v>
      </c>
      <c r="UQ43" s="1193">
        <f t="shared" si="631"/>
        <v>0</v>
      </c>
      <c r="UR43" s="1193">
        <f t="shared" si="631"/>
        <v>0</v>
      </c>
      <c r="US43" s="1193">
        <f t="shared" si="631"/>
        <v>0</v>
      </c>
      <c r="UT43" s="1193">
        <f t="shared" si="631"/>
        <v>0</v>
      </c>
      <c r="UU43" s="1193">
        <f t="shared" ref="UU43:XL43" si="634">UU35</f>
        <v>0</v>
      </c>
      <c r="UV43" s="1193">
        <f t="shared" si="634"/>
        <v>0</v>
      </c>
      <c r="UW43" s="1193">
        <f t="shared" si="634"/>
        <v>0</v>
      </c>
      <c r="UX43" s="1193">
        <f t="shared" si="634"/>
        <v>0</v>
      </c>
      <c r="UY43" s="1193">
        <f t="shared" si="634"/>
        <v>0</v>
      </c>
      <c r="UZ43" s="1193">
        <f t="shared" si="634"/>
        <v>859130966.26999986</v>
      </c>
      <c r="VA43" s="1193">
        <f t="shared" si="634"/>
        <v>108319452.34999998</v>
      </c>
      <c r="VB43" s="1193">
        <f t="shared" si="634"/>
        <v>0</v>
      </c>
      <c r="VC43" s="1193">
        <f t="shared" si="634"/>
        <v>0</v>
      </c>
      <c r="VD43" s="1193">
        <f t="shared" si="634"/>
        <v>0</v>
      </c>
      <c r="VE43" s="1193">
        <f t="shared" si="634"/>
        <v>0</v>
      </c>
      <c r="VF43" s="1193">
        <f t="shared" si="634"/>
        <v>0</v>
      </c>
      <c r="VG43" s="1193">
        <f t="shared" si="634"/>
        <v>0</v>
      </c>
      <c r="VH43" s="1193">
        <f t="shared" si="634"/>
        <v>10025152004.550001</v>
      </c>
      <c r="VI43" s="1193">
        <f t="shared" si="634"/>
        <v>9776444715.7900009</v>
      </c>
      <c r="VJ43" s="1193">
        <f t="shared" si="634"/>
        <v>248707288.75999999</v>
      </c>
      <c r="VK43" s="1193">
        <f t="shared" si="634"/>
        <v>2468150153.2599998</v>
      </c>
      <c r="VL43" s="1193">
        <f t="shared" si="634"/>
        <v>2375835484.8599997</v>
      </c>
      <c r="VM43" s="1193">
        <f t="shared" si="634"/>
        <v>92314668.400000006</v>
      </c>
      <c r="VN43" s="1193">
        <f t="shared" si="634"/>
        <v>9477854458.6100006</v>
      </c>
      <c r="VO43" s="1193">
        <f t="shared" si="634"/>
        <v>2286962074.6099997</v>
      </c>
      <c r="VP43" s="1193">
        <f t="shared" si="634"/>
        <v>167997320</v>
      </c>
      <c r="VQ43" s="1193">
        <f t="shared" si="634"/>
        <v>40600000</v>
      </c>
      <c r="VR43" s="1193">
        <f t="shared" si="634"/>
        <v>0</v>
      </c>
      <c r="VS43" s="1193">
        <f t="shared" si="634"/>
        <v>0</v>
      </c>
      <c r="VT43" s="1193">
        <f t="shared" si="634"/>
        <v>0</v>
      </c>
      <c r="VU43" s="1193">
        <f t="shared" si="634"/>
        <v>0</v>
      </c>
      <c r="VV43" s="1193">
        <f t="shared" si="634"/>
        <v>47300</v>
      </c>
      <c r="VW43" s="1193">
        <f t="shared" si="634"/>
        <v>0</v>
      </c>
      <c r="VX43" s="1193">
        <f t="shared" si="634"/>
        <v>6512500</v>
      </c>
      <c r="VY43" s="1193">
        <f t="shared" si="634"/>
        <v>3250224</v>
      </c>
      <c r="VZ43" s="1193">
        <f t="shared" si="634"/>
        <v>1628617</v>
      </c>
      <c r="WA43" s="1193">
        <f t="shared" si="634"/>
        <v>1628617</v>
      </c>
      <c r="WB43" s="1193">
        <f t="shared" si="634"/>
        <v>6047200</v>
      </c>
      <c r="WC43" s="1193">
        <f t="shared" si="634"/>
        <v>0</v>
      </c>
      <c r="WD43" s="1193">
        <f t="shared" si="634"/>
        <v>360064608.94</v>
      </c>
      <c r="WE43" s="1193">
        <f t="shared" si="634"/>
        <v>126692937.18000001</v>
      </c>
      <c r="WF43" s="1193">
        <f t="shared" si="634"/>
        <v>233371671.75999999</v>
      </c>
      <c r="WG43" s="1193">
        <f t="shared" si="634"/>
        <v>134210155.06999999</v>
      </c>
      <c r="WH43" s="1193">
        <f t="shared" si="634"/>
        <v>47223410.25</v>
      </c>
      <c r="WI43" s="1193">
        <f t="shared" si="634"/>
        <v>86986744.819999993</v>
      </c>
      <c r="WJ43" s="1193">
        <f t="shared" si="634"/>
        <v>5000000</v>
      </c>
      <c r="WK43" s="1193">
        <f t="shared" si="634"/>
        <v>3900000</v>
      </c>
      <c r="WL43" s="1193">
        <f t="shared" si="634"/>
        <v>1100000</v>
      </c>
      <c r="WM43" s="1193">
        <f t="shared" si="634"/>
        <v>1499082.58</v>
      </c>
      <c r="WN43" s="1193">
        <f t="shared" si="634"/>
        <v>1050000</v>
      </c>
      <c r="WO43" s="1193">
        <f t="shared" si="634"/>
        <v>449082.58</v>
      </c>
      <c r="WP43" s="1193">
        <f t="shared" si="634"/>
        <v>1111128013.48</v>
      </c>
      <c r="WQ43" s="1193">
        <f t="shared" si="634"/>
        <v>197386366.91999999</v>
      </c>
      <c r="WR43" s="1193">
        <f t="shared" si="634"/>
        <v>6171480</v>
      </c>
      <c r="WS43" s="1193">
        <f t="shared" si="634"/>
        <v>0</v>
      </c>
      <c r="WT43" s="1193">
        <f t="shared" si="634"/>
        <v>6171480</v>
      </c>
      <c r="WU43" s="1193">
        <f t="shared" si="634"/>
        <v>1516830</v>
      </c>
      <c r="WV43" s="1193">
        <f t="shared" si="634"/>
        <v>0</v>
      </c>
      <c r="WW43" s="1193">
        <f t="shared" si="634"/>
        <v>1516830</v>
      </c>
      <c r="WX43" s="1193">
        <f t="shared" si="634"/>
        <v>30950000</v>
      </c>
      <c r="WY43" s="1193">
        <f t="shared" si="634"/>
        <v>21947302.150000002</v>
      </c>
      <c r="WZ43" s="1193">
        <f t="shared" si="634"/>
        <v>9002697.8499999996</v>
      </c>
      <c r="XA43" s="1193">
        <f t="shared" si="634"/>
        <v>0</v>
      </c>
      <c r="XB43" s="1193">
        <f t="shared" si="634"/>
        <v>0</v>
      </c>
      <c r="XC43" s="1193">
        <f t="shared" si="634"/>
        <v>0</v>
      </c>
      <c r="XD43" s="1193">
        <f t="shared" si="634"/>
        <v>20555729.919999998</v>
      </c>
      <c r="XE43" s="1193">
        <f t="shared" si="634"/>
        <v>1233343.79</v>
      </c>
      <c r="XF43" s="1193">
        <f t="shared" si="634"/>
        <v>19322386.129999999</v>
      </c>
      <c r="XG43" s="1193">
        <f t="shared" si="634"/>
        <v>5138932.9799999995</v>
      </c>
      <c r="XH43" s="1193">
        <f t="shared" si="634"/>
        <v>308335.98</v>
      </c>
      <c r="XI43" s="1193">
        <f t="shared" si="634"/>
        <v>4830597</v>
      </c>
      <c r="XJ43" s="1193">
        <f t="shared" si="634"/>
        <v>250608960</v>
      </c>
      <c r="XK43" s="1193">
        <f t="shared" si="634"/>
        <v>0</v>
      </c>
      <c r="XL43" s="1193">
        <f t="shared" si="634"/>
        <v>250608960</v>
      </c>
      <c r="XM43" s="1193">
        <f t="shared" ref="XM43:ZZ43" si="635">XM35</f>
        <v>62291070</v>
      </c>
      <c r="XN43" s="1193">
        <f t="shared" si="635"/>
        <v>0</v>
      </c>
      <c r="XO43" s="1193">
        <f t="shared" si="635"/>
        <v>62291070</v>
      </c>
      <c r="XP43" s="1193">
        <f t="shared" si="635"/>
        <v>121243634.20999999</v>
      </c>
      <c r="XQ43" s="1193">
        <f t="shared" si="635"/>
        <v>121243634.20999999</v>
      </c>
      <c r="XR43" s="1193">
        <f t="shared" si="635"/>
        <v>0</v>
      </c>
      <c r="XS43" s="1193">
        <f t="shared" si="635"/>
        <v>0</v>
      </c>
      <c r="XT43" s="1193">
        <f t="shared" si="635"/>
        <v>0</v>
      </c>
      <c r="XU43" s="1193">
        <f t="shared" si="635"/>
        <v>0</v>
      </c>
      <c r="XV43" s="1193">
        <f t="shared" si="635"/>
        <v>0</v>
      </c>
      <c r="XW43" s="1193">
        <f t="shared" si="635"/>
        <v>0</v>
      </c>
      <c r="XX43" s="1193">
        <f t="shared" si="635"/>
        <v>0</v>
      </c>
      <c r="XY43" s="1193">
        <f t="shared" si="635"/>
        <v>0</v>
      </c>
      <c r="XZ43" s="1193">
        <f t="shared" si="635"/>
        <v>0</v>
      </c>
      <c r="YA43" s="1193">
        <f t="shared" si="635"/>
        <v>0</v>
      </c>
      <c r="YB43" s="1193">
        <f t="shared" si="635"/>
        <v>681598209.3499999</v>
      </c>
      <c r="YC43" s="1193">
        <f t="shared" si="635"/>
        <v>90987296.040000007</v>
      </c>
      <c r="YD43" s="1193">
        <f t="shared" ref="YD43" si="636">YD35</f>
        <v>0</v>
      </c>
      <c r="YE43" s="1193">
        <f t="shared" si="635"/>
        <v>0</v>
      </c>
      <c r="YF43" s="1193">
        <f t="shared" si="635"/>
        <v>0</v>
      </c>
      <c r="YG43" s="1193">
        <f t="shared" si="635"/>
        <v>575895704.55999994</v>
      </c>
      <c r="YH43" s="1193">
        <f t="shared" si="635"/>
        <v>0</v>
      </c>
      <c r="YI43" s="1193">
        <f t="shared" si="635"/>
        <v>11693212.67</v>
      </c>
      <c r="YJ43" s="1193">
        <f t="shared" si="635"/>
        <v>0</v>
      </c>
      <c r="YK43" s="1193">
        <f t="shared" si="635"/>
        <v>0</v>
      </c>
      <c r="YL43" s="1193">
        <f t="shared" si="635"/>
        <v>0</v>
      </c>
      <c r="YM43" s="1193">
        <f t="shared" si="635"/>
        <v>3021996.08</v>
      </c>
      <c r="YN43" s="1193">
        <f t="shared" si="635"/>
        <v>128439533.94</v>
      </c>
      <c r="YO43" s="1193">
        <f t="shared" si="635"/>
        <v>0</v>
      </c>
      <c r="YP43" s="1193">
        <f t="shared" ref="YP43" si="637">YP35</f>
        <v>0</v>
      </c>
      <c r="YQ43" s="1193">
        <f t="shared" si="635"/>
        <v>0</v>
      </c>
      <c r="YR43" s="1193">
        <f t="shared" si="635"/>
        <v>0</v>
      </c>
      <c r="YS43" s="1193">
        <f t="shared" si="635"/>
        <v>125417537.86</v>
      </c>
      <c r="YT43" s="1193">
        <f t="shared" si="635"/>
        <v>0</v>
      </c>
      <c r="YU43" s="1193">
        <f t="shared" si="635"/>
        <v>0</v>
      </c>
      <c r="YV43" s="1193">
        <f t="shared" si="635"/>
        <v>0</v>
      </c>
      <c r="YW43" s="1193">
        <f t="shared" si="635"/>
        <v>0</v>
      </c>
      <c r="YX43" s="1193">
        <f t="shared" si="635"/>
        <v>0</v>
      </c>
      <c r="YY43" s="1193">
        <f t="shared" si="635"/>
        <v>3021996.08</v>
      </c>
      <c r="YZ43" s="1193">
        <f t="shared" si="635"/>
        <v>0</v>
      </c>
      <c r="ZA43" s="1193">
        <f t="shared" si="635"/>
        <v>0</v>
      </c>
      <c r="ZB43" s="1193">
        <f t="shared" si="635"/>
        <v>0</v>
      </c>
      <c r="ZC43" s="1193">
        <f t="shared" si="635"/>
        <v>0</v>
      </c>
      <c r="ZD43" s="1193">
        <f t="shared" si="635"/>
        <v>0</v>
      </c>
      <c r="ZE43" s="1193">
        <f t="shared" si="635"/>
        <v>0</v>
      </c>
      <c r="ZF43" s="1193">
        <f t="shared" si="635"/>
        <v>0</v>
      </c>
      <c r="ZG43" s="1193">
        <f t="shared" si="635"/>
        <v>0</v>
      </c>
      <c r="ZH43" s="1193">
        <f t="shared" si="635"/>
        <v>0</v>
      </c>
      <c r="ZI43" s="1193">
        <f t="shared" si="635"/>
        <v>0</v>
      </c>
      <c r="ZJ43" s="1193">
        <f t="shared" si="635"/>
        <v>0</v>
      </c>
      <c r="ZK43" s="1193">
        <f t="shared" si="635"/>
        <v>0</v>
      </c>
      <c r="ZL43" s="1193">
        <f t="shared" si="635"/>
        <v>0</v>
      </c>
      <c r="ZM43" s="1193">
        <f t="shared" si="635"/>
        <v>0</v>
      </c>
      <c r="ZN43" s="1193">
        <f t="shared" si="635"/>
        <v>0</v>
      </c>
      <c r="ZO43" s="1193">
        <f t="shared" si="635"/>
        <v>0</v>
      </c>
      <c r="ZP43" s="1193">
        <f t="shared" si="635"/>
        <v>0</v>
      </c>
      <c r="ZQ43" s="1193">
        <f t="shared" si="635"/>
        <v>0</v>
      </c>
      <c r="ZR43" s="1193">
        <f t="shared" si="635"/>
        <v>0</v>
      </c>
      <c r="ZS43" s="1193">
        <f t="shared" si="635"/>
        <v>0</v>
      </c>
      <c r="ZT43" s="1193">
        <f t="shared" si="635"/>
        <v>0</v>
      </c>
      <c r="ZU43" s="1193">
        <f t="shared" si="635"/>
        <v>0</v>
      </c>
      <c r="ZV43" s="1193">
        <f t="shared" si="635"/>
        <v>0</v>
      </c>
      <c r="ZW43" s="1193">
        <f t="shared" si="635"/>
        <v>0</v>
      </c>
      <c r="ZX43" s="1193">
        <f t="shared" si="635"/>
        <v>0</v>
      </c>
      <c r="ZY43" s="1193">
        <f t="shared" si="635"/>
        <v>0</v>
      </c>
      <c r="ZZ43" s="1193">
        <f t="shared" si="635"/>
        <v>0</v>
      </c>
      <c r="AAA43" s="1193">
        <f t="shared" ref="AAA43:ABA43" si="638">AAA35</f>
        <v>0</v>
      </c>
      <c r="AAB43" s="1193">
        <f t="shared" si="638"/>
        <v>0</v>
      </c>
      <c r="AAC43" s="1193">
        <f t="shared" si="638"/>
        <v>0</v>
      </c>
      <c r="AAD43" s="1193">
        <f t="shared" si="638"/>
        <v>0</v>
      </c>
      <c r="AAE43" s="1193">
        <f t="shared" si="638"/>
        <v>0</v>
      </c>
      <c r="AAF43" s="1193">
        <f t="shared" si="638"/>
        <v>0</v>
      </c>
      <c r="AAG43" s="1193">
        <f t="shared" si="638"/>
        <v>0</v>
      </c>
      <c r="AAH43" s="1193">
        <f t="shared" si="638"/>
        <v>0</v>
      </c>
      <c r="AAI43" s="1193">
        <f t="shared" si="638"/>
        <v>0</v>
      </c>
      <c r="AAJ43" s="1193">
        <f t="shared" si="638"/>
        <v>-1808400000.1600001</v>
      </c>
      <c r="AAK43" s="1193">
        <f t="shared" si="638"/>
        <v>-237500000</v>
      </c>
      <c r="AAL43" s="1193">
        <f t="shared" si="638"/>
        <v>0</v>
      </c>
      <c r="AAM43" s="1193">
        <f t="shared" si="638"/>
        <v>0</v>
      </c>
      <c r="AAN43" s="1193">
        <f t="shared" si="638"/>
        <v>0</v>
      </c>
      <c r="AAO43" s="1193">
        <f t="shared" si="638"/>
        <v>0</v>
      </c>
      <c r="AAP43" s="1193">
        <f t="shared" si="638"/>
        <v>0</v>
      </c>
      <c r="AAQ43" s="1193">
        <f t="shared" si="638"/>
        <v>0</v>
      </c>
      <c r="AAR43" s="1193">
        <f t="shared" si="638"/>
        <v>0</v>
      </c>
      <c r="AAS43" s="1193">
        <f t="shared" si="638"/>
        <v>0</v>
      </c>
      <c r="AAT43" s="1193">
        <f t="shared" si="638"/>
        <v>-1808400000.1600001</v>
      </c>
      <c r="AAU43" s="1193">
        <f t="shared" si="638"/>
        <v>-237500000</v>
      </c>
      <c r="AAV43" s="1193">
        <f t="shared" si="638"/>
        <v>0</v>
      </c>
      <c r="AAW43" s="1193">
        <f t="shared" si="638"/>
        <v>0</v>
      </c>
      <c r="AAX43" s="1193">
        <f t="shared" si="638"/>
        <v>0</v>
      </c>
      <c r="AAY43" s="1193">
        <f t="shared" si="638"/>
        <v>0</v>
      </c>
      <c r="AAZ43" s="1193">
        <f t="shared" si="638"/>
        <v>0</v>
      </c>
      <c r="ABA43" s="1193">
        <f t="shared" si="638"/>
        <v>0</v>
      </c>
      <c r="ABB43" s="799"/>
      <c r="ABC43" s="530"/>
    </row>
    <row r="44" spans="1:731" s="1094" customFormat="1" ht="16.5" x14ac:dyDescent="0.25">
      <c r="A44" s="805"/>
      <c r="B44" s="1194"/>
      <c r="C44" s="799"/>
      <c r="D44" s="799"/>
      <c r="E44" s="799"/>
      <c r="F44" s="799"/>
      <c r="G44" s="799"/>
      <c r="H44" s="530"/>
      <c r="I44" s="530"/>
      <c r="J44" s="530"/>
      <c r="K44" s="530"/>
      <c r="L44" s="530"/>
      <c r="M44" s="530"/>
      <c r="N44" s="799"/>
      <c r="O44" s="799"/>
      <c r="P44" s="530"/>
      <c r="Q44" s="530"/>
      <c r="R44" s="530"/>
      <c r="S44" s="530"/>
      <c r="T44" s="530"/>
      <c r="U44" s="530"/>
      <c r="V44" s="530"/>
      <c r="W44" s="530"/>
      <c r="X44" s="530"/>
      <c r="Y44" s="530"/>
      <c r="Z44" s="530"/>
      <c r="AA44" s="530"/>
      <c r="AB44" s="530"/>
      <c r="AC44" s="530"/>
      <c r="AD44" s="530"/>
      <c r="AE44" s="530"/>
      <c r="AF44" s="530"/>
      <c r="AG44" s="530"/>
      <c r="AH44" s="530"/>
      <c r="AI44" s="530"/>
      <c r="AJ44" s="530"/>
      <c r="AK44" s="530"/>
      <c r="AL44" s="530"/>
      <c r="AM44" s="530"/>
      <c r="AN44" s="799"/>
      <c r="AO44" s="530"/>
      <c r="AP44" s="530"/>
      <c r="AQ44" s="799"/>
      <c r="AR44" s="799"/>
      <c r="AS44" s="530"/>
      <c r="AT44" s="799"/>
      <c r="AU44" s="799"/>
      <c r="AV44" s="530"/>
      <c r="AW44" s="799"/>
      <c r="AX44" s="530"/>
      <c r="AY44" s="799"/>
      <c r="AZ44" s="530"/>
      <c r="BA44" s="799"/>
      <c r="BB44" s="530"/>
      <c r="BC44" s="799"/>
      <c r="BD44" s="530"/>
      <c r="BE44" s="799"/>
      <c r="BF44" s="530"/>
      <c r="BG44" s="799"/>
      <c r="BH44" s="1028"/>
      <c r="BI44" s="1028"/>
      <c r="BJ44" s="1028"/>
      <c r="BK44" s="1028"/>
      <c r="BL44" s="1028"/>
      <c r="BM44" s="1028"/>
      <c r="BN44" s="802"/>
      <c r="BO44" s="802"/>
      <c r="BP44" s="802"/>
      <c r="BQ44" s="802"/>
      <c r="BR44" s="802"/>
      <c r="BS44" s="802"/>
      <c r="BT44" s="802"/>
      <c r="BU44" s="802"/>
      <c r="BV44" s="802"/>
      <c r="BW44" s="802"/>
      <c r="BX44" s="802"/>
      <c r="BY44" s="802"/>
      <c r="BZ44" s="802"/>
      <c r="CA44" s="802"/>
      <c r="CB44" s="802"/>
      <c r="CC44" s="802"/>
      <c r="CD44" s="802"/>
      <c r="CE44" s="802"/>
      <c r="CF44" s="802"/>
      <c r="CG44" s="802"/>
      <c r="CH44" s="802"/>
      <c r="CI44" s="802"/>
      <c r="CJ44" s="802"/>
      <c r="CK44" s="802"/>
      <c r="CL44" s="802"/>
      <c r="CM44" s="802"/>
      <c r="CN44" s="802"/>
      <c r="CO44" s="802"/>
      <c r="CP44" s="802"/>
      <c r="CQ44" s="802"/>
      <c r="CR44" s="802"/>
      <c r="CS44" s="802"/>
      <c r="CT44" s="802"/>
      <c r="CU44" s="802"/>
      <c r="CV44" s="802"/>
      <c r="CW44" s="802"/>
      <c r="CX44" s="802"/>
      <c r="CY44" s="802"/>
      <c r="CZ44" s="802"/>
      <c r="DA44" s="802"/>
      <c r="DB44" s="802"/>
      <c r="DC44" s="802"/>
      <c r="DD44" s="802"/>
      <c r="DE44" s="802"/>
      <c r="DF44" s="802"/>
      <c r="DG44" s="802"/>
      <c r="DH44" s="1189"/>
      <c r="DI44" s="1189"/>
      <c r="DJ44" s="802"/>
      <c r="DK44" s="802"/>
      <c r="DL44" s="802"/>
      <c r="DM44" s="802"/>
      <c r="DN44" s="1189"/>
      <c r="DO44" s="1189"/>
      <c r="DP44" s="802"/>
      <c r="DQ44" s="802"/>
      <c r="DR44" s="802"/>
      <c r="DS44" s="802"/>
      <c r="DT44" s="1189"/>
      <c r="DU44" s="1189"/>
      <c r="DV44" s="802"/>
      <c r="DW44" s="802"/>
      <c r="DX44" s="802"/>
      <c r="DY44" s="802"/>
      <c r="DZ44" s="802"/>
      <c r="EA44" s="802"/>
      <c r="EB44" s="802"/>
      <c r="EC44" s="802"/>
      <c r="ED44" s="802"/>
      <c r="EE44" s="802"/>
      <c r="EF44" s="802"/>
      <c r="EG44" s="802"/>
      <c r="EH44" s="802"/>
      <c r="EI44" s="802"/>
      <c r="EJ44" s="802"/>
      <c r="EK44" s="802"/>
      <c r="EL44" s="802"/>
      <c r="EM44" s="802"/>
      <c r="EN44" s="802"/>
      <c r="EO44" s="802"/>
      <c r="EP44" s="802"/>
      <c r="EQ44" s="802"/>
      <c r="ER44" s="802"/>
      <c r="ES44" s="802"/>
      <c r="ET44" s="802"/>
      <c r="EU44" s="802"/>
      <c r="EV44" s="802"/>
      <c r="EW44" s="802"/>
      <c r="EX44" s="802"/>
      <c r="EY44" s="802"/>
      <c r="EZ44" s="530"/>
      <c r="FA44" s="530"/>
      <c r="FB44" s="530"/>
      <c r="FC44" s="530"/>
      <c r="FD44" s="530"/>
      <c r="FE44" s="530"/>
      <c r="FF44" s="530"/>
      <c r="FG44" s="798"/>
      <c r="FH44" s="802"/>
      <c r="FI44" s="802"/>
      <c r="FJ44" s="802"/>
      <c r="FK44" s="802"/>
      <c r="FL44" s="802"/>
      <c r="FM44" s="802"/>
      <c r="FN44" s="802"/>
      <c r="FO44" s="802"/>
      <c r="FP44" s="802"/>
      <c r="FQ44" s="802"/>
      <c r="FR44" s="802"/>
      <c r="FS44" s="802"/>
      <c r="FT44" s="802"/>
      <c r="FU44" s="802"/>
      <c r="FV44" s="802"/>
      <c r="FW44" s="802"/>
      <c r="FX44" s="802"/>
      <c r="FY44" s="802"/>
      <c r="FZ44" s="802"/>
      <c r="GA44" s="802"/>
      <c r="GB44" s="802"/>
      <c r="GC44" s="802"/>
      <c r="GD44" s="802"/>
      <c r="GE44" s="802"/>
      <c r="GF44" s="802"/>
      <c r="GG44" s="802"/>
      <c r="GH44" s="802"/>
      <c r="GI44" s="802"/>
      <c r="GJ44" s="802"/>
      <c r="GK44" s="802"/>
      <c r="GL44" s="802"/>
      <c r="GM44" s="802"/>
      <c r="GN44" s="802"/>
      <c r="GO44" s="802"/>
      <c r="GP44" s="802"/>
      <c r="GQ44" s="802"/>
      <c r="GR44" s="802"/>
      <c r="GS44" s="802"/>
      <c r="GT44" s="802"/>
      <c r="GU44" s="802"/>
      <c r="GV44" s="802"/>
      <c r="GW44" s="802"/>
      <c r="GX44" s="802"/>
      <c r="GY44" s="802"/>
      <c r="GZ44" s="802"/>
      <c r="HA44" s="802"/>
      <c r="HB44" s="802"/>
      <c r="HC44" s="802"/>
      <c r="HD44" s="802"/>
      <c r="HE44" s="802"/>
      <c r="HF44" s="802"/>
      <c r="HG44" s="802"/>
      <c r="HH44" s="802"/>
      <c r="HI44" s="802"/>
      <c r="HJ44" s="802"/>
      <c r="HK44" s="802"/>
      <c r="HL44" s="802"/>
      <c r="HM44" s="802"/>
      <c r="HN44" s="802"/>
      <c r="HO44" s="802"/>
      <c r="HP44" s="802"/>
      <c r="HQ44" s="799"/>
      <c r="HR44" s="802"/>
      <c r="HS44" s="802"/>
      <c r="HT44" s="802"/>
      <c r="HU44" s="1129"/>
      <c r="HV44" s="1129"/>
      <c r="HW44" s="798"/>
      <c r="HX44" s="1129"/>
      <c r="HY44" s="798"/>
      <c r="HZ44" s="1129"/>
      <c r="IA44" s="1129"/>
      <c r="IB44" s="1129"/>
      <c r="IC44" s="1129"/>
      <c r="ID44" s="802"/>
      <c r="IE44" s="802"/>
      <c r="IF44" s="802"/>
      <c r="IG44" s="802"/>
      <c r="IH44" s="802"/>
      <c r="II44" s="802"/>
      <c r="IJ44" s="802"/>
      <c r="IK44" s="802"/>
      <c r="IL44" s="802"/>
      <c r="IM44" s="802"/>
      <c r="IN44" s="802"/>
      <c r="IO44" s="802"/>
      <c r="IP44" s="802"/>
      <c r="IQ44" s="802"/>
      <c r="IR44" s="802"/>
      <c r="IS44" s="802"/>
      <c r="IT44" s="802"/>
      <c r="IU44" s="802"/>
      <c r="IV44" s="802"/>
      <c r="IW44" s="802"/>
      <c r="IX44" s="802"/>
      <c r="IY44" s="802"/>
      <c r="IZ44" s="802"/>
      <c r="JA44" s="802"/>
      <c r="JB44" s="802"/>
      <c r="JC44" s="802"/>
      <c r="JD44" s="802"/>
      <c r="JE44" s="802"/>
      <c r="JF44" s="799"/>
      <c r="JG44" s="799"/>
      <c r="JH44" s="799"/>
      <c r="JI44" s="799"/>
      <c r="JJ44" s="799"/>
      <c r="JK44" s="799"/>
      <c r="JL44" s="530"/>
      <c r="JM44" s="530"/>
      <c r="JN44" s="530"/>
      <c r="JO44" s="530"/>
      <c r="JP44" s="530"/>
      <c r="JQ44" s="530"/>
      <c r="JR44" s="798"/>
      <c r="JS44" s="798"/>
      <c r="JT44" s="798"/>
      <c r="JU44" s="798"/>
      <c r="JV44" s="798"/>
      <c r="JW44" s="798"/>
      <c r="JX44" s="798"/>
      <c r="JY44" s="798"/>
      <c r="JZ44" s="798"/>
      <c r="KA44" s="798"/>
      <c r="KB44" s="798"/>
      <c r="KC44" s="798"/>
      <c r="KD44" s="798"/>
      <c r="KE44" s="1129"/>
      <c r="KF44" s="1129"/>
      <c r="KG44" s="1129"/>
      <c r="KH44" s="798"/>
      <c r="KI44" s="1129"/>
      <c r="KJ44" s="1129"/>
      <c r="KK44" s="1129"/>
      <c r="KL44" s="798"/>
      <c r="KM44" s="798"/>
      <c r="KN44" s="798"/>
      <c r="KO44" s="798"/>
      <c r="KP44" s="798"/>
      <c r="KQ44" s="798"/>
      <c r="KR44" s="798"/>
      <c r="KS44" s="798"/>
      <c r="KT44" s="798"/>
      <c r="KU44" s="798"/>
      <c r="KV44" s="798"/>
      <c r="KW44" s="798"/>
      <c r="KX44" s="798"/>
      <c r="KY44" s="798"/>
      <c r="KZ44" s="798"/>
      <c r="LA44" s="798"/>
      <c r="LB44" s="798"/>
      <c r="LC44" s="802"/>
      <c r="LD44" s="802"/>
      <c r="LE44" s="798"/>
      <c r="LF44" s="802"/>
      <c r="LG44" s="802"/>
      <c r="LH44" s="802"/>
      <c r="LI44" s="798"/>
      <c r="LJ44" s="798"/>
      <c r="LK44" s="802"/>
      <c r="LL44" s="802"/>
      <c r="LM44" s="802"/>
      <c r="LN44" s="802"/>
      <c r="LO44" s="802"/>
      <c r="LP44" s="802"/>
      <c r="LQ44" s="802"/>
      <c r="LR44" s="802"/>
      <c r="LS44" s="802"/>
      <c r="LT44" s="802"/>
      <c r="LU44" s="802"/>
      <c r="LV44" s="802"/>
      <c r="LW44" s="802"/>
      <c r="LX44" s="802"/>
      <c r="LY44" s="802"/>
      <c r="LZ44" s="1028"/>
      <c r="MA44" s="802"/>
      <c r="MB44" s="802"/>
      <c r="MC44" s="802"/>
      <c r="MD44" s="802"/>
      <c r="ME44" s="802"/>
      <c r="MF44" s="802"/>
      <c r="MG44" s="802"/>
      <c r="MH44" s="1028"/>
      <c r="MI44" s="802"/>
      <c r="MJ44" s="802"/>
      <c r="MK44" s="802"/>
      <c r="ML44" s="802"/>
      <c r="MM44" s="802"/>
      <c r="MN44" s="802"/>
      <c r="MO44" s="802"/>
      <c r="MP44" s="1028"/>
      <c r="MQ44" s="1028"/>
      <c r="MR44" s="1028"/>
      <c r="MS44" s="1028"/>
      <c r="MT44" s="1028"/>
      <c r="MU44" s="1028"/>
      <c r="MV44" s="1028"/>
      <c r="MW44" s="1028"/>
      <c r="MX44" s="1028"/>
      <c r="MY44" s="1028"/>
      <c r="MZ44" s="1028"/>
      <c r="NA44" s="1028"/>
      <c r="NB44" s="1028"/>
      <c r="NC44" s="1028"/>
      <c r="ND44" s="1028"/>
      <c r="NE44" s="1028"/>
      <c r="NF44" s="1028"/>
      <c r="NG44" s="1028"/>
      <c r="NH44" s="799"/>
      <c r="NI44" s="799"/>
      <c r="NJ44" s="799"/>
      <c r="NK44" s="799"/>
      <c r="NL44" s="799"/>
      <c r="NM44" s="799"/>
      <c r="NN44" s="799"/>
      <c r="NO44" s="799"/>
      <c r="NP44" s="530"/>
      <c r="NQ44" s="530"/>
      <c r="NR44" s="530"/>
      <c r="NS44" s="530"/>
      <c r="NT44" s="530"/>
      <c r="NU44" s="530"/>
      <c r="NV44" s="530"/>
      <c r="NW44" s="530"/>
      <c r="NX44" s="798"/>
      <c r="NY44" s="798"/>
      <c r="NZ44" s="798"/>
      <c r="OA44" s="798"/>
      <c r="OB44" s="798"/>
      <c r="OC44" s="798"/>
      <c r="OD44" s="798"/>
      <c r="OE44" s="798"/>
      <c r="OF44" s="798"/>
      <c r="OG44" s="798"/>
      <c r="OH44" s="798"/>
      <c r="OI44" s="798"/>
      <c r="OJ44" s="798"/>
      <c r="OK44" s="798"/>
      <c r="OL44" s="798"/>
      <c r="OM44" s="798"/>
      <c r="ON44" s="798"/>
      <c r="OO44" s="1190"/>
      <c r="OP44" s="1190"/>
      <c r="OQ44" s="1190"/>
      <c r="OR44" s="1190"/>
      <c r="OS44" s="798"/>
      <c r="OT44" s="1190"/>
      <c r="OU44" s="1190"/>
      <c r="OV44" s="1190"/>
      <c r="OW44" s="1190"/>
      <c r="OX44" s="530"/>
      <c r="OY44" s="530"/>
      <c r="OZ44" s="530"/>
      <c r="PA44" s="530"/>
      <c r="PB44" s="530"/>
      <c r="PC44" s="530"/>
      <c r="PD44" s="530"/>
      <c r="PE44" s="530"/>
      <c r="PF44" s="530"/>
      <c r="PG44" s="530"/>
      <c r="PH44" s="530"/>
      <c r="PI44" s="530"/>
      <c r="PJ44" s="530"/>
      <c r="PK44" s="530"/>
      <c r="PL44" s="530"/>
      <c r="PM44" s="530"/>
      <c r="PN44" s="530"/>
      <c r="PO44" s="530"/>
      <c r="PP44" s="530"/>
      <c r="PQ44" s="530"/>
      <c r="PR44" s="530"/>
      <c r="PS44" s="530"/>
      <c r="PT44" s="530"/>
      <c r="PU44" s="530"/>
      <c r="PV44" s="530"/>
      <c r="PW44" s="530"/>
      <c r="PX44" s="530"/>
      <c r="PY44" s="530"/>
      <c r="PZ44" s="530"/>
      <c r="QA44" s="530"/>
      <c r="QB44" s="802"/>
      <c r="QC44" s="802"/>
      <c r="QD44" s="802"/>
      <c r="QE44" s="802"/>
      <c r="QF44" s="802"/>
      <c r="QG44" s="802"/>
      <c r="QH44" s="802"/>
      <c r="QI44" s="802"/>
      <c r="QJ44" s="802"/>
      <c r="QK44" s="802"/>
      <c r="QL44" s="802"/>
      <c r="QM44" s="802"/>
      <c r="QN44" s="802"/>
      <c r="QO44" s="802"/>
      <c r="QP44" s="802"/>
      <c r="QQ44" s="802"/>
      <c r="QR44" s="802"/>
      <c r="QS44" s="802"/>
      <c r="QT44" s="802"/>
      <c r="QU44" s="802"/>
      <c r="QV44" s="802"/>
      <c r="QW44" s="802"/>
      <c r="QX44" s="802"/>
      <c r="QY44" s="802"/>
      <c r="QZ44" s="802"/>
      <c r="RA44" s="802"/>
      <c r="RB44" s="802"/>
      <c r="RC44" s="802"/>
      <c r="RD44" s="802"/>
      <c r="RE44" s="802"/>
      <c r="RF44" s="798"/>
      <c r="RG44" s="1129"/>
      <c r="RH44" s="1129"/>
      <c r="RI44" s="1129"/>
      <c r="RJ44" s="1129"/>
      <c r="RK44" s="798"/>
      <c r="RL44" s="1129"/>
      <c r="RM44" s="1129"/>
      <c r="RN44" s="1129"/>
      <c r="RO44" s="1129"/>
      <c r="RP44" s="798"/>
      <c r="RQ44" s="798"/>
      <c r="RR44" s="798"/>
      <c r="RS44" s="798"/>
      <c r="RT44" s="798"/>
      <c r="RU44" s="798"/>
      <c r="RV44" s="798"/>
      <c r="RW44" s="798"/>
      <c r="RX44" s="798"/>
      <c r="RY44" s="798"/>
      <c r="RZ44" s="798"/>
      <c r="SA44" s="798"/>
      <c r="SB44" s="798"/>
      <c r="SC44" s="798"/>
      <c r="SD44" s="802"/>
      <c r="SE44" s="802"/>
      <c r="SF44" s="802"/>
      <c r="SG44" s="802"/>
      <c r="SH44" s="802"/>
      <c r="SI44" s="802"/>
      <c r="SJ44" s="802"/>
      <c r="SK44" s="802"/>
      <c r="SL44" s="802"/>
      <c r="SM44" s="802"/>
      <c r="SN44" s="802"/>
      <c r="SO44" s="802"/>
      <c r="SP44" s="802"/>
      <c r="SQ44" s="802"/>
      <c r="SR44" s="802"/>
      <c r="SS44" s="802"/>
      <c r="ST44" s="802"/>
      <c r="SU44" s="802"/>
      <c r="SV44" s="530"/>
      <c r="SW44" s="799"/>
      <c r="SX44" s="799"/>
      <c r="SY44" s="799"/>
      <c r="SZ44" s="799"/>
      <c r="TA44" s="799"/>
      <c r="TB44" s="799"/>
      <c r="TC44" s="530"/>
      <c r="TD44" s="799"/>
      <c r="TE44" s="799"/>
      <c r="TF44" s="799"/>
      <c r="TG44" s="799"/>
      <c r="TH44" s="799"/>
      <c r="TI44" s="799"/>
      <c r="TJ44" s="530"/>
      <c r="TK44" s="530"/>
      <c r="TL44" s="530"/>
      <c r="TM44" s="530"/>
      <c r="TN44" s="530"/>
      <c r="TO44" s="530"/>
      <c r="TP44" s="530"/>
      <c r="TQ44" s="530"/>
      <c r="TR44" s="530"/>
      <c r="TS44" s="530"/>
      <c r="TT44" s="530"/>
      <c r="TU44" s="530"/>
      <c r="TV44" s="530"/>
      <c r="TW44" s="530"/>
      <c r="TX44" s="530"/>
      <c r="TY44" s="530"/>
      <c r="TZ44" s="530"/>
      <c r="UA44" s="530"/>
      <c r="UB44" s="530"/>
      <c r="UC44" s="530"/>
      <c r="UD44" s="530"/>
      <c r="UE44" s="530"/>
      <c r="UF44" s="530"/>
      <c r="UG44" s="530"/>
      <c r="UH44" s="530"/>
      <c r="UI44" s="530"/>
      <c r="UJ44" s="530"/>
      <c r="UK44" s="530"/>
      <c r="UL44" s="530"/>
      <c r="UM44" s="530"/>
      <c r="UN44" s="530"/>
      <c r="UO44" s="530"/>
      <c r="UP44" s="530"/>
      <c r="UQ44" s="530"/>
      <c r="UR44" s="530"/>
      <c r="US44" s="530"/>
      <c r="UT44" s="530"/>
      <c r="UU44" s="530"/>
      <c r="UV44" s="530"/>
      <c r="UW44" s="530"/>
      <c r="UX44" s="530"/>
      <c r="UY44" s="530"/>
      <c r="UZ44" s="802"/>
      <c r="VA44" s="802"/>
      <c r="VB44" s="530"/>
      <c r="VC44" s="530"/>
      <c r="VD44" s="530"/>
      <c r="VE44" s="530"/>
      <c r="VF44" s="530"/>
      <c r="VG44" s="530"/>
      <c r="VH44" s="799"/>
      <c r="VI44" s="799"/>
      <c r="VJ44" s="799"/>
      <c r="VK44" s="799"/>
      <c r="VL44" s="799"/>
      <c r="VM44" s="530"/>
      <c r="VN44" s="799"/>
      <c r="VO44" s="799"/>
      <c r="VP44" s="1028"/>
      <c r="VQ44" s="1028"/>
      <c r="VR44" s="1028"/>
      <c r="VS44" s="1028"/>
      <c r="VT44" s="799"/>
      <c r="VU44" s="799"/>
      <c r="VV44" s="530"/>
      <c r="VW44" s="799"/>
      <c r="VX44" s="799"/>
      <c r="VY44" s="799"/>
      <c r="VZ44" s="799"/>
      <c r="WA44" s="799"/>
      <c r="WB44" s="799"/>
      <c r="WC44" s="799"/>
      <c r="WD44" s="799"/>
      <c r="WE44" s="799"/>
      <c r="WF44" s="799"/>
      <c r="WG44" s="799"/>
      <c r="WH44" s="799"/>
      <c r="WI44" s="799"/>
      <c r="WJ44" s="530"/>
      <c r="WK44" s="530"/>
      <c r="WL44" s="530"/>
      <c r="WM44" s="530"/>
      <c r="WN44" s="530"/>
      <c r="WO44" s="799"/>
      <c r="WP44" s="800"/>
      <c r="WQ44" s="800"/>
      <c r="WR44" s="800"/>
      <c r="WS44" s="800"/>
      <c r="WT44" s="800"/>
      <c r="WU44" s="800"/>
      <c r="WV44" s="800"/>
      <c r="WW44" s="800"/>
      <c r="WX44" s="800"/>
      <c r="WY44" s="800"/>
      <c r="WZ44" s="800"/>
      <c r="XA44" s="800"/>
      <c r="XB44" s="800"/>
      <c r="XC44" s="800"/>
      <c r="XD44" s="800"/>
      <c r="XE44" s="800"/>
      <c r="XF44" s="800"/>
      <c r="XG44" s="800"/>
      <c r="XH44" s="800"/>
      <c r="XI44" s="800"/>
      <c r="XJ44" s="530"/>
      <c r="XK44" s="530"/>
      <c r="XL44" s="530"/>
      <c r="XM44" s="530"/>
      <c r="XN44" s="530"/>
      <c r="XO44" s="799"/>
      <c r="XP44" s="799"/>
      <c r="XQ44" s="799"/>
      <c r="XR44" s="799"/>
      <c r="XS44" s="799"/>
      <c r="XT44" s="799"/>
      <c r="XU44" s="799"/>
      <c r="XV44" s="799"/>
      <c r="XW44" s="799"/>
      <c r="XX44" s="799"/>
      <c r="XY44" s="799"/>
      <c r="XZ44" s="799"/>
      <c r="YA44" s="799"/>
      <c r="YB44" s="1028"/>
      <c r="YC44" s="1028"/>
      <c r="YD44" s="1028"/>
      <c r="YE44" s="1028"/>
      <c r="YF44" s="802"/>
      <c r="YG44" s="1028"/>
      <c r="YH44" s="1028"/>
      <c r="YI44" s="801"/>
      <c r="YJ44" s="802"/>
      <c r="YK44" s="1028"/>
      <c r="YL44" s="1028"/>
      <c r="YM44" s="1190"/>
      <c r="YN44" s="1028"/>
      <c r="YO44" s="1028"/>
      <c r="YP44" s="1028"/>
      <c r="YQ44" s="1028"/>
      <c r="YR44" s="802"/>
      <c r="YS44" s="1028"/>
      <c r="YT44" s="1028"/>
      <c r="YU44" s="801"/>
      <c r="YV44" s="802"/>
      <c r="YW44" s="1028"/>
      <c r="YX44" s="1028"/>
      <c r="YY44" s="1190"/>
      <c r="YZ44" s="530"/>
      <c r="ZA44" s="530"/>
      <c r="ZB44" s="530"/>
      <c r="ZC44" s="530"/>
      <c r="ZD44" s="530"/>
      <c r="ZE44" s="530"/>
      <c r="ZF44" s="530"/>
      <c r="ZG44" s="530"/>
      <c r="ZH44" s="530"/>
      <c r="ZI44" s="530"/>
      <c r="ZJ44" s="530"/>
      <c r="ZK44" s="530"/>
      <c r="ZL44" s="530"/>
      <c r="ZM44" s="530"/>
      <c r="ZN44" s="530"/>
      <c r="ZO44" s="530"/>
      <c r="ZP44" s="530"/>
      <c r="ZQ44" s="530"/>
      <c r="ZR44" s="530"/>
      <c r="ZS44" s="530"/>
      <c r="ZT44" s="530"/>
      <c r="ZU44" s="530"/>
      <c r="ZV44" s="530"/>
      <c r="ZW44" s="530"/>
      <c r="ZX44" s="530"/>
      <c r="ZY44" s="530"/>
      <c r="ZZ44" s="530"/>
      <c r="AAA44" s="530"/>
      <c r="AAB44" s="530"/>
      <c r="AAC44" s="530"/>
      <c r="AAD44" s="530"/>
      <c r="AAE44" s="530"/>
      <c r="AAF44" s="530"/>
      <c r="AAG44" s="530"/>
      <c r="AAH44" s="530"/>
      <c r="AAI44" s="530"/>
      <c r="AAJ44" s="530"/>
      <c r="AAK44" s="799"/>
      <c r="AAL44" s="799"/>
      <c r="AAM44" s="799"/>
      <c r="AAN44" s="799"/>
      <c r="AAO44" s="799"/>
      <c r="AAP44" s="799"/>
      <c r="AAQ44" s="799"/>
      <c r="AAR44" s="799"/>
      <c r="AAS44" s="799"/>
      <c r="AAT44" s="799"/>
      <c r="AAU44" s="799"/>
      <c r="AAV44" s="799"/>
      <c r="AAW44" s="799"/>
      <c r="AAX44" s="799"/>
      <c r="AAY44" s="799"/>
      <c r="AAZ44" s="530"/>
      <c r="ABA44" s="530"/>
      <c r="ABB44" s="799"/>
      <c r="ABC44" s="530"/>
    </row>
    <row r="45" spans="1:731" s="1094" customFormat="1" ht="78.75" customHeight="1" x14ac:dyDescent="0.25">
      <c r="A45" s="799">
        <f>B38-'[2]Исполнение  по  МБТ  всего'!$B$33*1000</f>
        <v>0</v>
      </c>
      <c r="B45" s="802">
        <f>C38-'[2]Исполнение  по  МБТ  всего'!$E$33*1000</f>
        <v>0</v>
      </c>
      <c r="C45" s="997">
        <v>7167999694.6199999</v>
      </c>
      <c r="D45" s="806"/>
      <c r="E45" s="806"/>
      <c r="F45" s="1465" t="s">
        <v>947</v>
      </c>
      <c r="G45" s="1466"/>
      <c r="H45" s="1466"/>
      <c r="I45" s="1466"/>
      <c r="J45" s="1466"/>
      <c r="K45" s="1466"/>
      <c r="L45" s="1466"/>
      <c r="M45" s="1474"/>
      <c r="N45" s="1489" t="s">
        <v>948</v>
      </c>
      <c r="O45" s="1490"/>
      <c r="P45" s="1490"/>
      <c r="Q45" s="1490"/>
      <c r="R45" s="1490"/>
      <c r="S45" s="1490"/>
      <c r="T45" s="1490"/>
      <c r="U45" s="1491"/>
      <c r="V45" s="1465" t="s">
        <v>949</v>
      </c>
      <c r="W45" s="1466"/>
      <c r="X45" s="1466"/>
      <c r="Y45" s="1466"/>
      <c r="Z45" s="1466"/>
      <c r="AA45" s="1466"/>
      <c r="AB45" s="1466"/>
      <c r="AC45" s="1474"/>
      <c r="AD45" s="1473" t="s">
        <v>950</v>
      </c>
      <c r="AE45" s="1473"/>
      <c r="AF45" s="1473"/>
      <c r="AG45" s="1473"/>
      <c r="AH45" s="1473"/>
      <c r="AI45" s="1473"/>
      <c r="AJ45" s="1473"/>
      <c r="AK45" s="1473"/>
      <c r="AL45" s="1473"/>
      <c r="AM45" s="1473"/>
      <c r="AN45" s="799"/>
      <c r="AO45" s="799"/>
      <c r="AP45" s="1513" t="s">
        <v>951</v>
      </c>
      <c r="AQ45" s="1514"/>
      <c r="AR45" s="1514"/>
      <c r="AS45" s="1514"/>
      <c r="AT45" s="1514"/>
      <c r="AU45" s="1514"/>
      <c r="AV45" s="1514"/>
      <c r="AW45" s="1514"/>
      <c r="AX45" s="1514"/>
      <c r="AY45" s="1514"/>
      <c r="AZ45" s="1514"/>
      <c r="BA45" s="1514"/>
      <c r="BB45" s="1514"/>
      <c r="BC45" s="1514"/>
      <c r="BD45" s="1514"/>
      <c r="BE45" s="1514"/>
      <c r="BF45" s="1514"/>
      <c r="BG45" s="1514"/>
      <c r="BH45" s="1473" t="s">
        <v>976</v>
      </c>
      <c r="BI45" s="1473"/>
      <c r="BJ45" s="1473"/>
      <c r="BK45" s="1473"/>
      <c r="BL45" s="1473"/>
      <c r="BM45" s="1473"/>
      <c r="BN45" s="1473" t="s">
        <v>952</v>
      </c>
      <c r="BO45" s="1473"/>
      <c r="BP45" s="1473"/>
      <c r="BQ45" s="1473"/>
      <c r="BR45" s="1473"/>
      <c r="BS45" s="1473"/>
      <c r="BT45" s="1465" t="s">
        <v>1043</v>
      </c>
      <c r="BU45" s="1466"/>
      <c r="BV45" s="1466"/>
      <c r="BW45" s="1466"/>
      <c r="BX45" s="1466"/>
      <c r="BY45" s="1466"/>
      <c r="BZ45" s="1466"/>
      <c r="CA45" s="1466"/>
      <c r="CB45" s="1466"/>
      <c r="CC45" s="1466"/>
      <c r="CD45" s="1466"/>
      <c r="CE45" s="1466"/>
      <c r="CF45" s="1466"/>
      <c r="CG45" s="1466"/>
      <c r="CH45" s="1466"/>
      <c r="CI45" s="1466"/>
      <c r="CJ45" s="1466"/>
      <c r="CK45" s="1466"/>
      <c r="CL45" s="1466"/>
      <c r="CM45" s="1466"/>
      <c r="CN45" s="1466"/>
      <c r="CO45" s="1466"/>
      <c r="CP45" s="1466"/>
      <c r="CQ45" s="1466"/>
      <c r="CR45" s="1465" t="s">
        <v>1162</v>
      </c>
      <c r="CS45" s="1466"/>
      <c r="CT45" s="1466"/>
      <c r="CU45" s="1466"/>
      <c r="CV45" s="1466"/>
      <c r="CW45" s="1466"/>
      <c r="CX45" s="1473" t="s">
        <v>953</v>
      </c>
      <c r="CY45" s="1473"/>
      <c r="CZ45" s="1473"/>
      <c r="DA45" s="1473"/>
      <c r="DB45" s="1473"/>
      <c r="DC45" s="1473"/>
      <c r="DD45" s="1465" t="s">
        <v>1226</v>
      </c>
      <c r="DE45" s="1466"/>
      <c r="DF45" s="1466"/>
      <c r="DG45" s="1466"/>
      <c r="DH45" s="1466"/>
      <c r="DI45" s="1466"/>
      <c r="DJ45" s="1465" t="s">
        <v>1108</v>
      </c>
      <c r="DK45" s="1466"/>
      <c r="DL45" s="1466"/>
      <c r="DM45" s="1466"/>
      <c r="DN45" s="1466"/>
      <c r="DO45" s="1466"/>
      <c r="DP45" s="1465" t="s">
        <v>1227</v>
      </c>
      <c r="DQ45" s="1466"/>
      <c r="DR45" s="1466"/>
      <c r="DS45" s="1466"/>
      <c r="DT45" s="1466"/>
      <c r="DU45" s="1466"/>
      <c r="DV45" s="1465" t="s">
        <v>1166</v>
      </c>
      <c r="DW45" s="1466"/>
      <c r="DX45" s="1466"/>
      <c r="DY45" s="1466"/>
      <c r="DZ45" s="1466"/>
      <c r="EA45" s="1474"/>
      <c r="EB45" s="1465" t="s">
        <v>581</v>
      </c>
      <c r="EC45" s="1466"/>
      <c r="ED45" s="1466"/>
      <c r="EE45" s="1466"/>
      <c r="EF45" s="1466"/>
      <c r="EG45" s="1466"/>
      <c r="EH45" s="1466"/>
      <c r="EI45" s="1466"/>
      <c r="EJ45" s="1466"/>
      <c r="EK45" s="1466"/>
      <c r="EL45" s="1466"/>
      <c r="EM45" s="1466"/>
      <c r="EN45" s="1466"/>
      <c r="EO45" s="1466"/>
      <c r="EP45" s="1466"/>
      <c r="EQ45" s="1466"/>
      <c r="ER45" s="1466"/>
      <c r="ES45" s="1466"/>
      <c r="ET45" s="1466"/>
      <c r="EU45" s="1466"/>
      <c r="EV45" s="1466"/>
      <c r="EW45" s="1466"/>
      <c r="EX45" s="1466"/>
      <c r="EY45" s="1474"/>
      <c r="EZ45" s="1473" t="s">
        <v>1249</v>
      </c>
      <c r="FA45" s="1473"/>
      <c r="FB45" s="1473"/>
      <c r="FC45" s="1473"/>
      <c r="FD45" s="1473"/>
      <c r="FE45" s="1473"/>
      <c r="FF45" s="1473"/>
      <c r="FG45" s="1473"/>
      <c r="FH45" s="1488" t="s">
        <v>1159</v>
      </c>
      <c r="FI45" s="1488"/>
      <c r="FJ45" s="1488"/>
      <c r="FK45" s="1488"/>
      <c r="FL45" s="1488"/>
      <c r="FM45" s="1488"/>
      <c r="FN45" s="1473" t="s">
        <v>582</v>
      </c>
      <c r="FO45" s="1473"/>
      <c r="FP45" s="1473"/>
      <c r="FQ45" s="1473"/>
      <c r="FR45" s="1473"/>
      <c r="FS45" s="1473"/>
      <c r="FT45" s="1465" t="s">
        <v>583</v>
      </c>
      <c r="FU45" s="1466"/>
      <c r="FV45" s="1466"/>
      <c r="FW45" s="1466"/>
      <c r="FX45" s="1466"/>
      <c r="FY45" s="1466"/>
      <c r="FZ45" s="1466"/>
      <c r="GA45" s="1466"/>
      <c r="GB45" s="1466"/>
      <c r="GC45" s="1466"/>
      <c r="GD45" s="1466"/>
      <c r="GE45" s="1466"/>
      <c r="GF45" s="1466"/>
      <c r="GG45" s="1466"/>
      <c r="GH45" s="1466"/>
      <c r="GI45" s="1474"/>
      <c r="GJ45" s="1473" t="s">
        <v>1066</v>
      </c>
      <c r="GK45" s="1473"/>
      <c r="GL45" s="1473"/>
      <c r="GM45" s="1473"/>
      <c r="GN45" s="1473"/>
      <c r="GO45" s="1473"/>
      <c r="GP45" s="1465" t="s">
        <v>1034</v>
      </c>
      <c r="GQ45" s="1466"/>
      <c r="GR45" s="1466"/>
      <c r="GS45" s="1466"/>
      <c r="GT45" s="1466"/>
      <c r="GU45" s="1466"/>
      <c r="GV45" s="1466"/>
      <c r="GW45" s="1466"/>
      <c r="GX45" s="1466"/>
      <c r="GY45" s="1466"/>
      <c r="GZ45" s="1466"/>
      <c r="HA45" s="1466"/>
      <c r="HB45" s="1466"/>
      <c r="HC45" s="1466"/>
      <c r="HD45" s="1466"/>
      <c r="HE45" s="1466"/>
      <c r="HF45" s="1466"/>
      <c r="HG45" s="1466"/>
      <c r="HH45" s="1466"/>
      <c r="HI45" s="1466"/>
      <c r="HJ45" s="1466"/>
      <c r="HK45" s="1466"/>
      <c r="HL45" s="1466"/>
      <c r="HM45" s="1474"/>
      <c r="HN45" s="1465" t="s">
        <v>1132</v>
      </c>
      <c r="HO45" s="1466"/>
      <c r="HP45" s="1466"/>
      <c r="HQ45" s="1466"/>
      <c r="HR45" s="1466"/>
      <c r="HS45" s="1466"/>
      <c r="HT45" s="1466"/>
      <c r="HU45" s="1466"/>
      <c r="HV45" s="1466"/>
      <c r="HW45" s="1466"/>
      <c r="HX45" s="1466"/>
      <c r="HY45" s="1466"/>
      <c r="HZ45" s="1466"/>
      <c r="IA45" s="1466"/>
      <c r="IB45" s="1466"/>
      <c r="IC45" s="1474"/>
      <c r="ID45" s="1496" t="s">
        <v>584</v>
      </c>
      <c r="IE45" s="1497"/>
      <c r="IF45" s="1497"/>
      <c r="IG45" s="1497"/>
      <c r="IH45" s="1497"/>
      <c r="II45" s="1497"/>
      <c r="IJ45" s="1497"/>
      <c r="IK45" s="1497"/>
      <c r="IL45" s="1497"/>
      <c r="IM45" s="1497"/>
      <c r="IN45" s="1497"/>
      <c r="IO45" s="1497"/>
      <c r="IP45" s="1497"/>
      <c r="IQ45" s="1497"/>
      <c r="IR45" s="1497"/>
      <c r="IS45" s="1498"/>
      <c r="IT45" s="1473" t="s">
        <v>1091</v>
      </c>
      <c r="IU45" s="1473"/>
      <c r="IV45" s="1473"/>
      <c r="IW45" s="1473"/>
      <c r="IX45" s="1473"/>
      <c r="IY45" s="1473"/>
      <c r="IZ45" s="1473" t="s">
        <v>954</v>
      </c>
      <c r="JA45" s="1473"/>
      <c r="JB45" s="1473"/>
      <c r="JC45" s="1473"/>
      <c r="JD45" s="1473"/>
      <c r="JE45" s="1473"/>
      <c r="JF45" s="1465" t="s">
        <v>955</v>
      </c>
      <c r="JG45" s="1466"/>
      <c r="JH45" s="1466"/>
      <c r="JI45" s="1466"/>
      <c r="JJ45" s="1466"/>
      <c r="JK45" s="1466"/>
      <c r="JL45" s="1466"/>
      <c r="JM45" s="1466"/>
      <c r="JN45" s="1466"/>
      <c r="JO45" s="1466"/>
      <c r="JP45" s="1466"/>
      <c r="JQ45" s="1466"/>
      <c r="JR45" s="1466"/>
      <c r="JS45" s="1466"/>
      <c r="JT45" s="1466"/>
      <c r="JU45" s="1466"/>
      <c r="JV45" s="1466"/>
      <c r="JW45" s="1466"/>
      <c r="JX45" s="1466"/>
      <c r="JY45" s="1466"/>
      <c r="JZ45" s="1466"/>
      <c r="KA45" s="1466"/>
      <c r="KB45" s="1466"/>
      <c r="KC45" s="1474"/>
      <c r="KD45" s="1494" t="s">
        <v>1121</v>
      </c>
      <c r="KE45" s="1495"/>
      <c r="KF45" s="1495"/>
      <c r="KG45" s="1495"/>
      <c r="KH45" s="1495"/>
      <c r="KI45" s="1495"/>
      <c r="KJ45" s="1495"/>
      <c r="KK45" s="1495"/>
      <c r="KL45" s="1465" t="s">
        <v>1199</v>
      </c>
      <c r="KM45" s="1466"/>
      <c r="KN45" s="1466"/>
      <c r="KO45" s="1466"/>
      <c r="KP45" s="1466"/>
      <c r="KQ45" s="1466"/>
      <c r="KR45" s="1466"/>
      <c r="KS45" s="1466"/>
      <c r="KT45" s="1466"/>
      <c r="KU45" s="1466"/>
      <c r="KV45" s="1466"/>
      <c r="KW45" s="1466"/>
      <c r="KX45" s="1466"/>
      <c r="KY45" s="1466"/>
      <c r="KZ45" s="1466"/>
      <c r="LA45" s="1474"/>
      <c r="LB45" s="1465" t="s">
        <v>1092</v>
      </c>
      <c r="LC45" s="1466"/>
      <c r="LD45" s="1466"/>
      <c r="LE45" s="1466"/>
      <c r="LF45" s="1466"/>
      <c r="LG45" s="1466"/>
      <c r="LH45" s="1466"/>
      <c r="LI45" s="1466"/>
      <c r="LJ45" s="1466"/>
      <c r="LK45" s="1466"/>
      <c r="LL45" s="1466"/>
      <c r="LM45" s="1466"/>
      <c r="LN45" s="1466"/>
      <c r="LO45" s="1466"/>
      <c r="LP45" s="1466"/>
      <c r="LQ45" s="1466"/>
      <c r="LR45" s="1466"/>
      <c r="LS45" s="1466"/>
      <c r="LT45" s="1466"/>
      <c r="LU45" s="1466"/>
      <c r="LV45" s="1466"/>
      <c r="LW45" s="1466"/>
      <c r="LX45" s="1466"/>
      <c r="LY45" s="1474"/>
      <c r="LZ45" s="1473" t="s">
        <v>1165</v>
      </c>
      <c r="MA45" s="1473"/>
      <c r="MB45" s="1473"/>
      <c r="MC45" s="1473"/>
      <c r="MD45" s="1473"/>
      <c r="ME45" s="1473"/>
      <c r="MF45" s="1473"/>
      <c r="MG45" s="1473"/>
      <c r="MH45" s="1473"/>
      <c r="MI45" s="1473"/>
      <c r="MJ45" s="1473"/>
      <c r="MK45" s="1473"/>
      <c r="ML45" s="1473"/>
      <c r="MM45" s="1473"/>
      <c r="MN45" s="1473"/>
      <c r="MO45" s="1473"/>
      <c r="MP45" s="1473"/>
      <c r="MQ45" s="1473"/>
      <c r="MR45" s="1473"/>
      <c r="MS45" s="1473"/>
      <c r="MT45" s="1473"/>
      <c r="MU45" s="1473"/>
      <c r="MV45" s="1473"/>
      <c r="MW45" s="1473"/>
      <c r="MX45" s="1473"/>
      <c r="MY45" s="1473"/>
      <c r="MZ45" s="1473"/>
      <c r="NA45" s="1473"/>
      <c r="NB45" s="1473"/>
      <c r="NC45" s="1473"/>
      <c r="ND45" s="1473"/>
      <c r="NE45" s="1473"/>
      <c r="NF45" s="1473"/>
      <c r="NG45" s="1473"/>
      <c r="NH45" s="1465" t="s">
        <v>1035</v>
      </c>
      <c r="NI45" s="1466"/>
      <c r="NJ45" s="1466"/>
      <c r="NK45" s="1466"/>
      <c r="NL45" s="1466"/>
      <c r="NM45" s="1466"/>
      <c r="NN45" s="1466"/>
      <c r="NO45" s="1466"/>
      <c r="NP45" s="1466"/>
      <c r="NQ45" s="1466"/>
      <c r="NR45" s="1466"/>
      <c r="NS45" s="1466"/>
      <c r="NT45" s="1466"/>
      <c r="NU45" s="1466"/>
      <c r="NV45" s="1466"/>
      <c r="NW45" s="1466"/>
      <c r="NX45" s="1466"/>
      <c r="NY45" s="1466"/>
      <c r="NZ45" s="1466"/>
      <c r="OA45" s="1466"/>
      <c r="OB45" s="1466"/>
      <c r="OC45" s="1466"/>
      <c r="OD45" s="1466"/>
      <c r="OE45" s="1466"/>
      <c r="OF45" s="1466"/>
      <c r="OG45" s="1466"/>
      <c r="OH45" s="1466"/>
      <c r="OI45" s="1466"/>
      <c r="OJ45" s="1466"/>
      <c r="OK45" s="1466"/>
      <c r="OL45" s="1466"/>
      <c r="OM45" s="1474"/>
      <c r="ON45" s="1465" t="s">
        <v>1267</v>
      </c>
      <c r="OO45" s="1466"/>
      <c r="OP45" s="1466"/>
      <c r="OQ45" s="1466"/>
      <c r="OR45" s="1466"/>
      <c r="OS45" s="1466"/>
      <c r="OT45" s="1466"/>
      <c r="OU45" s="1466"/>
      <c r="OV45" s="1466"/>
      <c r="OW45" s="1466"/>
      <c r="OX45" s="1466"/>
      <c r="OY45" s="1466"/>
      <c r="OZ45" s="1466"/>
      <c r="PA45" s="1466"/>
      <c r="PB45" s="1466"/>
      <c r="PC45" s="1466"/>
      <c r="PD45" s="1466"/>
      <c r="PE45" s="1466"/>
      <c r="PF45" s="1466"/>
      <c r="PG45" s="1466"/>
      <c r="PH45" s="1466"/>
      <c r="PI45" s="1466"/>
      <c r="PJ45" s="1466"/>
      <c r="PK45" s="1466"/>
      <c r="PL45" s="1466"/>
      <c r="PM45" s="1466"/>
      <c r="PN45" s="1466"/>
      <c r="PO45" s="1466"/>
      <c r="PP45" s="1466"/>
      <c r="PQ45" s="1466"/>
      <c r="PR45" s="1466"/>
      <c r="PS45" s="1466"/>
      <c r="PT45" s="1466"/>
      <c r="PU45" s="1466"/>
      <c r="PV45" s="1466"/>
      <c r="PW45" s="1466"/>
      <c r="PX45" s="1466"/>
      <c r="PY45" s="1474"/>
      <c r="PZ45" s="1006"/>
      <c r="QA45" s="1006"/>
      <c r="QB45" s="1465" t="s">
        <v>1094</v>
      </c>
      <c r="QC45" s="1466"/>
      <c r="QD45" s="1466"/>
      <c r="QE45" s="1466"/>
      <c r="QF45" s="1466"/>
      <c r="QG45" s="1474"/>
      <c r="QH45" s="1465" t="s">
        <v>1095</v>
      </c>
      <c r="QI45" s="1466"/>
      <c r="QJ45" s="1466"/>
      <c r="QK45" s="1466"/>
      <c r="QL45" s="1466"/>
      <c r="QM45" s="1466"/>
      <c r="QN45" s="1466"/>
      <c r="QO45" s="1466"/>
      <c r="QP45" s="1466"/>
      <c r="QQ45" s="1466"/>
      <c r="QR45" s="1466"/>
      <c r="QS45" s="1466"/>
      <c r="QT45" s="1466"/>
      <c r="QU45" s="1466"/>
      <c r="QV45" s="1466"/>
      <c r="QW45" s="1466"/>
      <c r="QX45" s="1466"/>
      <c r="QY45" s="1466"/>
      <c r="QZ45" s="1466"/>
      <c r="RA45" s="1466"/>
      <c r="RB45" s="1466"/>
      <c r="RC45" s="1466"/>
      <c r="RD45" s="1466"/>
      <c r="RE45" s="1474"/>
      <c r="RF45" s="1465" t="s">
        <v>1211</v>
      </c>
      <c r="RG45" s="1466"/>
      <c r="RH45" s="1466"/>
      <c r="RI45" s="1466"/>
      <c r="RJ45" s="1466"/>
      <c r="RK45" s="1466"/>
      <c r="RL45" s="1466"/>
      <c r="RM45" s="1466"/>
      <c r="RN45" s="1466"/>
      <c r="RO45" s="1466"/>
      <c r="RP45" s="1466"/>
      <c r="RQ45" s="1466"/>
      <c r="RR45" s="1466"/>
      <c r="RS45" s="1466"/>
      <c r="RT45" s="1466"/>
      <c r="RU45" s="1466"/>
      <c r="RV45" s="1466"/>
      <c r="RW45" s="1466"/>
      <c r="RX45" s="1466"/>
      <c r="RY45" s="1466"/>
      <c r="RZ45" s="1466"/>
      <c r="SA45" s="1466"/>
      <c r="SB45" s="1466"/>
      <c r="SC45" s="1466"/>
      <c r="SD45" s="1473" t="s">
        <v>1173</v>
      </c>
      <c r="SE45" s="1473"/>
      <c r="SF45" s="1473"/>
      <c r="SG45" s="1473"/>
      <c r="SH45" s="1473"/>
      <c r="SI45" s="1473"/>
      <c r="SJ45" s="1473"/>
      <c r="SK45" s="1473"/>
      <c r="SL45" s="1473"/>
      <c r="SM45" s="1473"/>
      <c r="SN45" s="1473"/>
      <c r="SO45" s="1473"/>
      <c r="SP45" s="1473" t="s">
        <v>590</v>
      </c>
      <c r="SQ45" s="1473"/>
      <c r="SR45" s="1473"/>
      <c r="SS45" s="1473"/>
      <c r="ST45" s="1473"/>
      <c r="SU45" s="1473"/>
      <c r="SV45" s="1465" t="s">
        <v>1012</v>
      </c>
      <c r="SW45" s="1466"/>
      <c r="SX45" s="1466"/>
      <c r="SY45" s="1466"/>
      <c r="SZ45" s="1466"/>
      <c r="TA45" s="1466"/>
      <c r="TB45" s="1466"/>
      <c r="TC45" s="1466"/>
      <c r="TD45" s="1466"/>
      <c r="TE45" s="1466"/>
      <c r="TF45" s="1466"/>
      <c r="TG45" s="1466"/>
      <c r="TH45" s="1466"/>
      <c r="TI45" s="1466"/>
      <c r="TJ45" s="1466"/>
      <c r="TK45" s="1466"/>
      <c r="TL45" s="1466"/>
      <c r="TM45" s="1466"/>
      <c r="TN45" s="1466"/>
      <c r="TO45" s="1466"/>
      <c r="TP45" s="1466"/>
      <c r="TQ45" s="1466"/>
      <c r="TR45" s="1466"/>
      <c r="TS45" s="1466"/>
      <c r="TT45" s="1466"/>
      <c r="TU45" s="1466"/>
      <c r="TV45" s="1466"/>
      <c r="TW45" s="1466"/>
      <c r="TX45" s="1466"/>
      <c r="TY45" s="1466"/>
      <c r="TZ45" s="1466"/>
      <c r="UA45" s="1466"/>
      <c r="UB45" s="1466"/>
      <c r="UC45" s="1466"/>
      <c r="UD45" s="1466"/>
      <c r="UE45" s="1466"/>
      <c r="UF45" s="1466"/>
      <c r="UG45" s="1466"/>
      <c r="UH45" s="1466"/>
      <c r="UI45" s="1466"/>
      <c r="UJ45" s="1466"/>
      <c r="UK45" s="1466"/>
      <c r="UL45" s="1466"/>
      <c r="UM45" s="1466"/>
      <c r="UN45" s="1466"/>
      <c r="UO45" s="1466"/>
      <c r="UP45" s="1466"/>
      <c r="UQ45" s="1466"/>
      <c r="UR45" s="1466"/>
      <c r="US45" s="1466"/>
      <c r="UT45" s="1466"/>
      <c r="UU45" s="1466"/>
      <c r="UV45" s="1466"/>
      <c r="UW45" s="1466"/>
      <c r="UX45" s="1466"/>
      <c r="UY45" s="1474"/>
      <c r="UZ45" s="1465" t="s">
        <v>1240</v>
      </c>
      <c r="VA45" s="1474"/>
      <c r="VB45" s="1473" t="s">
        <v>1241</v>
      </c>
      <c r="VC45" s="1473"/>
      <c r="VD45" s="1473"/>
      <c r="VE45" s="1473"/>
      <c r="VF45" s="1473"/>
      <c r="VG45" s="1473"/>
      <c r="VH45" s="807"/>
      <c r="VI45" s="807"/>
      <c r="VJ45" s="807"/>
      <c r="VK45" s="807"/>
      <c r="VL45" s="808"/>
      <c r="VM45" s="1195"/>
      <c r="VN45" s="1465" t="s">
        <v>956</v>
      </c>
      <c r="VO45" s="1493"/>
      <c r="VP45" s="1465" t="s">
        <v>957</v>
      </c>
      <c r="VQ45" s="1474"/>
      <c r="VR45" s="1465" t="s">
        <v>593</v>
      </c>
      <c r="VS45" s="1466"/>
      <c r="VT45" s="1466"/>
      <c r="VU45" s="1474"/>
      <c r="VV45" s="1465" t="s">
        <v>594</v>
      </c>
      <c r="VW45" s="1474"/>
      <c r="VX45" s="1465" t="s">
        <v>595</v>
      </c>
      <c r="VY45" s="1474"/>
      <c r="VZ45" s="1465" t="s">
        <v>596</v>
      </c>
      <c r="WA45" s="1474"/>
      <c r="WB45" s="1465" t="s">
        <v>597</v>
      </c>
      <c r="WC45" s="1474"/>
      <c r="WD45" s="1465" t="s">
        <v>598</v>
      </c>
      <c r="WE45" s="1466"/>
      <c r="WF45" s="1466"/>
      <c r="WG45" s="1466"/>
      <c r="WH45" s="1466"/>
      <c r="WI45" s="1474"/>
      <c r="WJ45" s="1473" t="s">
        <v>958</v>
      </c>
      <c r="WK45" s="1473"/>
      <c r="WL45" s="1473"/>
      <c r="WM45" s="1473"/>
      <c r="WN45" s="1473"/>
      <c r="WO45" s="1473"/>
      <c r="WP45" s="809"/>
      <c r="WQ45" s="810"/>
      <c r="WR45" s="1465" t="s">
        <v>1141</v>
      </c>
      <c r="WS45" s="1466"/>
      <c r="WT45" s="1466"/>
      <c r="WU45" s="1466"/>
      <c r="WV45" s="1466"/>
      <c r="WW45" s="1474"/>
      <c r="WX45" s="1465" t="s">
        <v>1062</v>
      </c>
      <c r="WY45" s="1466"/>
      <c r="WZ45" s="1466"/>
      <c r="XA45" s="1466"/>
      <c r="XB45" s="1466"/>
      <c r="XC45" s="1474"/>
      <c r="XD45" s="1473" t="s">
        <v>1114</v>
      </c>
      <c r="XE45" s="1473"/>
      <c r="XF45" s="1473"/>
      <c r="XG45" s="1473"/>
      <c r="XH45" s="1473"/>
      <c r="XI45" s="1473"/>
      <c r="XJ45" s="1473" t="s">
        <v>1026</v>
      </c>
      <c r="XK45" s="1473"/>
      <c r="XL45" s="1473"/>
      <c r="XM45" s="1473"/>
      <c r="XN45" s="1473"/>
      <c r="XO45" s="1473"/>
      <c r="XP45" s="1465" t="s">
        <v>1041</v>
      </c>
      <c r="XQ45" s="1466"/>
      <c r="XR45" s="1466"/>
      <c r="XS45" s="1466"/>
      <c r="XT45" s="1466"/>
      <c r="XU45" s="1466"/>
      <c r="XV45" s="1466"/>
      <c r="XW45" s="1466"/>
      <c r="XX45" s="1466"/>
      <c r="XY45" s="1466"/>
      <c r="XZ45" s="1466"/>
      <c r="YA45" s="1474"/>
      <c r="YB45" s="1473" t="s">
        <v>1314</v>
      </c>
      <c r="YC45" s="1473"/>
      <c r="YD45" s="1473"/>
      <c r="YE45" s="1473"/>
      <c r="YF45" s="1473"/>
      <c r="YG45" s="1473"/>
      <c r="YH45" s="1473"/>
      <c r="YI45" s="1473"/>
      <c r="YJ45" s="1473"/>
      <c r="YK45" s="1473"/>
      <c r="YL45" s="1473"/>
      <c r="YM45" s="1473"/>
      <c r="YN45" s="1473"/>
      <c r="YO45" s="1473"/>
      <c r="YP45" s="1473"/>
      <c r="YQ45" s="1473"/>
      <c r="YR45" s="1473"/>
      <c r="YS45" s="1473"/>
      <c r="YT45" s="1473"/>
      <c r="YU45" s="1473"/>
      <c r="YV45" s="1473"/>
      <c r="YW45" s="1473"/>
      <c r="YX45" s="1473"/>
      <c r="YY45" s="1473"/>
      <c r="YZ45" s="1473"/>
      <c r="ZA45" s="1473"/>
      <c r="ZB45" s="1473"/>
      <c r="ZC45" s="1473"/>
      <c r="ZD45" s="1473"/>
      <c r="ZE45" s="1473"/>
      <c r="ZF45" s="1473"/>
      <c r="ZG45" s="1473"/>
      <c r="ZH45" s="1473"/>
      <c r="ZI45" s="1473"/>
      <c r="ZJ45" s="1473"/>
      <c r="ZK45" s="1473"/>
      <c r="ZL45" s="1473"/>
      <c r="ZM45" s="1473"/>
      <c r="ZN45" s="1473"/>
      <c r="ZO45" s="1473"/>
      <c r="ZP45" s="1473"/>
      <c r="ZQ45" s="1473"/>
      <c r="ZR45" s="1473"/>
      <c r="ZS45" s="1473"/>
      <c r="ZT45" s="1473"/>
      <c r="ZU45" s="1473"/>
      <c r="ZV45" s="1473"/>
      <c r="ZW45" s="1473"/>
      <c r="ZX45" s="1473"/>
      <c r="ZY45" s="1473"/>
      <c r="ZZ45" s="1473"/>
      <c r="AAA45" s="1473"/>
      <c r="AAB45" s="1473"/>
      <c r="AAC45" s="1473"/>
      <c r="AAD45" s="1473"/>
      <c r="AAE45" s="1473"/>
      <c r="AAF45" s="1473"/>
      <c r="AAG45" s="1473"/>
      <c r="AAH45" s="1473"/>
      <c r="AAI45" s="1473"/>
      <c r="AAJ45" s="811"/>
      <c r="AAK45" s="799"/>
      <c r="AAL45" s="1489">
        <v>540</v>
      </c>
      <c r="AAM45" s="1490"/>
      <c r="AAN45" s="1490"/>
      <c r="AAO45" s="1490"/>
      <c r="AAP45" s="1490"/>
      <c r="AAQ45" s="1490"/>
      <c r="AAR45" s="1490"/>
      <c r="AAS45" s="1491"/>
      <c r="AAT45" s="1492">
        <v>640</v>
      </c>
      <c r="AAU45" s="1492"/>
      <c r="AAV45" s="1492"/>
      <c r="AAW45" s="1492"/>
      <c r="AAX45" s="1492"/>
      <c r="AAY45" s="1492"/>
      <c r="AAZ45" s="1492"/>
      <c r="ABA45" s="1492"/>
      <c r="ABB45" s="530"/>
      <c r="ABC45" s="530"/>
    </row>
    <row r="46" spans="1:731" s="1094" customFormat="1" ht="16.5" x14ac:dyDescent="0.25">
      <c r="A46" s="530"/>
      <c r="B46" s="530"/>
      <c r="C46" s="1196">
        <f>C45-C38</f>
        <v>0</v>
      </c>
      <c r="D46" s="799"/>
      <c r="E46" s="798"/>
      <c r="F46" s="798"/>
      <c r="G46" s="798"/>
      <c r="H46" s="798"/>
      <c r="I46" s="798"/>
      <c r="J46" s="1028"/>
      <c r="K46" s="1028"/>
      <c r="L46" s="1028"/>
      <c r="M46" s="1028"/>
      <c r="N46" s="1028"/>
      <c r="O46" s="1028"/>
      <c r="P46" s="1028"/>
      <c r="Q46" s="530"/>
      <c r="R46" s="530"/>
      <c r="S46" s="530"/>
      <c r="T46" s="530"/>
      <c r="U46" s="530"/>
      <c r="V46" s="812"/>
      <c r="W46" s="812"/>
      <c r="X46" s="812"/>
      <c r="Y46" s="812"/>
      <c r="Z46" s="530"/>
      <c r="AA46" s="530"/>
      <c r="AB46" s="530"/>
      <c r="AC46" s="530"/>
      <c r="AD46" s="812"/>
      <c r="AE46" s="812"/>
      <c r="AF46" s="812"/>
      <c r="AG46" s="530"/>
      <c r="AH46" s="812"/>
      <c r="AI46" s="812"/>
      <c r="AJ46" s="812"/>
      <c r="AK46" s="812"/>
      <c r="AL46" s="812"/>
      <c r="AM46" s="812"/>
      <c r="AN46" s="812"/>
      <c r="AO46" s="812"/>
      <c r="AP46" s="1197"/>
      <c r="AQ46" s="813"/>
      <c r="AR46" s="813"/>
      <c r="AS46" s="1197"/>
      <c r="AT46" s="1189">
        <v>20866032.350000001</v>
      </c>
      <c r="AU46" s="1198"/>
      <c r="AV46" s="1197"/>
      <c r="AW46" s="800"/>
      <c r="AX46" s="1197"/>
      <c r="AY46" s="800"/>
      <c r="AZ46" s="1197"/>
      <c r="BA46" s="802"/>
      <c r="BB46" s="1197"/>
      <c r="BC46" s="802"/>
      <c r="BD46" s="1197"/>
      <c r="BE46" s="802"/>
      <c r="BF46" s="1197"/>
      <c r="BG46" s="802"/>
      <c r="BH46" s="530"/>
      <c r="BI46" s="530"/>
      <c r="BJ46" s="530"/>
      <c r="BK46" s="1199"/>
      <c r="BL46" s="1199"/>
      <c r="BM46" s="1199"/>
      <c r="BN46" s="813"/>
      <c r="BO46" s="813"/>
      <c r="BP46" s="813"/>
      <c r="BQ46" s="813"/>
      <c r="BR46" s="1200"/>
      <c r="BS46" s="1200"/>
      <c r="BT46" s="813"/>
      <c r="BU46" s="813"/>
      <c r="BV46" s="813"/>
      <c r="BW46" s="813"/>
      <c r="BX46" s="813"/>
      <c r="BY46" s="813"/>
      <c r="BZ46" s="813"/>
      <c r="CA46" s="813"/>
      <c r="CB46" s="1201">
        <f t="shared" ref="CB46" si="639">CB47-CC46</f>
        <v>0</v>
      </c>
      <c r="CC46" s="1202"/>
      <c r="CD46" s="1201">
        <f t="shared" ref="CD46" si="640">CD47-CE46</f>
        <v>0</v>
      </c>
      <c r="CE46" s="1189"/>
      <c r="CF46" s="1201">
        <f t="shared" ref="CF46" si="641">CF47-CG46</f>
        <v>0</v>
      </c>
      <c r="CG46" s="1202"/>
      <c r="CH46" s="1203"/>
      <c r="CI46" s="1203"/>
      <c r="CJ46" s="1203"/>
      <c r="CK46" s="1203"/>
      <c r="CL46" s="1203"/>
      <c r="CM46" s="1203"/>
      <c r="CN46" s="1203"/>
      <c r="CO46" s="1203"/>
      <c r="CP46" s="1203"/>
      <c r="CQ46" s="1203"/>
      <c r="CR46" s="1204"/>
      <c r="CS46" s="1204"/>
      <c r="CT46" s="1204"/>
      <c r="CU46" s="1204"/>
      <c r="CV46" s="1189"/>
      <c r="CW46" s="1189"/>
      <c r="CX46" s="813"/>
      <c r="CY46" s="813"/>
      <c r="CZ46" s="813"/>
      <c r="DA46" s="813"/>
      <c r="DB46" s="1200">
        <f>DB47-DC46</f>
        <v>0</v>
      </c>
      <c r="DC46" s="1200"/>
      <c r="DD46" s="1203"/>
      <c r="DE46" s="1203"/>
      <c r="DF46" s="1203"/>
      <c r="DG46" s="1203"/>
      <c r="DH46" s="1200">
        <f>DH47-DI46</f>
        <v>0</v>
      </c>
      <c r="DI46" s="589"/>
      <c r="DJ46" s="1203"/>
      <c r="DK46" s="1203"/>
      <c r="DL46" s="1203"/>
      <c r="DM46" s="1203"/>
      <c r="DN46" s="1200">
        <f>DN47-DO46</f>
        <v>0</v>
      </c>
      <c r="DO46" s="589"/>
      <c r="DP46" s="1203"/>
      <c r="DQ46" s="1203"/>
      <c r="DR46" s="1203"/>
      <c r="DS46" s="1203"/>
      <c r="DT46" s="1200">
        <f>DT47-DU46</f>
        <v>0</v>
      </c>
      <c r="DU46" s="589"/>
      <c r="DV46" s="1203"/>
      <c r="DW46" s="1203"/>
      <c r="DX46" s="1203"/>
      <c r="DY46" s="1203"/>
      <c r="DZ46" s="1200">
        <f>DZ47-EA46</f>
        <v>5008272.3500000015</v>
      </c>
      <c r="EA46" s="1205">
        <v>13540884.52</v>
      </c>
      <c r="EB46" s="1202"/>
      <c r="EC46" s="1202"/>
      <c r="ED46" s="1202"/>
      <c r="EE46" s="1202"/>
      <c r="EF46" s="1201">
        <f t="shared" ref="EF46" si="642">EF47-EG46</f>
        <v>0</v>
      </c>
      <c r="EG46" s="1202"/>
      <c r="EH46" s="1202"/>
      <c r="EI46" s="1202"/>
      <c r="EJ46" s="1202"/>
      <c r="EK46" s="1202"/>
      <c r="EL46" s="1202"/>
      <c r="EM46" s="1202"/>
      <c r="EN46" s="1202"/>
      <c r="EO46" s="1202"/>
      <c r="EP46" s="1202"/>
      <c r="EQ46" s="1202"/>
      <c r="ER46" s="1202"/>
      <c r="ES46" s="1202"/>
      <c r="ET46" s="1202"/>
      <c r="EU46" s="1202"/>
      <c r="EV46" s="1202"/>
      <c r="EW46" s="1202"/>
      <c r="EX46" s="1202"/>
      <c r="EY46" s="1202"/>
      <c r="EZ46" s="1016"/>
      <c r="FA46" s="1016"/>
      <c r="FB46" s="1016"/>
      <c r="FC46" s="1016"/>
      <c r="FD46" s="1016"/>
      <c r="FE46" s="1189"/>
      <c r="FF46" s="1206">
        <f>FF47-FG46</f>
        <v>1152000</v>
      </c>
      <c r="FG46" s="1207">
        <v>18048000</v>
      </c>
      <c r="FH46" s="813"/>
      <c r="FI46" s="813"/>
      <c r="FJ46" s="813"/>
      <c r="FK46" s="813"/>
      <c r="FL46" s="813"/>
      <c r="FM46" s="813"/>
      <c r="FN46" s="1202"/>
      <c r="FO46" s="1202"/>
      <c r="FP46" s="1202"/>
      <c r="FQ46" s="1202"/>
      <c r="FR46" s="1208">
        <f>FR47-FS46</f>
        <v>0</v>
      </c>
      <c r="FS46" s="1209"/>
      <c r="FT46" s="1204"/>
      <c r="FU46" s="1204"/>
      <c r="FV46" s="1204"/>
      <c r="FW46" s="1204"/>
      <c r="FX46" s="1204"/>
      <c r="FY46" s="1204"/>
      <c r="FZ46" s="1204"/>
      <c r="GA46" s="1204"/>
      <c r="GB46" s="1204"/>
      <c r="GC46" s="1204"/>
      <c r="GD46" s="1204"/>
      <c r="GE46" s="1204"/>
      <c r="GF46" s="1204"/>
      <c r="GG46" s="1204"/>
      <c r="GH46" s="1204"/>
      <c r="GI46" s="1204"/>
      <c r="GJ46" s="1204"/>
      <c r="GK46" s="1204"/>
      <c r="GL46" s="1204"/>
      <c r="GM46" s="1204"/>
      <c r="GN46" s="1208">
        <f>GN47-GO46</f>
        <v>11391715.530000001</v>
      </c>
      <c r="GO46" s="1189">
        <v>178469918.88999999</v>
      </c>
      <c r="GP46" s="1202"/>
      <c r="GQ46" s="1202"/>
      <c r="GR46" s="1202"/>
      <c r="GS46" s="1202"/>
      <c r="GT46" s="1208">
        <f>GT47-GU46</f>
        <v>0</v>
      </c>
      <c r="GU46" s="594"/>
      <c r="GV46" s="1210"/>
      <c r="GW46" s="1210"/>
      <c r="GX46" s="1210"/>
      <c r="GY46" s="1210"/>
      <c r="GZ46" s="1210"/>
      <c r="HA46" s="1210"/>
      <c r="HB46" s="1210"/>
      <c r="HC46" s="1210"/>
      <c r="HD46" s="1210"/>
      <c r="HE46" s="1210"/>
      <c r="HF46" s="1210"/>
      <c r="HG46" s="1210"/>
      <c r="HH46" s="1210"/>
      <c r="HI46" s="1210"/>
      <c r="HJ46" s="1210"/>
      <c r="HK46" s="1210"/>
      <c r="HL46" s="1210"/>
      <c r="HM46" s="1210"/>
      <c r="HN46" s="1204"/>
      <c r="HO46" s="1204"/>
      <c r="HP46" s="1204"/>
      <c r="HQ46" s="813"/>
      <c r="HR46" s="813"/>
      <c r="HS46" s="1208">
        <f>HS47-HT46</f>
        <v>0</v>
      </c>
      <c r="HT46" s="1209"/>
      <c r="HU46" s="1189">
        <v>72914425.280000001</v>
      </c>
      <c r="HV46" s="1197"/>
      <c r="HW46" s="813"/>
      <c r="HX46" s="1197"/>
      <c r="HY46" s="813"/>
      <c r="HZ46" s="1197"/>
      <c r="IA46" s="1197"/>
      <c r="IB46" s="1197"/>
      <c r="IC46" s="1197"/>
      <c r="ID46" s="1203"/>
      <c r="IE46" s="1203"/>
      <c r="IF46" s="1203"/>
      <c r="IG46" s="1203"/>
      <c r="IH46" s="1200">
        <f>IH47-II46</f>
        <v>0</v>
      </c>
      <c r="II46" s="1200"/>
      <c r="IJ46" s="1203"/>
      <c r="IK46" s="1203"/>
      <c r="IL46" s="1203"/>
      <c r="IM46" s="1203"/>
      <c r="IN46" s="1203"/>
      <c r="IO46" s="1203"/>
      <c r="IP46" s="1203"/>
      <c r="IQ46" s="1203"/>
      <c r="IR46" s="1203"/>
      <c r="IS46" s="1203"/>
      <c r="IT46" s="1203"/>
      <c r="IU46" s="1203"/>
      <c r="IV46" s="1203"/>
      <c r="IW46" s="1203"/>
      <c r="IX46" s="1200">
        <f>IX47-IY46</f>
        <v>0</v>
      </c>
      <c r="IY46" s="1200"/>
      <c r="IZ46" s="1203"/>
      <c r="JA46" s="1203"/>
      <c r="JB46" s="1203"/>
      <c r="JC46" s="1203"/>
      <c r="JD46" s="1200">
        <f>JD47-JE46</f>
        <v>0</v>
      </c>
      <c r="JE46" s="617"/>
      <c r="JF46" s="798"/>
      <c r="JG46" s="798"/>
      <c r="JH46" s="798"/>
      <c r="JI46" s="798"/>
      <c r="JJ46" s="1211"/>
      <c r="JK46" s="1211"/>
      <c r="JL46" s="798"/>
      <c r="JM46" s="798"/>
      <c r="JN46" s="798"/>
      <c r="JO46" s="798"/>
      <c r="JP46" s="798"/>
      <c r="JQ46" s="798"/>
      <c r="JR46" s="798"/>
      <c r="JS46" s="798"/>
      <c r="JT46" s="798"/>
      <c r="JU46" s="798"/>
      <c r="JV46" s="798"/>
      <c r="JW46" s="798"/>
      <c r="JX46" s="798"/>
      <c r="JY46" s="798"/>
      <c r="JZ46" s="798"/>
      <c r="KA46" s="798"/>
      <c r="KB46" s="798"/>
      <c r="KC46" s="798"/>
      <c r="KD46" s="798"/>
      <c r="KE46" s="798"/>
      <c r="KF46" s="798"/>
      <c r="KG46" s="798"/>
      <c r="KH46" s="798"/>
      <c r="KI46" s="1200">
        <f>KI47-KJ46</f>
        <v>7460594.0700000003</v>
      </c>
      <c r="KJ46" s="1189">
        <v>20171235.809999999</v>
      </c>
      <c r="KK46" s="1189">
        <v>13325904.17</v>
      </c>
      <c r="KL46" s="961"/>
      <c r="KM46" s="961"/>
      <c r="KN46" s="961"/>
      <c r="KO46" s="961"/>
      <c r="KP46" s="1200">
        <f>KP47-KQ46</f>
        <v>0</v>
      </c>
      <c r="KQ46" s="617"/>
      <c r="KR46" s="961"/>
      <c r="KS46" s="961"/>
      <c r="KT46" s="961"/>
      <c r="KU46" s="961"/>
      <c r="KV46" s="961"/>
      <c r="KW46" s="961"/>
      <c r="KX46" s="961"/>
      <c r="KY46" s="961"/>
      <c r="KZ46" s="961"/>
      <c r="LA46" s="961"/>
      <c r="LB46" s="798"/>
      <c r="LC46" s="798"/>
      <c r="LD46" s="798"/>
      <c r="LE46" s="798"/>
      <c r="LF46" s="1200">
        <f>LF47-LG46</f>
        <v>0</v>
      </c>
      <c r="LG46" s="617"/>
      <c r="LH46" s="798"/>
      <c r="LI46" s="798"/>
      <c r="LJ46" s="798"/>
      <c r="LK46" s="798"/>
      <c r="LL46" s="798"/>
      <c r="LM46" s="798"/>
      <c r="LN46" s="798"/>
      <c r="LO46" s="798"/>
      <c r="LP46" s="798"/>
      <c r="LQ46" s="798"/>
      <c r="LR46" s="798"/>
      <c r="LS46" s="798"/>
      <c r="LT46" s="798"/>
      <c r="LU46" s="798"/>
      <c r="LV46" s="798"/>
      <c r="LW46" s="798"/>
      <c r="LX46" s="798"/>
      <c r="LY46" s="798"/>
      <c r="LZ46" s="802"/>
      <c r="MA46" s="802"/>
      <c r="MB46" s="802"/>
      <c r="MC46" s="802"/>
      <c r="MD46" s="802"/>
      <c r="ME46" s="802"/>
      <c r="MF46" s="802"/>
      <c r="MG46" s="802"/>
      <c r="MH46" s="802"/>
      <c r="MI46" s="1200">
        <f>MI47-MJ46</f>
        <v>1056808.3300000019</v>
      </c>
      <c r="MJ46" s="1189">
        <v>16556653.27</v>
      </c>
      <c r="MK46" s="1200">
        <f>MK47-ML46</f>
        <v>0</v>
      </c>
      <c r="ML46" s="1200"/>
      <c r="MM46" s="1212"/>
      <c r="MN46" s="1200">
        <f>MN47-MO46</f>
        <v>52544.670000000013</v>
      </c>
      <c r="MO46" s="1189">
        <v>142065.22</v>
      </c>
      <c r="MP46" s="802"/>
      <c r="MQ46" s="802"/>
      <c r="MR46" s="802"/>
      <c r="MS46" s="802"/>
      <c r="MT46" s="802"/>
      <c r="MU46" s="802"/>
      <c r="MV46" s="1016"/>
      <c r="MW46" s="1016"/>
      <c r="MX46" s="1016"/>
      <c r="MY46" s="1016"/>
      <c r="MZ46" s="1016"/>
      <c r="NA46" s="1016"/>
      <c r="NB46" s="1016"/>
      <c r="NC46" s="1016"/>
      <c r="ND46" s="1016"/>
      <c r="NE46" s="1016"/>
      <c r="NF46" s="1016"/>
      <c r="NG46" s="1016"/>
      <c r="NH46" s="798"/>
      <c r="NI46" s="798"/>
      <c r="NJ46" s="798"/>
      <c r="NK46" s="798"/>
      <c r="NL46" s="798"/>
      <c r="NM46" s="1200">
        <f>NM47-NN46</f>
        <v>87389.540000000037</v>
      </c>
      <c r="NN46" s="1189">
        <v>1369102.8</v>
      </c>
      <c r="NO46" s="1189">
        <v>1097537.97</v>
      </c>
      <c r="NP46" s="798"/>
      <c r="NQ46" s="798"/>
      <c r="NR46" s="798"/>
      <c r="NS46" s="798"/>
      <c r="NT46" s="798"/>
      <c r="NU46" s="798"/>
      <c r="NV46" s="798"/>
      <c r="NW46" s="798"/>
      <c r="NX46" s="798"/>
      <c r="NY46" s="798"/>
      <c r="NZ46" s="798"/>
      <c r="OA46" s="798"/>
      <c r="OB46" s="798"/>
      <c r="OC46" s="798"/>
      <c r="OD46" s="798"/>
      <c r="OE46" s="798"/>
      <c r="OF46" s="798"/>
      <c r="OG46" s="798"/>
      <c r="OH46" s="798"/>
      <c r="OI46" s="798"/>
      <c r="OJ46" s="798"/>
      <c r="OK46" s="798"/>
      <c r="OL46" s="798"/>
      <c r="OM46" s="798"/>
      <c r="ON46" s="798"/>
      <c r="OO46" s="798"/>
      <c r="OP46" s="798"/>
      <c r="OQ46" s="798"/>
      <c r="OR46" s="798"/>
      <c r="OS46" s="798"/>
      <c r="OT46" s="1200">
        <f>OT47-OU46</f>
        <v>0</v>
      </c>
      <c r="OU46" s="1200"/>
      <c r="OV46" s="1203"/>
      <c r="OW46" s="1203"/>
      <c r="OX46" s="813"/>
      <c r="OY46" s="813"/>
      <c r="OZ46" s="813"/>
      <c r="PA46" s="813"/>
      <c r="PB46" s="813"/>
      <c r="PC46" s="813"/>
      <c r="PD46" s="813"/>
      <c r="PE46" s="813"/>
      <c r="PF46" s="813"/>
      <c r="PG46" s="813"/>
      <c r="PH46" s="813"/>
      <c r="PI46" s="813"/>
      <c r="PJ46" s="813"/>
      <c r="PK46" s="813"/>
      <c r="PL46" s="813"/>
      <c r="PM46" s="813"/>
      <c r="PN46" s="813"/>
      <c r="PO46" s="813"/>
      <c r="PP46" s="813"/>
      <c r="PQ46" s="813"/>
      <c r="PR46" s="813"/>
      <c r="PS46" s="813"/>
      <c r="PT46" s="813"/>
      <c r="PU46" s="813"/>
      <c r="PV46" s="813"/>
      <c r="PW46" s="813"/>
      <c r="PX46" s="813"/>
      <c r="PY46" s="927"/>
      <c r="PZ46" s="927"/>
      <c r="QA46" s="927"/>
      <c r="QB46" s="1213"/>
      <c r="QC46" s="1213"/>
      <c r="QD46" s="1213"/>
      <c r="QE46" s="1213"/>
      <c r="QF46" s="1214">
        <f>QF47-QG46</f>
        <v>0</v>
      </c>
      <c r="QG46" s="1215"/>
      <c r="QH46" s="1213"/>
      <c r="QI46" s="1202"/>
      <c r="QJ46" s="1202"/>
      <c r="QK46" s="1202"/>
      <c r="QL46" s="1208">
        <f>QL47-QM46</f>
        <v>0</v>
      </c>
      <c r="QM46" s="1209"/>
      <c r="QN46" s="1210"/>
      <c r="QO46" s="1210"/>
      <c r="QP46" s="1210"/>
      <c r="QQ46" s="1210"/>
      <c r="QR46" s="1210"/>
      <c r="QS46" s="1210"/>
      <c r="QT46" s="1210"/>
      <c r="QU46" s="1210"/>
      <c r="QV46" s="1210"/>
      <c r="QW46" s="1210"/>
      <c r="QX46" s="1210"/>
      <c r="QY46" s="1210"/>
      <c r="QZ46" s="1210"/>
      <c r="RA46" s="1210"/>
      <c r="RB46" s="1210"/>
      <c r="RC46" s="1210"/>
      <c r="RD46" s="1210"/>
      <c r="RE46" s="1210"/>
      <c r="RF46" s="798"/>
      <c r="RG46" s="798"/>
      <c r="RH46" s="798"/>
      <c r="RI46" s="798"/>
      <c r="RJ46" s="798"/>
      <c r="RK46" s="798"/>
      <c r="RL46" s="1200">
        <f>RL47-RM46</f>
        <v>0</v>
      </c>
      <c r="RM46" s="617"/>
      <c r="RN46" s="1200">
        <f>RN47-RO46</f>
        <v>0</v>
      </c>
      <c r="RO46" s="617"/>
      <c r="RP46" s="798"/>
      <c r="RQ46" s="798"/>
      <c r="RR46" s="798"/>
      <c r="RS46" s="798"/>
      <c r="RT46" s="798"/>
      <c r="RU46" s="798"/>
      <c r="RV46" s="798"/>
      <c r="RW46" s="798"/>
      <c r="RX46" s="798"/>
      <c r="RY46" s="798"/>
      <c r="RZ46" s="798"/>
      <c r="SA46" s="798"/>
      <c r="SB46" s="798"/>
      <c r="SC46" s="798"/>
      <c r="SD46" s="813"/>
      <c r="SE46" s="813"/>
      <c r="SF46" s="813"/>
      <c r="SG46" s="813"/>
      <c r="SH46" s="813"/>
      <c r="SI46" s="813"/>
      <c r="SJ46" s="813"/>
      <c r="SK46" s="1189">
        <v>16920920.059999999</v>
      </c>
      <c r="SL46" s="1216">
        <f>SL47-SM46</f>
        <v>16987752.82</v>
      </c>
      <c r="SM46" s="1189">
        <v>43682792.969999999</v>
      </c>
      <c r="SN46" s="1216">
        <f>SN47-SO46</f>
        <v>4912725.93</v>
      </c>
      <c r="SO46" s="884">
        <v>12632723.84</v>
      </c>
      <c r="SP46" s="813"/>
      <c r="SQ46" s="813"/>
      <c r="SR46" s="813"/>
      <c r="SS46" s="813"/>
      <c r="ST46" s="1216">
        <f>ST47-SU46</f>
        <v>0</v>
      </c>
      <c r="SU46" s="884"/>
      <c r="SV46" s="813"/>
      <c r="SW46" s="813"/>
      <c r="SX46" s="813"/>
      <c r="SY46" s="813"/>
      <c r="SZ46" s="813"/>
      <c r="TA46" s="813"/>
      <c r="TB46" s="813"/>
      <c r="TC46" s="813"/>
      <c r="TD46" s="1200">
        <f>TD47-TE46</f>
        <v>0</v>
      </c>
      <c r="TE46" s="1189"/>
      <c r="TF46" s="1200">
        <f>TF47-TG46</f>
        <v>0</v>
      </c>
      <c r="TG46" s="1200"/>
      <c r="TH46" s="1200">
        <f>TH47-TI46</f>
        <v>7270358.200000003</v>
      </c>
      <c r="TI46" s="1189">
        <v>113902278.31</v>
      </c>
      <c r="TJ46" s="813"/>
      <c r="TK46" s="813"/>
      <c r="TL46" s="813"/>
      <c r="TM46" s="813"/>
      <c r="TN46" s="813"/>
      <c r="TO46" s="813"/>
      <c r="TP46" s="813"/>
      <c r="TQ46" s="813"/>
      <c r="TR46" s="813"/>
      <c r="TS46" s="813"/>
      <c r="TT46" s="813"/>
      <c r="TU46" s="813"/>
      <c r="TV46" s="813"/>
      <c r="TW46" s="813"/>
      <c r="TX46" s="813"/>
      <c r="TY46" s="813"/>
      <c r="TZ46" s="813"/>
      <c r="UA46" s="813"/>
      <c r="UB46" s="813"/>
      <c r="UC46" s="813"/>
      <c r="UD46" s="813"/>
      <c r="UE46" s="813"/>
      <c r="UF46" s="813"/>
      <c r="UG46" s="813"/>
      <c r="UH46" s="813"/>
      <c r="UI46" s="813"/>
      <c r="UJ46" s="813"/>
      <c r="UK46" s="813"/>
      <c r="UL46" s="813"/>
      <c r="UM46" s="813"/>
      <c r="UN46" s="813"/>
      <c r="UO46" s="813"/>
      <c r="UP46" s="813"/>
      <c r="UQ46" s="813"/>
      <c r="UR46" s="813"/>
      <c r="US46" s="813"/>
      <c r="UT46" s="813"/>
      <c r="UU46" s="813"/>
      <c r="UV46" s="813"/>
      <c r="UW46" s="813"/>
      <c r="UX46" s="813"/>
      <c r="UY46" s="813"/>
      <c r="UZ46" s="1028"/>
      <c r="VA46" s="1028"/>
      <c r="VB46" s="1028"/>
      <c r="VC46" s="1028"/>
      <c r="VD46" s="1028"/>
      <c r="VE46" s="1028"/>
      <c r="VF46" s="1028"/>
      <c r="VG46" s="1028"/>
      <c r="VH46" s="799"/>
      <c r="VI46" s="530"/>
      <c r="VJ46" s="530"/>
      <c r="VK46" s="799"/>
      <c r="VL46" s="530"/>
      <c r="VM46" s="799"/>
      <c r="VN46" s="1016"/>
      <c r="VO46" s="1016"/>
      <c r="VP46" s="1016"/>
      <c r="VQ46" s="1016"/>
      <c r="VR46" s="1016"/>
      <c r="VS46" s="1016"/>
      <c r="VT46" s="1028"/>
      <c r="VU46" s="1028"/>
      <c r="VV46" s="1028"/>
      <c r="VW46" s="1028"/>
      <c r="VX46" s="1028"/>
      <c r="VY46" s="1028"/>
      <c r="VZ46" s="1028"/>
      <c r="WA46" s="1028"/>
      <c r="WB46" s="1028"/>
      <c r="WC46" s="1028"/>
      <c r="WD46" s="1028"/>
      <c r="WE46" s="1028"/>
      <c r="WF46" s="1028"/>
      <c r="WG46" s="1028"/>
      <c r="WH46" s="1217">
        <f t="shared" ref="WH46" si="643">WH47-WI46</f>
        <v>76387764.939999998</v>
      </c>
      <c r="WI46" s="1218">
        <f>WI38</f>
        <v>140708241.47999999</v>
      </c>
      <c r="WJ46" s="1028"/>
      <c r="WK46" s="1028"/>
      <c r="WL46" s="1028"/>
      <c r="WM46" s="1028"/>
      <c r="WN46" s="1201">
        <f t="shared" ref="WN46" si="644">WN47-WO46</f>
        <v>0</v>
      </c>
      <c r="WO46" s="1202"/>
      <c r="WP46" s="1028"/>
      <c r="WQ46" s="1028"/>
      <c r="WR46" s="1219"/>
      <c r="WS46" s="1219"/>
      <c r="WT46" s="1219"/>
      <c r="WU46" s="1219"/>
      <c r="WV46" s="1208">
        <f>WV47-WW46</f>
        <v>0</v>
      </c>
      <c r="WW46" s="1220">
        <f>WW38</f>
        <v>4392297</v>
      </c>
      <c r="WX46" s="1219"/>
      <c r="WY46" s="1219"/>
      <c r="WZ46" s="1219"/>
      <c r="XA46" s="1219"/>
      <c r="XB46" s="1208">
        <f>XB47-XC46</f>
        <v>0</v>
      </c>
      <c r="XC46" s="1221"/>
      <c r="XD46" s="1028"/>
      <c r="XE46" s="1028"/>
      <c r="XF46" s="1028"/>
      <c r="XG46" s="1028"/>
      <c r="XH46" s="1201">
        <f t="shared" ref="XH46" si="645">XH47-XI46</f>
        <v>874555.15000000037</v>
      </c>
      <c r="XI46" s="1218">
        <f>XI38</f>
        <v>13701364.709999999</v>
      </c>
      <c r="XJ46" s="1028"/>
      <c r="XK46" s="1028"/>
      <c r="XL46" s="1028"/>
      <c r="XM46" s="1028"/>
      <c r="XN46" s="1028"/>
      <c r="XO46" s="1028"/>
      <c r="XP46" s="1028"/>
      <c r="XQ46" s="1028"/>
      <c r="XR46" s="1028"/>
      <c r="XS46" s="1189"/>
      <c r="XT46" s="1028"/>
      <c r="XU46" s="1028"/>
      <c r="XV46" s="1028"/>
      <c r="XW46" s="1028"/>
      <c r="XX46" s="1028"/>
      <c r="XY46" s="1028"/>
      <c r="XZ46" s="1028"/>
      <c r="YA46" s="1028"/>
      <c r="YB46" s="802"/>
      <c r="YC46" s="802"/>
      <c r="YD46" s="802"/>
      <c r="YE46" s="802"/>
      <c r="YF46" s="802"/>
      <c r="YG46" s="802"/>
      <c r="YH46" s="802"/>
      <c r="YI46" s="802"/>
      <c r="YJ46" s="802"/>
      <c r="YK46" s="802"/>
      <c r="YL46" s="802"/>
      <c r="YM46" s="802"/>
      <c r="YN46" s="802"/>
      <c r="YO46" s="1189"/>
      <c r="YP46" s="1189"/>
      <c r="YQ46" s="1189">
        <v>2990078.45</v>
      </c>
      <c r="YR46" s="1189"/>
      <c r="YS46" s="1189">
        <v>125417537.86</v>
      </c>
      <c r="YT46" s="1189"/>
      <c r="YU46" s="1189"/>
      <c r="YV46" s="1189"/>
      <c r="YW46" s="815"/>
      <c r="YX46" s="815"/>
      <c r="YY46" s="1189">
        <v>35708438.560000002</v>
      </c>
      <c r="YZ46" s="810"/>
      <c r="ZA46" s="810"/>
      <c r="ZB46" s="810"/>
      <c r="ZC46" s="810"/>
      <c r="ZD46" s="810"/>
      <c r="ZE46" s="810"/>
      <c r="ZF46" s="810"/>
      <c r="ZG46" s="810"/>
      <c r="ZH46" s="810"/>
      <c r="ZI46" s="810"/>
      <c r="ZJ46" s="810"/>
      <c r="ZK46" s="810"/>
      <c r="ZL46" s="810"/>
      <c r="ZM46" s="810"/>
      <c r="ZN46" s="810"/>
      <c r="ZO46" s="810"/>
      <c r="ZP46" s="810"/>
      <c r="ZQ46" s="810"/>
      <c r="ZR46" s="810"/>
      <c r="ZS46" s="810"/>
      <c r="ZT46" s="810"/>
      <c r="ZU46" s="810"/>
      <c r="ZV46" s="810"/>
      <c r="ZW46" s="810"/>
      <c r="ZX46" s="810"/>
      <c r="ZY46" s="810"/>
      <c r="ZZ46" s="810"/>
      <c r="AAA46" s="810"/>
      <c r="AAB46" s="810"/>
      <c r="AAC46" s="810"/>
      <c r="AAD46" s="810"/>
      <c r="AAE46" s="810"/>
      <c r="AAF46" s="810"/>
      <c r="AAG46" s="810"/>
      <c r="AAH46" s="810"/>
      <c r="AAI46" s="810"/>
      <c r="AAJ46" s="799"/>
      <c r="AAK46" s="799"/>
      <c r="AAL46" s="816"/>
      <c r="AAM46" s="816"/>
      <c r="AAN46" s="800"/>
      <c r="AAO46" s="800"/>
      <c r="AAP46" s="530"/>
      <c r="AAQ46" s="530"/>
      <c r="AAR46" s="530"/>
      <c r="AAS46" s="530"/>
      <c r="AAT46" s="817">
        <v>-1809600000.1600001</v>
      </c>
      <c r="AAU46" s="817">
        <v>-237800000</v>
      </c>
      <c r="AAV46" s="800"/>
      <c r="AAW46" s="800"/>
      <c r="AAX46" s="530"/>
      <c r="AAY46" s="530"/>
      <c r="AAZ46" s="530"/>
      <c r="ABA46" s="530"/>
      <c r="ABB46" s="530"/>
      <c r="ABC46" s="530"/>
    </row>
    <row r="47" spans="1:731" s="1094" customFormat="1" ht="20.25" x14ac:dyDescent="0.25">
      <c r="A47" s="530"/>
      <c r="B47" s="530"/>
      <c r="C47" s="530"/>
      <c r="D47" s="799"/>
      <c r="E47" s="798"/>
      <c r="F47" s="798"/>
      <c r="G47" s="798"/>
      <c r="H47" s="798"/>
      <c r="I47" s="798"/>
      <c r="J47" s="1028"/>
      <c r="K47" s="1028"/>
      <c r="L47" s="1028"/>
      <c r="M47" s="1028"/>
      <c r="N47" s="1028"/>
      <c r="O47" s="1028"/>
      <c r="P47" s="1028"/>
      <c r="Q47" s="530"/>
      <c r="R47" s="530"/>
      <c r="S47" s="530"/>
      <c r="T47" s="530"/>
      <c r="U47" s="530"/>
      <c r="V47" s="812"/>
      <c r="W47" s="812"/>
      <c r="X47" s="812"/>
      <c r="Y47" s="812"/>
      <c r="Z47" s="530"/>
      <c r="AA47" s="530"/>
      <c r="AB47" s="530"/>
      <c r="AC47" s="530"/>
      <c r="AD47" s="812"/>
      <c r="AE47" s="812"/>
      <c r="AF47" s="812"/>
      <c r="AG47" s="530"/>
      <c r="AH47" s="812"/>
      <c r="AI47" s="812"/>
      <c r="AJ47" s="812"/>
      <c r="AK47" s="812"/>
      <c r="AL47" s="812"/>
      <c r="AM47" s="812"/>
      <c r="AN47" s="1028"/>
      <c r="AO47" s="1222"/>
      <c r="AP47" s="1222"/>
      <c r="AQ47" s="813"/>
      <c r="AR47" s="813"/>
      <c r="AS47" s="1222"/>
      <c r="AT47" s="1223"/>
      <c r="AU47" s="1223"/>
      <c r="AV47" s="1222"/>
      <c r="AW47" s="800"/>
      <c r="AX47" s="1222"/>
      <c r="AY47" s="800"/>
      <c r="AZ47" s="1222"/>
      <c r="BA47" s="802"/>
      <c r="BB47" s="1222"/>
      <c r="BC47" s="802"/>
      <c r="BD47" s="1222"/>
      <c r="BE47" s="802"/>
      <c r="BF47" s="1222"/>
      <c r="BG47" s="802"/>
      <c r="BH47" s="530"/>
      <c r="BI47" s="530"/>
      <c r="BJ47" s="530"/>
      <c r="BK47" s="798"/>
      <c r="BL47" s="798"/>
      <c r="BM47" s="798"/>
      <c r="BN47" s="813"/>
      <c r="BO47" s="813"/>
      <c r="BP47" s="813"/>
      <c r="BQ47" s="813"/>
      <c r="BR47" s="1224"/>
      <c r="BS47" s="1224"/>
      <c r="BT47" s="813"/>
      <c r="BU47" s="813"/>
      <c r="BV47" s="813"/>
      <c r="BW47" s="813"/>
      <c r="BX47" s="813"/>
      <c r="BY47" s="813"/>
      <c r="BZ47" s="813"/>
      <c r="CA47" s="813"/>
      <c r="CB47" s="1189">
        <v>0</v>
      </c>
      <c r="CC47" s="1205"/>
      <c r="CD47" s="1189"/>
      <c r="CE47" s="1205"/>
      <c r="CF47" s="1189">
        <v>0</v>
      </c>
      <c r="CG47" s="1205"/>
      <c r="CH47" s="1224"/>
      <c r="CI47" s="1224"/>
      <c r="CJ47" s="1224"/>
      <c r="CK47" s="1224"/>
      <c r="CL47" s="1224"/>
      <c r="CM47" s="1224"/>
      <c r="CN47" s="1224"/>
      <c r="CO47" s="1224"/>
      <c r="CP47" s="1224"/>
      <c r="CQ47" s="1224"/>
      <c r="CR47" s="1204"/>
      <c r="CS47" s="1204"/>
      <c r="CT47" s="1204"/>
      <c r="CU47" s="1204"/>
      <c r="CV47" s="1224"/>
      <c r="CW47" s="1224"/>
      <c r="CX47" s="813"/>
      <c r="CY47" s="813"/>
      <c r="CZ47" s="813"/>
      <c r="DA47" s="813"/>
      <c r="DB47" s="1189">
        <v>0</v>
      </c>
      <c r="DC47" s="1224"/>
      <c r="DD47" s="1224"/>
      <c r="DE47" s="1224"/>
      <c r="DF47" s="1224"/>
      <c r="DG47" s="1224"/>
      <c r="DH47" s="1189"/>
      <c r="DI47" s="1224"/>
      <c r="DJ47" s="1224"/>
      <c r="DK47" s="1224"/>
      <c r="DL47" s="1224"/>
      <c r="DM47" s="1224"/>
      <c r="DN47" s="1189"/>
      <c r="DO47" s="1224"/>
      <c r="DP47" s="1224"/>
      <c r="DQ47" s="1224"/>
      <c r="DR47" s="1224"/>
      <c r="DS47" s="1224"/>
      <c r="DT47" s="1189"/>
      <c r="DU47" s="1224"/>
      <c r="DV47" s="1224"/>
      <c r="DW47" s="1224"/>
      <c r="DX47" s="1224"/>
      <c r="DY47" s="1224"/>
      <c r="DZ47" s="1189">
        <v>18549156.870000001</v>
      </c>
      <c r="EA47" s="1224"/>
      <c r="EB47" s="1205"/>
      <c r="EC47" s="1205"/>
      <c r="ED47" s="1205"/>
      <c r="EE47" s="1205"/>
      <c r="EF47" s="1225">
        <v>0</v>
      </c>
      <c r="EG47" s="1205"/>
      <c r="EH47" s="1205"/>
      <c r="EI47" s="1205"/>
      <c r="EJ47" s="1205"/>
      <c r="EK47" s="1205"/>
      <c r="EL47" s="1205"/>
      <c r="EM47" s="1205"/>
      <c r="EN47" s="1205"/>
      <c r="EO47" s="1205"/>
      <c r="EP47" s="1205"/>
      <c r="EQ47" s="1205"/>
      <c r="ER47" s="1205"/>
      <c r="ES47" s="1205"/>
      <c r="ET47" s="1205"/>
      <c r="EU47" s="1205"/>
      <c r="EV47" s="1205"/>
      <c r="EW47" s="1205"/>
      <c r="EX47" s="1205"/>
      <c r="EY47" s="1205"/>
      <c r="EZ47" s="1016"/>
      <c r="FA47" s="1016"/>
      <c r="FB47" s="1016"/>
      <c r="FC47" s="1016"/>
      <c r="FD47" s="1016"/>
      <c r="FE47" s="1016"/>
      <c r="FF47" s="1189">
        <v>19200000</v>
      </c>
      <c r="FG47" s="1205"/>
      <c r="FH47" s="813"/>
      <c r="FI47" s="813"/>
      <c r="FJ47" s="813"/>
      <c r="FK47" s="813"/>
      <c r="FL47" s="813"/>
      <c r="FM47" s="813"/>
      <c r="FN47" s="1205"/>
      <c r="FO47" s="1205"/>
      <c r="FP47" s="1205"/>
      <c r="FQ47" s="1205"/>
      <c r="FR47" s="1209"/>
      <c r="FS47" s="1205"/>
      <c r="FT47" s="1204"/>
      <c r="FU47" s="1204"/>
      <c r="FV47" s="1204"/>
      <c r="FW47" s="1204"/>
      <c r="FX47" s="1204"/>
      <c r="FY47" s="1204"/>
      <c r="FZ47" s="1204"/>
      <c r="GA47" s="1204"/>
      <c r="GB47" s="1204"/>
      <c r="GC47" s="1204"/>
      <c r="GD47" s="1204"/>
      <c r="GE47" s="1204"/>
      <c r="GF47" s="1204"/>
      <c r="GG47" s="1204"/>
      <c r="GH47" s="1204"/>
      <c r="GI47" s="1204"/>
      <c r="GJ47" s="1204"/>
      <c r="GK47" s="1204"/>
      <c r="GL47" s="1204"/>
      <c r="GM47" s="1204"/>
      <c r="GN47" s="1189">
        <v>189861634.41999999</v>
      </c>
      <c r="GO47" s="1205"/>
      <c r="GP47" s="1205"/>
      <c r="GQ47" s="1205"/>
      <c r="GR47" s="1205"/>
      <c r="GS47" s="1205"/>
      <c r="GT47" s="1189"/>
      <c r="GU47" s="1205"/>
      <c r="GV47" s="1205"/>
      <c r="GW47" s="1205"/>
      <c r="GX47" s="1205"/>
      <c r="GY47" s="1205"/>
      <c r="GZ47" s="1205"/>
      <c r="HA47" s="1205"/>
      <c r="HB47" s="1205"/>
      <c r="HC47" s="1205"/>
      <c r="HD47" s="1205"/>
      <c r="HE47" s="1205"/>
      <c r="HF47" s="1205"/>
      <c r="HG47" s="1205"/>
      <c r="HH47" s="1205"/>
      <c r="HI47" s="1205"/>
      <c r="HJ47" s="1205"/>
      <c r="HK47" s="1205"/>
      <c r="HL47" s="1205"/>
      <c r="HM47" s="1205"/>
      <c r="HN47" s="1204"/>
      <c r="HO47" s="1204"/>
      <c r="HP47" s="1204"/>
      <c r="HQ47" s="813"/>
      <c r="HR47" s="813"/>
      <c r="HS47" s="1189"/>
      <c r="HT47" s="1205"/>
      <c r="HU47" s="1226"/>
      <c r="HV47" s="1226"/>
      <c r="HW47" s="813"/>
      <c r="HX47" s="1226"/>
      <c r="HY47" s="813"/>
      <c r="HZ47" s="1226"/>
      <c r="IA47" s="1226"/>
      <c r="IB47" s="1226"/>
      <c r="IC47" s="1226"/>
      <c r="ID47" s="1224"/>
      <c r="IE47" s="1224"/>
      <c r="IF47" s="1224"/>
      <c r="IG47" s="1224"/>
      <c r="IH47" s="1224"/>
      <c r="II47" s="1224"/>
      <c r="IJ47" s="1224"/>
      <c r="IK47" s="1224"/>
      <c r="IL47" s="1224"/>
      <c r="IM47" s="1224"/>
      <c r="IN47" s="1224"/>
      <c r="IO47" s="1224"/>
      <c r="IP47" s="1224"/>
      <c r="IQ47" s="1224"/>
      <c r="IR47" s="1224"/>
      <c r="IS47" s="1224"/>
      <c r="IT47" s="1224"/>
      <c r="IU47" s="1224"/>
      <c r="IV47" s="1224"/>
      <c r="IW47" s="1224"/>
      <c r="IX47" s="1224"/>
      <c r="IY47" s="1224"/>
      <c r="IZ47" s="1224"/>
      <c r="JA47" s="1224"/>
      <c r="JB47" s="1224"/>
      <c r="JC47" s="1224"/>
      <c r="JD47" s="1189"/>
      <c r="JE47" s="1224"/>
      <c r="JF47" s="798"/>
      <c r="JG47" s="798"/>
      <c r="JH47" s="798"/>
      <c r="JI47" s="798"/>
      <c r="JJ47" s="1227"/>
      <c r="JK47" s="1227"/>
      <c r="JL47" s="798"/>
      <c r="JM47" s="798"/>
      <c r="JN47" s="798"/>
      <c r="JO47" s="798"/>
      <c r="JP47" s="798"/>
      <c r="JQ47" s="798"/>
      <c r="JR47" s="798"/>
      <c r="JS47" s="798"/>
      <c r="JT47" s="798"/>
      <c r="JU47" s="798"/>
      <c r="JV47" s="798"/>
      <c r="JW47" s="798"/>
      <c r="JX47" s="798"/>
      <c r="JY47" s="798"/>
      <c r="JZ47" s="798"/>
      <c r="KA47" s="798"/>
      <c r="KB47" s="798"/>
      <c r="KC47" s="798"/>
      <c r="KD47" s="798"/>
      <c r="KE47" s="798"/>
      <c r="KF47" s="798"/>
      <c r="KG47" s="798"/>
      <c r="KH47" s="798"/>
      <c r="KI47" s="1189">
        <v>27631829.879999999</v>
      </c>
      <c r="KJ47" s="1224"/>
      <c r="KK47" s="1224"/>
      <c r="KL47" s="1224"/>
      <c r="KM47" s="1224"/>
      <c r="KN47" s="1224"/>
      <c r="KO47" s="1224"/>
      <c r="KP47" s="1189">
        <v>0</v>
      </c>
      <c r="KQ47" s="1224"/>
      <c r="KR47" s="1224"/>
      <c r="KS47" s="1224"/>
      <c r="KT47" s="1224"/>
      <c r="KU47" s="1224"/>
      <c r="KV47" s="1224"/>
      <c r="KW47" s="1224"/>
      <c r="KX47" s="1224"/>
      <c r="KY47" s="1224"/>
      <c r="KZ47" s="1224"/>
      <c r="LA47" s="1224"/>
      <c r="LB47" s="798"/>
      <c r="LC47" s="798"/>
      <c r="LD47" s="798"/>
      <c r="LE47" s="798"/>
      <c r="LF47" s="1189"/>
      <c r="LG47" s="1224"/>
      <c r="LH47" s="798"/>
      <c r="LI47" s="798"/>
      <c r="LJ47" s="798"/>
      <c r="LK47" s="798"/>
      <c r="LL47" s="798"/>
      <c r="LM47" s="798"/>
      <c r="LN47" s="798"/>
      <c r="LO47" s="798"/>
      <c r="LP47" s="798"/>
      <c r="LQ47" s="798"/>
      <c r="LR47" s="798"/>
      <c r="LS47" s="798"/>
      <c r="LT47" s="798"/>
      <c r="LU47" s="798"/>
      <c r="LV47" s="798"/>
      <c r="LW47" s="798"/>
      <c r="LX47" s="798"/>
      <c r="LY47" s="798"/>
      <c r="LZ47" s="802"/>
      <c r="MA47" s="802"/>
      <c r="MB47" s="802"/>
      <c r="MC47" s="802"/>
      <c r="MD47" s="802"/>
      <c r="ME47" s="802"/>
      <c r="MF47" s="802"/>
      <c r="MG47" s="802"/>
      <c r="MH47" s="802"/>
      <c r="MI47" s="1189">
        <v>17613461.600000001</v>
      </c>
      <c r="MJ47" s="1224"/>
      <c r="MK47" s="1189"/>
      <c r="ML47" s="1224"/>
      <c r="MM47" s="1224"/>
      <c r="MN47" s="1189">
        <v>194609.89</v>
      </c>
      <c r="MO47" s="1224"/>
      <c r="MP47" s="802"/>
      <c r="MQ47" s="802"/>
      <c r="MR47" s="802"/>
      <c r="MS47" s="802"/>
      <c r="MT47" s="802"/>
      <c r="MU47" s="802"/>
      <c r="MV47" s="1016"/>
      <c r="MW47" s="1016"/>
      <c r="MX47" s="1016"/>
      <c r="MY47" s="1016"/>
      <c r="MZ47" s="1016"/>
      <c r="NA47" s="1016"/>
      <c r="NB47" s="1016"/>
      <c r="NC47" s="1016"/>
      <c r="ND47" s="1016"/>
      <c r="NE47" s="1016"/>
      <c r="NF47" s="1016"/>
      <c r="NG47" s="1016"/>
      <c r="NH47" s="798"/>
      <c r="NI47" s="798"/>
      <c r="NJ47" s="798"/>
      <c r="NK47" s="798"/>
      <c r="NL47" s="798"/>
      <c r="NM47" s="1189">
        <v>1456492.34</v>
      </c>
      <c r="NN47" s="1224"/>
      <c r="NO47" s="1224"/>
      <c r="NP47" s="798"/>
      <c r="NQ47" s="798"/>
      <c r="NR47" s="798"/>
      <c r="NS47" s="798"/>
      <c r="NT47" s="798"/>
      <c r="NU47" s="798"/>
      <c r="NV47" s="798"/>
      <c r="NW47" s="798"/>
      <c r="NX47" s="798"/>
      <c r="NY47" s="798"/>
      <c r="NZ47" s="798"/>
      <c r="OA47" s="798"/>
      <c r="OB47" s="798"/>
      <c r="OC47" s="798"/>
      <c r="OD47" s="798"/>
      <c r="OE47" s="798"/>
      <c r="OF47" s="798"/>
      <c r="OG47" s="798"/>
      <c r="OH47" s="798"/>
      <c r="OI47" s="798"/>
      <c r="OJ47" s="798"/>
      <c r="OK47" s="798"/>
      <c r="OL47" s="798"/>
      <c r="OM47" s="798"/>
      <c r="ON47" s="798"/>
      <c r="OO47" s="798"/>
      <c r="OP47" s="798"/>
      <c r="OQ47" s="798"/>
      <c r="OR47" s="798"/>
      <c r="OS47" s="798"/>
      <c r="OT47" s="1228">
        <v>0</v>
      </c>
      <c r="OU47" s="1224"/>
      <c r="OV47" s="1224"/>
      <c r="OW47" s="1224"/>
      <c r="OX47" s="813"/>
      <c r="OY47" s="813"/>
      <c r="OZ47" s="813"/>
      <c r="PA47" s="813"/>
      <c r="PB47" s="813"/>
      <c r="PC47" s="813"/>
      <c r="PD47" s="813"/>
      <c r="PE47" s="813"/>
      <c r="PF47" s="813"/>
      <c r="PG47" s="813"/>
      <c r="PH47" s="813"/>
      <c r="PI47" s="813"/>
      <c r="PJ47" s="813"/>
      <c r="PK47" s="813"/>
      <c r="PL47" s="813"/>
      <c r="PM47" s="813"/>
      <c r="PN47" s="813"/>
      <c r="PO47" s="813"/>
      <c r="PP47" s="813"/>
      <c r="PQ47" s="813"/>
      <c r="PR47" s="813"/>
      <c r="PS47" s="813"/>
      <c r="PT47" s="813"/>
      <c r="PU47" s="813"/>
      <c r="PV47" s="813"/>
      <c r="PW47" s="813"/>
      <c r="PX47" s="813"/>
      <c r="PY47" s="927"/>
      <c r="PZ47" s="927"/>
      <c r="QA47" s="927"/>
      <c r="QB47" s="1229"/>
      <c r="QC47" s="1229"/>
      <c r="QD47" s="1229"/>
      <c r="QE47" s="1229"/>
      <c r="QF47" s="1215"/>
      <c r="QG47" s="1229"/>
      <c r="QH47" s="1229"/>
      <c r="QI47" s="1205"/>
      <c r="QJ47" s="1205"/>
      <c r="QK47" s="1205"/>
      <c r="QL47" s="1209"/>
      <c r="QM47" s="1205"/>
      <c r="QN47" s="1205"/>
      <c r="QO47" s="1205"/>
      <c r="QP47" s="1205"/>
      <c r="QQ47" s="1205"/>
      <c r="QR47" s="1205"/>
      <c r="QS47" s="1205"/>
      <c r="QT47" s="1205"/>
      <c r="QU47" s="1205"/>
      <c r="QV47" s="1205"/>
      <c r="QW47" s="1205"/>
      <c r="QX47" s="1205"/>
      <c r="QY47" s="1205"/>
      <c r="QZ47" s="1205"/>
      <c r="RA47" s="1205"/>
      <c r="RB47" s="1205"/>
      <c r="RC47" s="1205"/>
      <c r="RD47" s="1205"/>
      <c r="RE47" s="1205"/>
      <c r="RF47" s="798"/>
      <c r="RG47" s="798"/>
      <c r="RH47" s="798"/>
      <c r="RI47" s="798"/>
      <c r="RJ47" s="798"/>
      <c r="RK47" s="798"/>
      <c r="RL47" s="1189">
        <v>0</v>
      </c>
      <c r="RM47" s="1224"/>
      <c r="RN47" s="1189">
        <v>0</v>
      </c>
      <c r="RO47" s="1224"/>
      <c r="RP47" s="798"/>
      <c r="RQ47" s="798"/>
      <c r="RR47" s="798"/>
      <c r="RS47" s="798"/>
      <c r="RT47" s="798"/>
      <c r="RU47" s="798"/>
      <c r="RV47" s="798"/>
      <c r="RW47" s="798"/>
      <c r="RX47" s="798"/>
      <c r="RY47" s="798"/>
      <c r="RZ47" s="798"/>
      <c r="SA47" s="798"/>
      <c r="SB47" s="798"/>
      <c r="SC47" s="798"/>
      <c r="SD47" s="813"/>
      <c r="SE47" s="813"/>
      <c r="SF47" s="813"/>
      <c r="SG47" s="813"/>
      <c r="SH47" s="813"/>
      <c r="SI47" s="813"/>
      <c r="SJ47" s="813"/>
      <c r="SK47" s="1205"/>
      <c r="SL47" s="1189">
        <v>60670545.789999999</v>
      </c>
      <c r="SM47" s="1205"/>
      <c r="SN47" s="1189">
        <v>17545449.77</v>
      </c>
      <c r="SO47" s="1205"/>
      <c r="SP47" s="813"/>
      <c r="SQ47" s="813"/>
      <c r="SR47" s="813"/>
      <c r="SS47" s="813"/>
      <c r="ST47" s="1189"/>
      <c r="SU47" s="1205"/>
      <c r="SV47" s="813"/>
      <c r="SW47" s="813"/>
      <c r="SX47" s="813"/>
      <c r="SY47" s="813"/>
      <c r="SZ47" s="813"/>
      <c r="TA47" s="813"/>
      <c r="TB47" s="813"/>
      <c r="TC47" s="813"/>
      <c r="TD47" s="1189"/>
      <c r="TE47" s="1224"/>
      <c r="TF47" s="1228">
        <v>0</v>
      </c>
      <c r="TG47" s="1224"/>
      <c r="TH47" s="1189">
        <v>121172636.51000001</v>
      </c>
      <c r="TI47" s="1224"/>
      <c r="TJ47" s="813"/>
      <c r="TK47" s="813"/>
      <c r="TL47" s="813"/>
      <c r="TM47" s="813"/>
      <c r="TN47" s="813"/>
      <c r="TO47" s="813"/>
      <c r="TP47" s="813"/>
      <c r="TQ47" s="813"/>
      <c r="TR47" s="813"/>
      <c r="TS47" s="813"/>
      <c r="TT47" s="813"/>
      <c r="TU47" s="813"/>
      <c r="TV47" s="813"/>
      <c r="TW47" s="813"/>
      <c r="TX47" s="813"/>
      <c r="TY47" s="813"/>
      <c r="TZ47" s="813"/>
      <c r="UA47" s="813"/>
      <c r="UB47" s="813"/>
      <c r="UC47" s="813"/>
      <c r="UD47" s="813"/>
      <c r="UE47" s="813"/>
      <c r="UF47" s="813"/>
      <c r="UG47" s="813"/>
      <c r="UH47" s="813"/>
      <c r="UI47" s="813"/>
      <c r="UJ47" s="813"/>
      <c r="UK47" s="813"/>
      <c r="UL47" s="813"/>
      <c r="UM47" s="813"/>
      <c r="UN47" s="813"/>
      <c r="UO47" s="813"/>
      <c r="UP47" s="813"/>
      <c r="UQ47" s="813"/>
      <c r="UR47" s="813"/>
      <c r="US47" s="813"/>
      <c r="UT47" s="813"/>
      <c r="UU47" s="813"/>
      <c r="UV47" s="813"/>
      <c r="UW47" s="813"/>
      <c r="UX47" s="813"/>
      <c r="UY47" s="813"/>
      <c r="UZ47" s="1028"/>
      <c r="VA47" s="1028"/>
      <c r="VB47" s="1028"/>
      <c r="VC47" s="1028"/>
      <c r="VD47" s="1028"/>
      <c r="VE47" s="1028"/>
      <c r="VF47" s="1028"/>
      <c r="VG47" s="1028"/>
      <c r="VH47" s="799"/>
      <c r="VI47" s="530"/>
      <c r="VJ47" s="530"/>
      <c r="VK47" s="799"/>
      <c r="VL47" s="530"/>
      <c r="VM47" s="799"/>
      <c r="VN47" s="818"/>
      <c r="VO47" s="818"/>
      <c r="VP47" s="818"/>
      <c r="VQ47" s="1016"/>
      <c r="VR47" s="1016"/>
      <c r="VS47" s="1016"/>
      <c r="VT47" s="1028"/>
      <c r="VU47" s="1028"/>
      <c r="VV47" s="1028"/>
      <c r="VW47" s="1028"/>
      <c r="VX47" s="1028"/>
      <c r="VY47" s="1028"/>
      <c r="VZ47" s="1028"/>
      <c r="WA47" s="1028"/>
      <c r="WB47" s="1028"/>
      <c r="WC47" s="1028"/>
      <c r="WD47" s="1028"/>
      <c r="WE47" s="1028"/>
      <c r="WF47" s="1028"/>
      <c r="WG47" s="1028"/>
      <c r="WH47" s="1189">
        <v>217096006.41999999</v>
      </c>
      <c r="WI47" s="1205"/>
      <c r="WJ47" s="1028"/>
      <c r="WK47" s="1028"/>
      <c r="WL47" s="1028"/>
      <c r="WM47" s="1028"/>
      <c r="WN47" s="1225"/>
      <c r="WO47" s="1205"/>
      <c r="WP47" s="1028"/>
      <c r="WQ47" s="1028"/>
      <c r="WR47" s="1205"/>
      <c r="WS47" s="1205"/>
      <c r="WT47" s="1205"/>
      <c r="WU47" s="1205"/>
      <c r="WV47" s="1189">
        <v>4392297</v>
      </c>
      <c r="WW47" s="1205"/>
      <c r="WX47" s="1205"/>
      <c r="WY47" s="1205"/>
      <c r="WZ47" s="1205"/>
      <c r="XA47" s="1205"/>
      <c r="XB47" s="1189">
        <v>0</v>
      </c>
      <c r="XC47" s="1205"/>
      <c r="XD47" s="1028"/>
      <c r="XE47" s="1028"/>
      <c r="XF47" s="1028"/>
      <c r="XG47" s="1028"/>
      <c r="XH47" s="1189">
        <v>14575919.859999999</v>
      </c>
      <c r="XI47" s="1205"/>
      <c r="XJ47" s="1028"/>
      <c r="XK47" s="1028"/>
      <c r="XL47" s="1028"/>
      <c r="XM47" s="1028"/>
      <c r="XN47" s="1028"/>
      <c r="XO47" s="1189">
        <v>193986624</v>
      </c>
      <c r="XP47" s="1028"/>
      <c r="XQ47" s="1028"/>
      <c r="XR47" s="1028"/>
      <c r="XS47" s="1028"/>
      <c r="XT47" s="1028"/>
      <c r="XU47" s="1028"/>
      <c r="XV47" s="1028"/>
      <c r="XW47" s="1028"/>
      <c r="XX47" s="1028"/>
      <c r="XY47" s="1028"/>
      <c r="XZ47" s="1028"/>
      <c r="YA47" s="1028"/>
      <c r="YB47" s="802"/>
      <c r="YC47" s="802"/>
      <c r="YD47" s="802"/>
      <c r="YE47" s="802"/>
      <c r="YF47" s="802"/>
      <c r="YG47" s="802"/>
      <c r="YH47" s="802"/>
      <c r="YI47" s="802"/>
      <c r="YJ47" s="802"/>
      <c r="YK47" s="802"/>
      <c r="YL47" s="802"/>
      <c r="YM47" s="802"/>
      <c r="YN47" s="802"/>
      <c r="YO47" s="802"/>
      <c r="YP47" s="802"/>
      <c r="YQ47" s="802"/>
      <c r="YR47" s="802"/>
      <c r="YS47" s="802"/>
      <c r="YT47" s="802"/>
      <c r="YU47" s="802"/>
      <c r="YV47" s="802"/>
      <c r="YW47" s="802"/>
      <c r="YX47" s="802"/>
      <c r="YY47" s="802"/>
      <c r="YZ47" s="810"/>
      <c r="ZA47" s="810"/>
      <c r="ZB47" s="810"/>
      <c r="ZC47" s="810"/>
      <c r="ZD47" s="810"/>
      <c r="ZE47" s="810"/>
      <c r="ZF47" s="810"/>
      <c r="ZG47" s="810"/>
      <c r="ZH47" s="810"/>
      <c r="ZI47" s="810"/>
      <c r="ZJ47" s="810"/>
      <c r="ZK47" s="810"/>
      <c r="ZL47" s="810"/>
      <c r="ZM47" s="810"/>
      <c r="ZN47" s="810"/>
      <c r="ZO47" s="810"/>
      <c r="ZP47" s="810"/>
      <c r="ZQ47" s="810"/>
      <c r="ZR47" s="810"/>
      <c r="ZS47" s="810"/>
      <c r="ZT47" s="810"/>
      <c r="ZU47" s="810"/>
      <c r="ZV47" s="810"/>
      <c r="ZW47" s="810"/>
      <c r="ZX47" s="810"/>
      <c r="ZY47" s="810"/>
      <c r="ZZ47" s="810"/>
      <c r="AAA47" s="810"/>
      <c r="AAB47" s="810"/>
      <c r="AAC47" s="810"/>
      <c r="AAD47" s="810"/>
      <c r="AAE47" s="810"/>
      <c r="AAF47" s="810"/>
      <c r="AAG47" s="810"/>
      <c r="AAH47" s="810"/>
      <c r="AAI47" s="810"/>
      <c r="AAJ47" s="799"/>
      <c r="AAK47" s="799"/>
      <c r="AAL47" s="1230">
        <f>AAL46-AAL39</f>
        <v>0</v>
      </c>
      <c r="AAM47" s="1230">
        <f>AAM46-AAM39</f>
        <v>0</v>
      </c>
      <c r="AAN47" s="800"/>
      <c r="AAO47" s="800"/>
      <c r="AAP47" s="530"/>
      <c r="AAQ47" s="530"/>
      <c r="AAR47" s="530"/>
      <c r="AAS47" s="530"/>
      <c r="AAT47" s="1230">
        <f>AAT46-AAT39</f>
        <v>0</v>
      </c>
      <c r="AAU47" s="1231">
        <f>AAU46-AAU39</f>
        <v>0</v>
      </c>
      <c r="AAV47" s="800"/>
      <c r="AAW47" s="800"/>
      <c r="AAX47" s="530"/>
      <c r="AAY47" s="530"/>
      <c r="AAZ47" s="530"/>
      <c r="ABA47" s="530"/>
      <c r="ABB47" s="530"/>
      <c r="ABC47" s="530"/>
    </row>
    <row r="48" spans="1:731" s="1094" customFormat="1" ht="16.5" x14ac:dyDescent="0.25">
      <c r="A48" s="1028"/>
      <c r="B48" s="1196"/>
      <c r="C48" s="530"/>
      <c r="D48" s="799"/>
      <c r="E48" s="798"/>
      <c r="F48" s="798"/>
      <c r="G48" s="798"/>
      <c r="H48" s="798"/>
      <c r="I48" s="1028"/>
      <c r="J48" s="1028"/>
      <c r="K48" s="1028"/>
      <c r="L48" s="1028"/>
      <c r="M48" s="1028"/>
      <c r="N48" s="1028"/>
      <c r="O48" s="1028"/>
      <c r="P48" s="1028"/>
      <c r="Q48" s="530"/>
      <c r="R48" s="530"/>
      <c r="S48" s="530"/>
      <c r="T48" s="530"/>
      <c r="U48" s="530"/>
      <c r="V48" s="812"/>
      <c r="W48" s="812"/>
      <c r="X48" s="812"/>
      <c r="Y48" s="812"/>
      <c r="Z48" s="530"/>
      <c r="AA48" s="530"/>
      <c r="AB48" s="530"/>
      <c r="AC48" s="530"/>
      <c r="AD48" s="812"/>
      <c r="AE48" s="812"/>
      <c r="AF48" s="812"/>
      <c r="AG48" s="530"/>
      <c r="AH48" s="812"/>
      <c r="AI48" s="812"/>
      <c r="AJ48" s="812"/>
      <c r="AK48" s="812"/>
      <c r="AL48" s="812"/>
      <c r="AM48" s="812"/>
      <c r="AN48" s="799"/>
      <c r="AO48" s="819"/>
      <c r="AP48" s="819"/>
      <c r="AQ48" s="813"/>
      <c r="AR48" s="813"/>
      <c r="AS48" s="819"/>
      <c r="AT48" s="1204">
        <f>AT46-AT38</f>
        <v>0</v>
      </c>
      <c r="AU48" s="1204">
        <f>AU46-AU39</f>
        <v>0</v>
      </c>
      <c r="AV48" s="819"/>
      <c r="AW48" s="800"/>
      <c r="AX48" s="819"/>
      <c r="AY48" s="800"/>
      <c r="AZ48" s="819"/>
      <c r="BA48" s="802"/>
      <c r="BB48" s="819"/>
      <c r="BC48" s="802"/>
      <c r="BD48" s="819"/>
      <c r="BE48" s="802"/>
      <c r="BF48" s="819"/>
      <c r="BG48" s="802"/>
      <c r="BH48" s="530"/>
      <c r="BI48" s="530"/>
      <c r="BJ48" s="530"/>
      <c r="BK48" s="1204"/>
      <c r="BL48" s="1204">
        <f t="shared" ref="BL48:BM48" si="646">BL46-BL38</f>
        <v>0</v>
      </c>
      <c r="BM48" s="1204">
        <f t="shared" si="646"/>
        <v>0</v>
      </c>
      <c r="BN48" s="813"/>
      <c r="BO48" s="813"/>
      <c r="BP48" s="813"/>
      <c r="BQ48" s="813"/>
      <c r="BR48" s="1204">
        <f>BR46-BR38</f>
        <v>0</v>
      </c>
      <c r="BS48" s="1204">
        <f>BS46-BS38</f>
        <v>0</v>
      </c>
      <c r="BT48" s="813"/>
      <c r="BU48" s="813"/>
      <c r="BV48" s="813"/>
      <c r="BW48" s="813"/>
      <c r="BX48" s="813"/>
      <c r="BY48" s="813"/>
      <c r="BZ48" s="813"/>
      <c r="CA48" s="813"/>
      <c r="CB48" s="1204">
        <f t="shared" ref="CB48:CG48" si="647">CB46-CB39</f>
        <v>0</v>
      </c>
      <c r="CC48" s="1204">
        <f t="shared" si="647"/>
        <v>0</v>
      </c>
      <c r="CD48" s="1204">
        <f t="shared" si="647"/>
        <v>0</v>
      </c>
      <c r="CE48" s="1204">
        <f t="shared" si="647"/>
        <v>0</v>
      </c>
      <c r="CF48" s="1204">
        <f t="shared" si="647"/>
        <v>0</v>
      </c>
      <c r="CG48" s="1204">
        <f t="shared" si="647"/>
        <v>0</v>
      </c>
      <c r="CH48" s="1204"/>
      <c r="CI48" s="1204"/>
      <c r="CJ48" s="1204"/>
      <c r="CK48" s="1204"/>
      <c r="CL48" s="1204"/>
      <c r="CM48" s="1204"/>
      <c r="CN48" s="1204"/>
      <c r="CO48" s="1204"/>
      <c r="CP48" s="1204"/>
      <c r="CQ48" s="1204"/>
      <c r="CR48" s="1204"/>
      <c r="CS48" s="1204"/>
      <c r="CT48" s="1204"/>
      <c r="CU48" s="1204"/>
      <c r="CV48" s="1204">
        <f>CV46-CV38</f>
        <v>0</v>
      </c>
      <c r="CW48" s="1204">
        <f>CW46-CW38</f>
        <v>0</v>
      </c>
      <c r="CX48" s="813"/>
      <c r="CY48" s="813"/>
      <c r="CZ48" s="813"/>
      <c r="DA48" s="813"/>
      <c r="DB48" s="1204">
        <f>DB46-DB38</f>
        <v>0</v>
      </c>
      <c r="DC48" s="1204">
        <f>DC46-DC38</f>
        <v>0</v>
      </c>
      <c r="DD48" s="1204"/>
      <c r="DE48" s="1204"/>
      <c r="DF48" s="1204"/>
      <c r="DG48" s="1204"/>
      <c r="DH48" s="1204">
        <f>DH46-DH38</f>
        <v>0</v>
      </c>
      <c r="DI48" s="1204">
        <f>DI46-DI38</f>
        <v>0</v>
      </c>
      <c r="DJ48" s="1204"/>
      <c r="DK48" s="1204"/>
      <c r="DL48" s="1204"/>
      <c r="DM48" s="1204"/>
      <c r="DN48" s="1204">
        <f>DN46-DN38</f>
        <v>0</v>
      </c>
      <c r="DO48" s="1204">
        <f>DO46-DO38</f>
        <v>0</v>
      </c>
      <c r="DP48" s="1204"/>
      <c r="DQ48" s="1204"/>
      <c r="DR48" s="1204"/>
      <c r="DS48" s="1204"/>
      <c r="DT48" s="1204">
        <f>DT46-DT38</f>
        <v>0</v>
      </c>
      <c r="DU48" s="1204">
        <f>DU46-DU38</f>
        <v>0</v>
      </c>
      <c r="DV48" s="1204"/>
      <c r="DW48" s="1204"/>
      <c r="DX48" s="1204"/>
      <c r="DY48" s="1204"/>
      <c r="DZ48" s="1204">
        <f>DZ46-DZ38</f>
        <v>0</v>
      </c>
      <c r="EA48" s="1204">
        <f>EA46-EA38</f>
        <v>0</v>
      </c>
      <c r="EB48" s="1204"/>
      <c r="EC48" s="1204"/>
      <c r="ED48" s="1204"/>
      <c r="EE48" s="1204"/>
      <c r="EF48" s="1204">
        <f>EF46-EF39</f>
        <v>0</v>
      </c>
      <c r="EG48" s="1204">
        <f>EG46-EG39</f>
        <v>0</v>
      </c>
      <c r="EH48" s="1204"/>
      <c r="EI48" s="1204"/>
      <c r="EJ48" s="1204"/>
      <c r="EK48" s="1204"/>
      <c r="EL48" s="1204"/>
      <c r="EM48" s="1204"/>
      <c r="EN48" s="1204"/>
      <c r="EO48" s="1204"/>
      <c r="EP48" s="1204"/>
      <c r="EQ48" s="1204"/>
      <c r="ER48" s="1204"/>
      <c r="ES48" s="1204"/>
      <c r="ET48" s="1204"/>
      <c r="EU48" s="1204"/>
      <c r="EV48" s="1204"/>
      <c r="EW48" s="1204"/>
      <c r="EX48" s="1204"/>
      <c r="EY48" s="1204"/>
      <c r="EZ48" s="1016"/>
      <c r="FA48" s="1016"/>
      <c r="FB48" s="1016"/>
      <c r="FC48" s="1016"/>
      <c r="FD48" s="1016"/>
      <c r="FE48" s="1204">
        <f>FE46-FE38</f>
        <v>0</v>
      </c>
      <c r="FF48" s="1204">
        <f>FF46-FF38</f>
        <v>0</v>
      </c>
      <c r="FG48" s="1204">
        <f>FG46-FG38</f>
        <v>0</v>
      </c>
      <c r="FH48" s="813"/>
      <c r="FI48" s="813"/>
      <c r="FJ48" s="813"/>
      <c r="FK48" s="813"/>
      <c r="FL48" s="813"/>
      <c r="FM48" s="813"/>
      <c r="FN48" s="1204"/>
      <c r="FO48" s="1204"/>
      <c r="FP48" s="1204"/>
      <c r="FQ48" s="1204"/>
      <c r="FR48" s="1204">
        <f>FR46-FR38</f>
        <v>0</v>
      </c>
      <c r="FS48" s="1204">
        <f>FS46-FS38</f>
        <v>0</v>
      </c>
      <c r="FT48" s="1204"/>
      <c r="FU48" s="1204"/>
      <c r="FV48" s="1204"/>
      <c r="FW48" s="1204"/>
      <c r="FX48" s="1204">
        <f>FX46-FX39</f>
        <v>0</v>
      </c>
      <c r="FY48" s="1204">
        <f>FY46-FY39</f>
        <v>0</v>
      </c>
      <c r="FZ48" s="1204"/>
      <c r="GA48" s="1204"/>
      <c r="GB48" s="1204"/>
      <c r="GC48" s="1204"/>
      <c r="GD48" s="1204"/>
      <c r="GE48" s="1204"/>
      <c r="GF48" s="1204"/>
      <c r="GG48" s="1204"/>
      <c r="GH48" s="1204"/>
      <c r="GI48" s="1204"/>
      <c r="GJ48" s="1204"/>
      <c r="GK48" s="1204"/>
      <c r="GL48" s="1204"/>
      <c r="GM48" s="1204"/>
      <c r="GN48" s="1204">
        <f>GN46-GN38</f>
        <v>0</v>
      </c>
      <c r="GO48" s="1204">
        <f>GO46-GO38</f>
        <v>0</v>
      </c>
      <c r="GP48" s="1204"/>
      <c r="GQ48" s="1204"/>
      <c r="GR48" s="1204"/>
      <c r="GS48" s="1204"/>
      <c r="GT48" s="1204">
        <f>GT46-GT39</f>
        <v>0</v>
      </c>
      <c r="GU48" s="1204">
        <f>GU46-GU39</f>
        <v>0</v>
      </c>
      <c r="GV48" s="1204"/>
      <c r="GW48" s="1204"/>
      <c r="GX48" s="1204"/>
      <c r="GY48" s="1204"/>
      <c r="GZ48" s="1204"/>
      <c r="HA48" s="1204"/>
      <c r="HB48" s="1204"/>
      <c r="HC48" s="1204"/>
      <c r="HD48" s="1204"/>
      <c r="HE48" s="1204"/>
      <c r="HF48" s="1204"/>
      <c r="HG48" s="1204"/>
      <c r="HH48" s="1204"/>
      <c r="HI48" s="1204"/>
      <c r="HJ48" s="1204"/>
      <c r="HK48" s="1204"/>
      <c r="HL48" s="1204"/>
      <c r="HM48" s="1204"/>
      <c r="HN48" s="1204"/>
      <c r="HO48" s="1204"/>
      <c r="HP48" s="1204"/>
      <c r="HQ48" s="813"/>
      <c r="HR48" s="1204"/>
      <c r="HS48" s="1204">
        <f>HS46-HS38</f>
        <v>0</v>
      </c>
      <c r="HT48" s="1204">
        <f>HT46-HT38</f>
        <v>0</v>
      </c>
      <c r="HU48" s="1204">
        <f>HU46-HU39</f>
        <v>0</v>
      </c>
      <c r="HV48" s="1204"/>
      <c r="HW48" s="813"/>
      <c r="HX48" s="1204"/>
      <c r="HY48" s="813"/>
      <c r="HZ48" s="1204"/>
      <c r="IA48" s="1204"/>
      <c r="IB48" s="1204"/>
      <c r="IC48" s="1204"/>
      <c r="ID48" s="1204"/>
      <c r="IE48" s="1204"/>
      <c r="IF48" s="1204"/>
      <c r="IG48" s="1204"/>
      <c r="IH48" s="1204">
        <f>IH46-IH38</f>
        <v>0</v>
      </c>
      <c r="II48" s="1204">
        <f>II46-II38</f>
        <v>0</v>
      </c>
      <c r="IJ48" s="1204"/>
      <c r="IK48" s="1204"/>
      <c r="IL48" s="1204"/>
      <c r="IM48" s="1204"/>
      <c r="IN48" s="1204"/>
      <c r="IO48" s="1204"/>
      <c r="IP48" s="1204"/>
      <c r="IQ48" s="1204"/>
      <c r="IR48" s="1204"/>
      <c r="IS48" s="1204"/>
      <c r="IT48" s="1204"/>
      <c r="IU48" s="1204"/>
      <c r="IV48" s="1204"/>
      <c r="IW48" s="1204"/>
      <c r="IX48" s="1204">
        <f>IX46-IX38</f>
        <v>0</v>
      </c>
      <c r="IY48" s="1204">
        <f>IY46-IY38</f>
        <v>0</v>
      </c>
      <c r="IZ48" s="1204"/>
      <c r="JA48" s="1204"/>
      <c r="JB48" s="1204"/>
      <c r="JC48" s="1204"/>
      <c r="JD48" s="1204">
        <f>JD46-JD38</f>
        <v>0</v>
      </c>
      <c r="JE48" s="1204">
        <f>JE46-JE38</f>
        <v>0</v>
      </c>
      <c r="JF48" s="798"/>
      <c r="JG48" s="798"/>
      <c r="JH48" s="798"/>
      <c r="JI48" s="798"/>
      <c r="JJ48" s="1204">
        <f>JJ46-JJ39</f>
        <v>0</v>
      </c>
      <c r="JK48" s="1204">
        <f>JK46-JK39</f>
        <v>0</v>
      </c>
      <c r="JL48" s="798"/>
      <c r="JM48" s="798"/>
      <c r="JN48" s="798"/>
      <c r="JO48" s="798"/>
      <c r="JP48" s="798"/>
      <c r="JQ48" s="798"/>
      <c r="JR48" s="798"/>
      <c r="JS48" s="798"/>
      <c r="JT48" s="798"/>
      <c r="JU48" s="798"/>
      <c r="JV48" s="798"/>
      <c r="JW48" s="798"/>
      <c r="JX48" s="798"/>
      <c r="JY48" s="798"/>
      <c r="JZ48" s="798"/>
      <c r="KA48" s="798"/>
      <c r="KB48" s="798"/>
      <c r="KC48" s="798"/>
      <c r="KD48" s="798"/>
      <c r="KE48" s="798"/>
      <c r="KF48" s="798"/>
      <c r="KG48" s="798"/>
      <c r="KH48" s="798"/>
      <c r="KI48" s="1204">
        <f>KI46-KI38</f>
        <v>0</v>
      </c>
      <c r="KJ48" s="1204">
        <f>KJ46-KJ38</f>
        <v>0</v>
      </c>
      <c r="KK48" s="1204">
        <f>KK46-KK39</f>
        <v>0</v>
      </c>
      <c r="KL48" s="1204"/>
      <c r="KM48" s="1204"/>
      <c r="KN48" s="1204"/>
      <c r="KO48" s="1204"/>
      <c r="KP48" s="1204">
        <f>KP46-KP38</f>
        <v>0</v>
      </c>
      <c r="KQ48" s="1204">
        <f>KQ46-KQ38</f>
        <v>0</v>
      </c>
      <c r="KR48" s="1204"/>
      <c r="KS48" s="1204"/>
      <c r="KT48" s="1204"/>
      <c r="KU48" s="1204"/>
      <c r="KV48" s="1204"/>
      <c r="KW48" s="1204"/>
      <c r="KX48" s="1204"/>
      <c r="KY48" s="1204"/>
      <c r="KZ48" s="1204"/>
      <c r="LA48" s="1204"/>
      <c r="LB48" s="798"/>
      <c r="LC48" s="798"/>
      <c r="LD48" s="798"/>
      <c r="LE48" s="798"/>
      <c r="LF48" s="1204">
        <f>LF46-LF39</f>
        <v>0</v>
      </c>
      <c r="LG48" s="1204">
        <f>LG46-LG39</f>
        <v>0</v>
      </c>
      <c r="LH48" s="798"/>
      <c r="LI48" s="798"/>
      <c r="LJ48" s="798"/>
      <c r="LK48" s="798"/>
      <c r="LL48" s="798"/>
      <c r="LM48" s="798"/>
      <c r="LN48" s="798"/>
      <c r="LO48" s="798"/>
      <c r="LP48" s="798"/>
      <c r="LQ48" s="798"/>
      <c r="LR48" s="798"/>
      <c r="LS48" s="798"/>
      <c r="LT48" s="798"/>
      <c r="LU48" s="798"/>
      <c r="LV48" s="798"/>
      <c r="LW48" s="798"/>
      <c r="LX48" s="798"/>
      <c r="LY48" s="798"/>
      <c r="LZ48" s="802"/>
      <c r="MA48" s="802"/>
      <c r="MB48" s="802"/>
      <c r="MC48" s="802"/>
      <c r="MD48" s="802"/>
      <c r="ME48" s="802"/>
      <c r="MF48" s="802"/>
      <c r="MG48" s="802"/>
      <c r="MH48" s="802"/>
      <c r="MI48" s="1204">
        <f>MI46-MI38</f>
        <v>1.862645149230957E-9</v>
      </c>
      <c r="MJ48" s="1204">
        <f>MJ46-MJ38</f>
        <v>0</v>
      </c>
      <c r="MK48" s="1204">
        <f>MK46-MK38</f>
        <v>0</v>
      </c>
      <c r="ML48" s="1204">
        <f>ML46-ML38</f>
        <v>0</v>
      </c>
      <c r="MM48" s="802"/>
      <c r="MN48" s="1204">
        <f>MN46-MN39</f>
        <v>0</v>
      </c>
      <c r="MO48" s="1204">
        <f>MO46-MO39</f>
        <v>0</v>
      </c>
      <c r="MP48" s="802"/>
      <c r="MQ48" s="802"/>
      <c r="MR48" s="802"/>
      <c r="MS48" s="802"/>
      <c r="MT48" s="802"/>
      <c r="MU48" s="802"/>
      <c r="MV48" s="1016"/>
      <c r="MW48" s="1016"/>
      <c r="MX48" s="1016"/>
      <c r="MY48" s="1016"/>
      <c r="MZ48" s="1016"/>
      <c r="NA48" s="1016"/>
      <c r="NB48" s="1016"/>
      <c r="NC48" s="1016"/>
      <c r="ND48" s="1016"/>
      <c r="NE48" s="1016"/>
      <c r="NF48" s="1016"/>
      <c r="NG48" s="1016"/>
      <c r="NH48" s="798"/>
      <c r="NI48" s="798"/>
      <c r="NJ48" s="798"/>
      <c r="NK48" s="798"/>
      <c r="NL48" s="798"/>
      <c r="NM48" s="1204">
        <f>NM46-NM39</f>
        <v>0</v>
      </c>
      <c r="NN48" s="1204">
        <f>NN46-NN39</f>
        <v>0</v>
      </c>
      <c r="NO48" s="1204">
        <f>NO46-NO39</f>
        <v>0</v>
      </c>
      <c r="NP48" s="798"/>
      <c r="NQ48" s="798"/>
      <c r="NR48" s="798"/>
      <c r="NS48" s="798"/>
      <c r="NT48" s="798"/>
      <c r="NU48" s="798"/>
      <c r="NV48" s="798"/>
      <c r="NW48" s="798"/>
      <c r="NX48" s="798"/>
      <c r="NY48" s="798"/>
      <c r="NZ48" s="798"/>
      <c r="OA48" s="798"/>
      <c r="OB48" s="798"/>
      <c r="OC48" s="798"/>
      <c r="OD48" s="798"/>
      <c r="OE48" s="798"/>
      <c r="OF48" s="798"/>
      <c r="OG48" s="798"/>
      <c r="OH48" s="798"/>
      <c r="OI48" s="798"/>
      <c r="OJ48" s="798"/>
      <c r="OK48" s="798"/>
      <c r="OL48" s="798"/>
      <c r="OM48" s="798"/>
      <c r="ON48" s="798"/>
      <c r="OO48" s="798"/>
      <c r="OP48" s="798"/>
      <c r="OQ48" s="798"/>
      <c r="OR48" s="798"/>
      <c r="OS48" s="798"/>
      <c r="OT48" s="1204">
        <f>OT46-OT38</f>
        <v>0</v>
      </c>
      <c r="OU48" s="1204">
        <f>OU46-OU38</f>
        <v>0</v>
      </c>
      <c r="OV48" s="1204"/>
      <c r="OW48" s="1204"/>
      <c r="OX48" s="813"/>
      <c r="OY48" s="813"/>
      <c r="OZ48" s="813"/>
      <c r="PA48" s="813"/>
      <c r="PB48" s="813"/>
      <c r="PC48" s="813"/>
      <c r="PD48" s="813"/>
      <c r="PE48" s="813"/>
      <c r="PF48" s="813"/>
      <c r="PG48" s="813"/>
      <c r="PH48" s="813"/>
      <c r="PI48" s="813"/>
      <c r="PJ48" s="813"/>
      <c r="PK48" s="813"/>
      <c r="PL48" s="813"/>
      <c r="PM48" s="813"/>
      <c r="PN48" s="813"/>
      <c r="PO48" s="813"/>
      <c r="PP48" s="813"/>
      <c r="PQ48" s="813"/>
      <c r="PR48" s="813"/>
      <c r="PS48" s="813"/>
      <c r="PT48" s="813"/>
      <c r="PU48" s="813"/>
      <c r="PV48" s="813"/>
      <c r="PW48" s="813"/>
      <c r="PX48" s="813"/>
      <c r="PY48" s="813"/>
      <c r="PZ48" s="813"/>
      <c r="QA48" s="813"/>
      <c r="QB48" s="1204"/>
      <c r="QC48" s="1204"/>
      <c r="QD48" s="1204"/>
      <c r="QE48" s="1204"/>
      <c r="QF48" s="1204">
        <f>QF46-QF38</f>
        <v>0</v>
      </c>
      <c r="QG48" s="1204">
        <f>QG46-QG38</f>
        <v>0</v>
      </c>
      <c r="QH48" s="1204"/>
      <c r="QI48" s="1204"/>
      <c r="QJ48" s="1204"/>
      <c r="QK48" s="1204"/>
      <c r="QL48" s="1204">
        <f>QL46-QL38</f>
        <v>0</v>
      </c>
      <c r="QM48" s="1204">
        <f>QM46-QM38</f>
        <v>0</v>
      </c>
      <c r="QN48" s="1204"/>
      <c r="QO48" s="1204"/>
      <c r="QP48" s="1204"/>
      <c r="QQ48" s="1204"/>
      <c r="QR48" s="1204"/>
      <c r="QS48" s="1204"/>
      <c r="QT48" s="1204"/>
      <c r="QU48" s="1204"/>
      <c r="QV48" s="1204"/>
      <c r="QW48" s="1204"/>
      <c r="QX48" s="1204"/>
      <c r="QY48" s="1204"/>
      <c r="QZ48" s="1204"/>
      <c r="RA48" s="1204"/>
      <c r="RB48" s="1204"/>
      <c r="RC48" s="1204"/>
      <c r="RD48" s="1204"/>
      <c r="RE48" s="1204"/>
      <c r="RF48" s="798"/>
      <c r="RG48" s="798"/>
      <c r="RH48" s="798"/>
      <c r="RI48" s="798"/>
      <c r="RJ48" s="798"/>
      <c r="RK48" s="798"/>
      <c r="RL48" s="1204">
        <f>RL46-RL38</f>
        <v>0</v>
      </c>
      <c r="RM48" s="1204">
        <f>RM46-RM38</f>
        <v>0</v>
      </c>
      <c r="RN48" s="1204">
        <f>RN46-RN38</f>
        <v>0</v>
      </c>
      <c r="RO48" s="1204">
        <f>RO46-RO38</f>
        <v>0</v>
      </c>
      <c r="RP48" s="798"/>
      <c r="RQ48" s="798"/>
      <c r="RR48" s="798"/>
      <c r="RS48" s="798"/>
      <c r="RT48" s="798"/>
      <c r="RU48" s="798"/>
      <c r="RV48" s="798"/>
      <c r="RW48" s="798"/>
      <c r="RX48" s="798"/>
      <c r="RY48" s="798"/>
      <c r="RZ48" s="798"/>
      <c r="SA48" s="798"/>
      <c r="SB48" s="798"/>
      <c r="SC48" s="798"/>
      <c r="SD48" s="813"/>
      <c r="SE48" s="813"/>
      <c r="SF48" s="813"/>
      <c r="SG48" s="813"/>
      <c r="SH48" s="813"/>
      <c r="SI48" s="813"/>
      <c r="SJ48" s="813"/>
      <c r="SK48" s="1204">
        <f>SK46-SK38</f>
        <v>0</v>
      </c>
      <c r="SL48" s="1204">
        <f t="shared" ref="SL48:SM48" si="648">SL46-SL38</f>
        <v>0</v>
      </c>
      <c r="SM48" s="1204">
        <f t="shared" si="648"/>
        <v>0</v>
      </c>
      <c r="SN48" s="1204">
        <f>SN46-SN38</f>
        <v>0</v>
      </c>
      <c r="SO48" s="1204">
        <f>SO46-SO38</f>
        <v>0</v>
      </c>
      <c r="SP48" s="813"/>
      <c r="SQ48" s="813"/>
      <c r="SR48" s="813"/>
      <c r="SS48" s="813"/>
      <c r="ST48" s="1204">
        <f>ST46-ST38</f>
        <v>0</v>
      </c>
      <c r="SU48" s="1204">
        <f>SU46-SU38</f>
        <v>0</v>
      </c>
      <c r="SV48" s="813"/>
      <c r="SW48" s="813"/>
      <c r="SX48" s="813"/>
      <c r="SY48" s="813"/>
      <c r="SZ48" s="813"/>
      <c r="TA48" s="813"/>
      <c r="TB48" s="813"/>
      <c r="TC48" s="813"/>
      <c r="TD48" s="1204">
        <f>TD46-TD39</f>
        <v>0</v>
      </c>
      <c r="TE48" s="1204">
        <f>TE46-TE39</f>
        <v>0</v>
      </c>
      <c r="TF48" s="1204">
        <f t="shared" ref="TF48:TG48" si="649">TF46-TF38</f>
        <v>0</v>
      </c>
      <c r="TG48" s="1204">
        <f t="shared" si="649"/>
        <v>0</v>
      </c>
      <c r="TH48" s="1204">
        <f>TH46-TH39</f>
        <v>0</v>
      </c>
      <c r="TI48" s="1204">
        <f>TI46-TI39</f>
        <v>0</v>
      </c>
      <c r="TJ48" s="813"/>
      <c r="TK48" s="813"/>
      <c r="TL48" s="813"/>
      <c r="TM48" s="813"/>
      <c r="TN48" s="813"/>
      <c r="TO48" s="813"/>
      <c r="TP48" s="813"/>
      <c r="TQ48" s="813"/>
      <c r="TR48" s="813"/>
      <c r="TS48" s="813"/>
      <c r="TT48" s="813"/>
      <c r="TU48" s="813"/>
      <c r="TV48" s="813"/>
      <c r="TW48" s="813"/>
      <c r="TX48" s="813"/>
      <c r="TY48" s="813"/>
      <c r="TZ48" s="813"/>
      <c r="UA48" s="813"/>
      <c r="UB48" s="813"/>
      <c r="UC48" s="813"/>
      <c r="UD48" s="813"/>
      <c r="UE48" s="813"/>
      <c r="UF48" s="813"/>
      <c r="UG48" s="813"/>
      <c r="UH48" s="813"/>
      <c r="UI48" s="813"/>
      <c r="UJ48" s="813"/>
      <c r="UK48" s="813"/>
      <c r="UL48" s="813"/>
      <c r="UM48" s="813"/>
      <c r="UN48" s="813"/>
      <c r="UO48" s="813"/>
      <c r="UP48" s="813"/>
      <c r="UQ48" s="813"/>
      <c r="UR48" s="813"/>
      <c r="US48" s="813"/>
      <c r="UT48" s="813"/>
      <c r="UU48" s="813"/>
      <c r="UV48" s="813"/>
      <c r="UW48" s="813"/>
      <c r="UX48" s="813"/>
      <c r="UY48" s="813"/>
      <c r="UZ48" s="1028"/>
      <c r="VA48" s="1028"/>
      <c r="VB48" s="1028"/>
      <c r="VC48" s="1028"/>
      <c r="VD48" s="1028"/>
      <c r="VE48" s="1028"/>
      <c r="VF48" s="1028"/>
      <c r="VG48" s="1028"/>
      <c r="VH48" s="799"/>
      <c r="VI48" s="530"/>
      <c r="VJ48" s="530"/>
      <c r="VK48" s="799"/>
      <c r="VL48" s="530"/>
      <c r="VM48" s="799"/>
      <c r="VN48" s="1016"/>
      <c r="VO48" s="1016"/>
      <c r="VP48" s="1016"/>
      <c r="VQ48" s="1016"/>
      <c r="VR48" s="1016"/>
      <c r="VS48" s="1016"/>
      <c r="VT48" s="1028"/>
      <c r="VU48" s="1028"/>
      <c r="VV48" s="1028"/>
      <c r="VW48" s="1028"/>
      <c r="VX48" s="1028"/>
      <c r="VY48" s="1028"/>
      <c r="VZ48" s="1028"/>
      <c r="WA48" s="1028"/>
      <c r="WB48" s="1028"/>
      <c r="WC48" s="1028"/>
      <c r="WD48" s="1028"/>
      <c r="WE48" s="1028"/>
      <c r="WF48" s="1028"/>
      <c r="WG48" s="1028"/>
      <c r="WH48" s="1204">
        <f>WH46-WH38</f>
        <v>0</v>
      </c>
      <c r="WI48" s="1204">
        <f>WI46-WI38</f>
        <v>0</v>
      </c>
      <c r="WJ48" s="1028"/>
      <c r="WK48" s="1028"/>
      <c r="WL48" s="1028"/>
      <c r="WM48" s="1028"/>
      <c r="WN48" s="1204">
        <f>WN46-WN39</f>
        <v>0</v>
      </c>
      <c r="WO48" s="1204">
        <f>WO46-WO39</f>
        <v>0</v>
      </c>
      <c r="WP48" s="1028"/>
      <c r="WQ48" s="1028"/>
      <c r="WR48" s="1204"/>
      <c r="WS48" s="1204"/>
      <c r="WT48" s="1204"/>
      <c r="WU48" s="1204"/>
      <c r="WV48" s="1204">
        <f>WV46-WV38</f>
        <v>0</v>
      </c>
      <c r="WW48" s="1204">
        <f>WW46-WW38</f>
        <v>0</v>
      </c>
      <c r="WX48" s="1204"/>
      <c r="WY48" s="1204"/>
      <c r="WZ48" s="1204"/>
      <c r="XA48" s="1204"/>
      <c r="XB48" s="1204">
        <f>XB46-XB38</f>
        <v>0</v>
      </c>
      <c r="XC48" s="1204">
        <f>XC46-XC38</f>
        <v>0</v>
      </c>
      <c r="XD48" s="1028"/>
      <c r="XE48" s="1028"/>
      <c r="XF48" s="1028"/>
      <c r="XG48" s="1028"/>
      <c r="XH48" s="1204">
        <f>XH46-XH38</f>
        <v>0</v>
      </c>
      <c r="XI48" s="1204">
        <f>XI46-XI38</f>
        <v>0</v>
      </c>
      <c r="XJ48" s="1028"/>
      <c r="XK48" s="1028"/>
      <c r="XL48" s="1028"/>
      <c r="XM48" s="1028"/>
      <c r="XN48" s="1028"/>
      <c r="XO48" s="801">
        <f>XO47-XO38</f>
        <v>0</v>
      </c>
      <c r="XP48" s="1028"/>
      <c r="XQ48" s="1028"/>
      <c r="XR48" s="1028"/>
      <c r="XS48" s="1204">
        <f>XS46-XS39</f>
        <v>0</v>
      </c>
      <c r="XT48" s="1028"/>
      <c r="XU48" s="1028"/>
      <c r="XV48" s="1028"/>
      <c r="XW48" s="1028"/>
      <c r="XX48" s="1028"/>
      <c r="XY48" s="1028"/>
      <c r="XZ48" s="1028"/>
      <c r="YA48" s="1028"/>
      <c r="YB48" s="802"/>
      <c r="YC48" s="802"/>
      <c r="YD48" s="802"/>
      <c r="YE48" s="802"/>
      <c r="YF48" s="802"/>
      <c r="YG48" s="802"/>
      <c r="YH48" s="802"/>
      <c r="YI48" s="802"/>
      <c r="YJ48" s="802"/>
      <c r="YK48" s="802"/>
      <c r="YL48" s="802"/>
      <c r="YM48" s="802"/>
      <c r="YN48" s="802"/>
      <c r="YO48" s="802">
        <f>YO46-YO38</f>
        <v>0</v>
      </c>
      <c r="YP48" s="802"/>
      <c r="YQ48" s="802">
        <f>YQ46-YQ38</f>
        <v>0</v>
      </c>
      <c r="YR48" s="802">
        <f>YR46-YR39</f>
        <v>0</v>
      </c>
      <c r="YS48" s="802">
        <f>YS46-YS38</f>
        <v>0</v>
      </c>
      <c r="YT48" s="802">
        <f t="shared" ref="YT48:YU48" si="650">YT46-YT39</f>
        <v>0</v>
      </c>
      <c r="YU48" s="802">
        <f t="shared" si="650"/>
        <v>0</v>
      </c>
      <c r="YV48" s="802">
        <f>YV46-YV39</f>
        <v>0</v>
      </c>
      <c r="YW48" s="802">
        <f>YW46-YW38</f>
        <v>0</v>
      </c>
      <c r="YX48" s="802">
        <f>YX46-YX38</f>
        <v>0</v>
      </c>
      <c r="YY48" s="802">
        <f>YY46-YY39</f>
        <v>0</v>
      </c>
      <c r="YZ48" s="798"/>
      <c r="ZA48" s="798"/>
      <c r="ZB48" s="798"/>
      <c r="ZC48" s="798"/>
      <c r="ZD48" s="798"/>
      <c r="ZE48" s="798"/>
      <c r="ZF48" s="798"/>
      <c r="ZG48" s="798"/>
      <c r="ZH48" s="798"/>
      <c r="ZI48" s="798"/>
      <c r="ZJ48" s="798"/>
      <c r="ZK48" s="798"/>
      <c r="ZL48" s="810"/>
      <c r="ZM48" s="810"/>
      <c r="ZN48" s="810"/>
      <c r="ZO48" s="810"/>
      <c r="ZP48" s="810"/>
      <c r="ZQ48" s="810"/>
      <c r="ZR48" s="810"/>
      <c r="ZS48" s="810"/>
      <c r="ZT48" s="810"/>
      <c r="ZU48" s="810"/>
      <c r="ZV48" s="810"/>
      <c r="ZW48" s="810"/>
      <c r="ZX48" s="810"/>
      <c r="ZY48" s="810"/>
      <c r="ZZ48" s="810"/>
      <c r="AAA48" s="810"/>
      <c r="AAB48" s="810"/>
      <c r="AAC48" s="810"/>
      <c r="AAD48" s="810"/>
      <c r="AAE48" s="810"/>
      <c r="AAF48" s="810"/>
      <c r="AAG48" s="810"/>
      <c r="AAH48" s="810"/>
      <c r="AAI48" s="810"/>
      <c r="AAJ48" s="799"/>
      <c r="AAK48" s="799"/>
      <c r="AAL48" s="530"/>
      <c r="AAM48" s="530"/>
      <c r="AAN48" s="800"/>
      <c r="AAO48" s="800"/>
      <c r="AAP48" s="530"/>
      <c r="AAQ48" s="530"/>
      <c r="AAR48" s="530"/>
      <c r="AAS48" s="530"/>
      <c r="AAT48" s="530"/>
      <c r="AAU48" s="530"/>
      <c r="AAV48" s="800"/>
      <c r="AAW48" s="800"/>
      <c r="AAX48" s="530"/>
      <c r="AAY48" s="530"/>
      <c r="AAZ48" s="530"/>
      <c r="ABA48" s="530"/>
      <c r="ABB48" s="530"/>
      <c r="ABC48" s="530"/>
    </row>
    <row r="49" spans="1:731" s="1094" customFormat="1" ht="16.5" x14ac:dyDescent="0.25">
      <c r="A49" s="1028"/>
      <c r="B49" s="1196"/>
      <c r="C49" s="530"/>
      <c r="D49" s="799"/>
      <c r="E49" s="530"/>
      <c r="F49" s="1028"/>
      <c r="G49" s="1028"/>
      <c r="H49" s="1028"/>
      <c r="I49" s="1028"/>
      <c r="J49" s="1028"/>
      <c r="K49" s="1028"/>
      <c r="L49" s="1028"/>
      <c r="M49" s="1028"/>
      <c r="N49" s="1028"/>
      <c r="O49" s="1028"/>
      <c r="P49" s="1028"/>
      <c r="Q49" s="530"/>
      <c r="R49" s="530"/>
      <c r="S49" s="530"/>
      <c r="T49" s="530"/>
      <c r="U49" s="530"/>
      <c r="V49" s="812"/>
      <c r="W49" s="812"/>
      <c r="X49" s="812"/>
      <c r="Y49" s="812"/>
      <c r="Z49" s="530"/>
      <c r="AA49" s="530"/>
      <c r="AB49" s="530"/>
      <c r="AC49" s="530"/>
      <c r="AD49" s="812"/>
      <c r="AE49" s="812"/>
      <c r="AF49" s="812"/>
      <c r="AG49" s="530"/>
      <c r="AH49" s="812"/>
      <c r="AI49" s="812"/>
      <c r="AJ49" s="812"/>
      <c r="AK49" s="812"/>
      <c r="AL49" s="812"/>
      <c r="AM49" s="812"/>
      <c r="AN49" s="799"/>
      <c r="AO49" s="819"/>
      <c r="AP49" s="819"/>
      <c r="AQ49" s="813"/>
      <c r="AR49" s="813"/>
      <c r="AS49" s="819"/>
      <c r="AT49" s="819"/>
      <c r="AU49" s="814"/>
      <c r="AV49" s="819"/>
      <c r="AW49" s="800"/>
      <c r="AX49" s="819"/>
      <c r="AY49" s="820"/>
      <c r="AZ49" s="819"/>
      <c r="BA49" s="802"/>
      <c r="BB49" s="819"/>
      <c r="BC49" s="802"/>
      <c r="BD49" s="819"/>
      <c r="BE49" s="802"/>
      <c r="BF49" s="819"/>
      <c r="BG49" s="802"/>
      <c r="BH49" s="1028"/>
      <c r="BI49" s="1028"/>
      <c r="BJ49" s="1028"/>
      <c r="BK49" s="1028"/>
      <c r="BL49" s="1028"/>
      <c r="BM49" s="1028"/>
      <c r="BN49" s="1028"/>
      <c r="BO49" s="1028"/>
      <c r="BP49" s="1028"/>
      <c r="BQ49" s="1028"/>
      <c r="BR49" s="1028"/>
      <c r="BS49" s="1028"/>
      <c r="BT49" s="1028"/>
      <c r="BU49" s="1028"/>
      <c r="BV49" s="1028"/>
      <c r="BW49" s="1028"/>
      <c r="BX49" s="1028"/>
      <c r="BY49" s="1028"/>
      <c r="BZ49" s="1028"/>
      <c r="CA49" s="1028"/>
      <c r="CB49" s="1028"/>
      <c r="CC49" s="1028"/>
      <c r="CD49" s="1028"/>
      <c r="CE49" s="1028"/>
      <c r="CF49" s="1028"/>
      <c r="CG49" s="1028"/>
      <c r="CH49" s="1028"/>
      <c r="CI49" s="1028"/>
      <c r="CJ49" s="1028"/>
      <c r="CK49" s="1028"/>
      <c r="CL49" s="1028"/>
      <c r="CM49" s="1028"/>
      <c r="CN49" s="1028"/>
      <c r="CO49" s="1028"/>
      <c r="CP49" s="1028"/>
      <c r="CQ49" s="1028"/>
      <c r="CR49" s="814"/>
      <c r="CS49" s="814"/>
      <c r="CT49" s="814"/>
      <c r="CU49" s="814"/>
      <c r="CV49" s="814"/>
      <c r="CW49" s="814"/>
      <c r="CX49" s="814"/>
      <c r="CY49" s="814"/>
      <c r="CZ49" s="814"/>
      <c r="DA49" s="814"/>
      <c r="DB49" s="814"/>
      <c r="DC49" s="814"/>
      <c r="DD49" s="814"/>
      <c r="DE49" s="814"/>
      <c r="DF49" s="814"/>
      <c r="DG49" s="814"/>
      <c r="DH49" s="814"/>
      <c r="DI49" s="814"/>
      <c r="DJ49" s="814"/>
      <c r="DK49" s="814"/>
      <c r="DL49" s="814"/>
      <c r="DM49" s="814"/>
      <c r="DN49" s="814"/>
      <c r="DO49" s="814"/>
      <c r="DP49" s="814"/>
      <c r="DQ49" s="814"/>
      <c r="DR49" s="814"/>
      <c r="DS49" s="814"/>
      <c r="DT49" s="814"/>
      <c r="DU49" s="814"/>
      <c r="DV49" s="814"/>
      <c r="DW49" s="814"/>
      <c r="DX49" s="814"/>
      <c r="DY49" s="814"/>
      <c r="DZ49" s="814"/>
      <c r="EA49" s="814"/>
      <c r="EB49" s="814"/>
      <c r="EC49" s="814"/>
      <c r="ED49" s="814"/>
      <c r="EE49" s="814"/>
      <c r="EF49" s="814"/>
      <c r="EG49" s="814"/>
      <c r="EH49" s="814"/>
      <c r="EI49" s="814"/>
      <c r="EJ49" s="814"/>
      <c r="EK49" s="814"/>
      <c r="EL49" s="814"/>
      <c r="EM49" s="814"/>
      <c r="EN49" s="814"/>
      <c r="EO49" s="814"/>
      <c r="EP49" s="814"/>
      <c r="EQ49" s="814"/>
      <c r="ER49" s="814"/>
      <c r="ES49" s="814"/>
      <c r="ET49" s="814"/>
      <c r="EU49" s="814"/>
      <c r="EV49" s="814"/>
      <c r="EW49" s="814"/>
      <c r="EX49" s="814"/>
      <c r="EY49" s="814"/>
      <c r="EZ49" s="1016"/>
      <c r="FA49" s="1016"/>
      <c r="FB49" s="1016"/>
      <c r="FC49" s="1016"/>
      <c r="FD49" s="1016"/>
      <c r="FE49" s="1016"/>
      <c r="FF49" s="530"/>
      <c r="FH49" s="813"/>
      <c r="FI49" s="813"/>
      <c r="FJ49" s="813"/>
      <c r="FK49" s="813"/>
      <c r="FL49" s="813"/>
      <c r="FM49" s="813"/>
      <c r="FN49" s="814"/>
      <c r="FO49" s="814"/>
      <c r="FP49" s="814"/>
      <c r="FQ49" s="814"/>
      <c r="FR49" s="814"/>
      <c r="FS49" s="814"/>
      <c r="FT49" s="814"/>
      <c r="FU49" s="814"/>
      <c r="FV49" s="814"/>
      <c r="FW49" s="814"/>
      <c r="FX49" s="814"/>
      <c r="FY49" s="814"/>
      <c r="FZ49" s="814"/>
      <c r="GA49" s="814"/>
      <c r="GB49" s="814"/>
      <c r="GC49" s="814"/>
      <c r="GD49" s="814"/>
      <c r="GE49" s="814"/>
      <c r="GF49" s="814"/>
      <c r="GG49" s="814"/>
      <c r="GH49" s="814"/>
      <c r="GI49" s="814"/>
      <c r="GJ49" s="814"/>
      <c r="GK49" s="814"/>
      <c r="GL49" s="814"/>
      <c r="GM49" s="814"/>
      <c r="GN49" s="814"/>
      <c r="GO49" s="814"/>
      <c r="GP49" s="814"/>
      <c r="GQ49" s="814"/>
      <c r="GR49" s="814"/>
      <c r="GS49" s="814"/>
      <c r="GT49" s="814"/>
      <c r="GU49" s="814"/>
      <c r="GV49" s="814"/>
      <c r="GW49" s="814"/>
      <c r="GX49" s="814"/>
      <c r="GY49" s="814"/>
      <c r="GZ49" s="814"/>
      <c r="HA49" s="814"/>
      <c r="HB49" s="814"/>
      <c r="HC49" s="814"/>
      <c r="HD49" s="814"/>
      <c r="HE49" s="814"/>
      <c r="HF49" s="814"/>
      <c r="HG49" s="814"/>
      <c r="HH49" s="814"/>
      <c r="HI49" s="814"/>
      <c r="HJ49" s="814"/>
      <c r="HK49" s="814"/>
      <c r="HL49" s="814"/>
      <c r="HM49" s="814"/>
      <c r="HN49" s="814"/>
      <c r="HO49" s="814"/>
      <c r="HP49" s="814"/>
      <c r="HQ49" s="813"/>
      <c r="HR49" s="814"/>
      <c r="HS49" s="814"/>
      <c r="HT49" s="814"/>
      <c r="HU49" s="813"/>
      <c r="HV49" s="813"/>
      <c r="HW49" s="813"/>
      <c r="HX49" s="813"/>
      <c r="HY49" s="813"/>
      <c r="HZ49" s="813"/>
      <c r="IA49" s="813"/>
      <c r="IB49" s="813"/>
      <c r="IC49" s="813"/>
      <c r="ID49" s="814"/>
      <c r="IE49" s="814"/>
      <c r="IF49" s="814"/>
      <c r="IG49" s="814"/>
      <c r="IH49" s="814"/>
      <c r="II49" s="814"/>
      <c r="IJ49" s="814"/>
      <c r="IK49" s="814"/>
      <c r="IL49" s="814"/>
      <c r="IM49" s="814"/>
      <c r="IN49" s="814"/>
      <c r="IO49" s="814"/>
      <c r="IP49" s="814"/>
      <c r="IQ49" s="814"/>
      <c r="IR49" s="814"/>
      <c r="IS49" s="814"/>
      <c r="IT49" s="814"/>
      <c r="IU49" s="814"/>
      <c r="IV49" s="814"/>
      <c r="IW49" s="814"/>
      <c r="IX49" s="814"/>
      <c r="IY49" s="814"/>
      <c r="IZ49" s="814"/>
      <c r="JA49" s="814"/>
      <c r="JB49" s="814"/>
      <c r="JC49" s="814"/>
      <c r="JD49" s="814"/>
      <c r="JE49" s="814"/>
      <c r="JF49" s="814"/>
      <c r="JG49" s="814"/>
      <c r="JH49" s="814"/>
      <c r="JI49" s="814"/>
      <c r="JJ49" s="814"/>
      <c r="JK49" s="814"/>
      <c r="JL49" s="814"/>
      <c r="JM49" s="814"/>
      <c r="JN49" s="814"/>
      <c r="JO49" s="814"/>
      <c r="JP49" s="814"/>
      <c r="JQ49" s="814"/>
      <c r="LZ49" s="810"/>
      <c r="MA49" s="810"/>
      <c r="MB49" s="810"/>
      <c r="MC49" s="810"/>
      <c r="MD49" s="810"/>
      <c r="ME49" s="810"/>
      <c r="MF49" s="810"/>
      <c r="MG49" s="810"/>
      <c r="MH49" s="810"/>
      <c r="MI49" s="810"/>
      <c r="MJ49" s="810"/>
      <c r="MK49" s="810"/>
      <c r="ML49" s="810"/>
      <c r="MM49" s="810"/>
      <c r="MN49" s="810"/>
      <c r="MO49" s="810"/>
      <c r="MP49" s="810"/>
      <c r="MQ49" s="810"/>
      <c r="MR49" s="810"/>
      <c r="MS49" s="810"/>
      <c r="MT49" s="810"/>
      <c r="MU49" s="810"/>
      <c r="MV49" s="1016"/>
      <c r="MW49" s="1016"/>
      <c r="MX49" s="1016"/>
      <c r="MY49" s="1016"/>
      <c r="MZ49" s="1016"/>
      <c r="NA49" s="1016"/>
      <c r="NB49" s="1016"/>
      <c r="NC49" s="1016"/>
      <c r="ND49" s="1016"/>
      <c r="NE49" s="1016"/>
      <c r="NF49" s="1016"/>
      <c r="NG49" s="1016"/>
      <c r="OX49" s="813"/>
      <c r="OY49" s="813"/>
      <c r="OZ49" s="813"/>
      <c r="PA49" s="813"/>
      <c r="PB49" s="813"/>
      <c r="PC49" s="813"/>
      <c r="PD49" s="813"/>
      <c r="PE49" s="813"/>
      <c r="PF49" s="813"/>
      <c r="PG49" s="813"/>
      <c r="PH49" s="813"/>
      <c r="PI49" s="813"/>
      <c r="PJ49" s="813"/>
      <c r="PK49" s="813"/>
      <c r="PL49" s="813"/>
      <c r="PM49" s="813"/>
      <c r="PN49" s="813"/>
      <c r="PO49" s="813"/>
      <c r="PP49" s="813"/>
      <c r="PQ49" s="813"/>
      <c r="PR49" s="813"/>
      <c r="PS49" s="813"/>
      <c r="PT49" s="813"/>
      <c r="PU49" s="813"/>
      <c r="PV49" s="813"/>
      <c r="PW49" s="813"/>
      <c r="PX49" s="813"/>
      <c r="PY49" s="813"/>
      <c r="PZ49" s="813"/>
      <c r="QA49" s="813"/>
      <c r="QB49" s="814"/>
      <c r="QC49" s="814"/>
      <c r="QD49" s="814"/>
      <c r="QE49" s="814"/>
      <c r="QF49" s="814"/>
      <c r="QG49" s="814"/>
      <c r="QH49" s="814"/>
      <c r="QI49" s="814"/>
      <c r="QJ49" s="814"/>
      <c r="QK49" s="814"/>
      <c r="QL49" s="814"/>
      <c r="QM49" s="814"/>
      <c r="QN49" s="814"/>
      <c r="QO49" s="814"/>
      <c r="QP49" s="814"/>
      <c r="QQ49" s="814"/>
      <c r="QR49" s="814"/>
      <c r="QS49" s="814"/>
      <c r="QT49" s="814"/>
      <c r="QU49" s="814"/>
      <c r="QV49" s="814"/>
      <c r="QW49" s="814"/>
      <c r="QX49" s="814"/>
      <c r="QY49" s="814"/>
      <c r="QZ49" s="814"/>
      <c r="RA49" s="814"/>
      <c r="RB49" s="814"/>
      <c r="RC49" s="814"/>
      <c r="RD49" s="814"/>
      <c r="RE49" s="814"/>
      <c r="SD49" s="813"/>
      <c r="SE49" s="813"/>
      <c r="SF49" s="813"/>
      <c r="SG49" s="813"/>
      <c r="SH49" s="813"/>
      <c r="SI49" s="813"/>
      <c r="SJ49" s="813"/>
      <c r="SK49" s="813"/>
      <c r="SL49" s="813"/>
      <c r="SM49" s="813"/>
      <c r="SN49" s="813"/>
      <c r="SO49" s="813"/>
      <c r="SP49" s="813"/>
      <c r="SQ49" s="813"/>
      <c r="SR49" s="813"/>
      <c r="SS49" s="813"/>
      <c r="ST49" s="813"/>
      <c r="SU49" s="813"/>
      <c r="SV49" s="813"/>
      <c r="SW49" s="813"/>
      <c r="SX49" s="813"/>
      <c r="SY49" s="813"/>
      <c r="SZ49" s="813"/>
      <c r="TA49" s="813"/>
      <c r="TB49" s="813"/>
      <c r="TC49" s="813"/>
      <c r="TD49" s="813"/>
      <c r="TE49" s="813"/>
      <c r="TF49" s="813"/>
      <c r="TG49" s="813"/>
      <c r="TH49" s="813"/>
      <c r="TI49" s="813"/>
      <c r="TJ49" s="813"/>
      <c r="TK49" s="813"/>
      <c r="TL49" s="813"/>
      <c r="TM49" s="813"/>
      <c r="TN49" s="813"/>
      <c r="TO49" s="813"/>
      <c r="TP49" s="813"/>
      <c r="TQ49" s="813"/>
      <c r="TR49" s="813"/>
      <c r="TS49" s="813"/>
      <c r="TT49" s="813"/>
      <c r="TU49" s="813"/>
      <c r="TV49" s="813"/>
      <c r="TW49" s="813"/>
      <c r="TX49" s="813"/>
      <c r="TY49" s="813"/>
      <c r="TZ49" s="813"/>
      <c r="UA49" s="813"/>
      <c r="UB49" s="813"/>
      <c r="UC49" s="813"/>
      <c r="UD49" s="813"/>
      <c r="UE49" s="813"/>
      <c r="UF49" s="813"/>
      <c r="UG49" s="813"/>
      <c r="UH49" s="813"/>
      <c r="UI49" s="813"/>
      <c r="UJ49" s="813"/>
      <c r="UK49" s="813"/>
      <c r="UL49" s="813"/>
      <c r="UM49" s="813"/>
      <c r="UN49" s="813"/>
      <c r="UO49" s="813"/>
      <c r="UP49" s="813"/>
      <c r="UQ49" s="813"/>
      <c r="UR49" s="813"/>
      <c r="US49" s="813"/>
      <c r="UT49" s="813"/>
      <c r="UU49" s="813"/>
      <c r="UV49" s="813"/>
      <c r="UW49" s="813"/>
      <c r="UX49" s="813"/>
      <c r="UY49" s="813"/>
      <c r="UZ49" s="1028"/>
      <c r="VA49" s="1028"/>
      <c r="VB49" s="1028"/>
      <c r="VC49" s="1028"/>
      <c r="VD49" s="1028"/>
      <c r="VE49" s="1028"/>
      <c r="VF49" s="1028"/>
      <c r="VG49" s="1028"/>
      <c r="VH49" s="799"/>
      <c r="VI49" s="530"/>
      <c r="VJ49" s="530"/>
      <c r="VK49" s="799"/>
      <c r="VL49" s="530"/>
      <c r="VM49" s="799"/>
      <c r="VN49" s="1016"/>
      <c r="VO49" s="1016"/>
      <c r="VP49" s="1016"/>
      <c r="VQ49" s="1016"/>
      <c r="VR49" s="1016"/>
      <c r="VS49" s="1016"/>
      <c r="VT49" s="1028"/>
      <c r="VU49" s="1028"/>
      <c r="VV49" s="1028"/>
      <c r="VW49" s="1028"/>
      <c r="VX49" s="1028"/>
      <c r="VY49" s="1028"/>
      <c r="VZ49" s="1028"/>
      <c r="WA49" s="1028"/>
      <c r="WB49" s="1028"/>
      <c r="WC49" s="1028"/>
      <c r="WD49" s="1028"/>
      <c r="WE49" s="1028"/>
      <c r="WF49" s="1028"/>
      <c r="WG49" s="1028"/>
      <c r="WH49" s="1028"/>
      <c r="WI49" s="1028"/>
      <c r="WJ49" s="1028"/>
      <c r="WK49" s="1028"/>
      <c r="WL49" s="1028"/>
      <c r="WM49" s="1028"/>
      <c r="WN49" s="1028"/>
      <c r="WO49" s="1028"/>
      <c r="WP49" s="1028"/>
      <c r="WQ49" s="1028"/>
      <c r="WR49" s="1028"/>
      <c r="WS49" s="1028"/>
      <c r="WT49" s="1028"/>
      <c r="WU49" s="1028"/>
      <c r="WV49" s="1028"/>
      <c r="WW49" s="1028"/>
      <c r="WX49" s="1028"/>
      <c r="WY49" s="1028"/>
      <c r="WZ49" s="1028"/>
      <c r="XA49" s="1028"/>
      <c r="XB49" s="1028"/>
      <c r="XC49" s="1028"/>
      <c r="XD49" s="1028"/>
      <c r="XE49" s="1028"/>
      <c r="XF49" s="1028"/>
      <c r="XG49" s="1028"/>
      <c r="XH49" s="1028"/>
      <c r="XI49" s="1028"/>
      <c r="XJ49" s="1028"/>
      <c r="XK49" s="1028"/>
      <c r="XL49" s="1028"/>
      <c r="XM49" s="1028"/>
      <c r="XN49" s="1028"/>
      <c r="XO49" s="1028"/>
      <c r="XP49" s="810"/>
      <c r="XQ49" s="810"/>
      <c r="XR49" s="810"/>
      <c r="XS49" s="810"/>
      <c r="XT49" s="810"/>
      <c r="XU49" s="810"/>
      <c r="XV49" s="810"/>
      <c r="XW49" s="810"/>
      <c r="XX49" s="810"/>
      <c r="XY49" s="810"/>
      <c r="XZ49" s="810"/>
      <c r="YA49" s="810"/>
      <c r="YB49" s="810"/>
      <c r="YC49" s="810"/>
      <c r="YD49" s="810"/>
      <c r="YE49" s="810"/>
      <c r="YF49" s="810"/>
      <c r="YG49" s="810"/>
      <c r="YH49" s="810"/>
      <c r="YI49" s="810"/>
      <c r="YJ49" s="810"/>
      <c r="YK49" s="810"/>
      <c r="YL49" s="810"/>
      <c r="YM49" s="810"/>
      <c r="YN49" s="810"/>
      <c r="YO49" s="810"/>
      <c r="YP49" s="810"/>
      <c r="YQ49" s="810"/>
      <c r="YR49" s="810"/>
      <c r="YS49" s="810"/>
      <c r="YT49" s="810"/>
      <c r="YU49" s="810"/>
      <c r="YV49" s="810"/>
      <c r="YW49" s="810"/>
      <c r="YX49" s="810"/>
      <c r="YY49" s="810"/>
      <c r="YZ49" s="810"/>
      <c r="ZA49" s="810"/>
      <c r="ZB49" s="810"/>
      <c r="ZC49" s="810"/>
      <c r="ZD49" s="810"/>
      <c r="ZE49" s="810"/>
      <c r="ZF49" s="810"/>
      <c r="ZG49" s="810"/>
      <c r="ZH49" s="810"/>
      <c r="ZI49" s="810"/>
      <c r="ZJ49" s="810"/>
      <c r="ZK49" s="810"/>
      <c r="ZL49" s="810"/>
      <c r="ZM49" s="810"/>
      <c r="ZN49" s="810"/>
      <c r="ZO49" s="810"/>
      <c r="ZP49" s="810"/>
      <c r="ZQ49" s="810"/>
      <c r="ZR49" s="810"/>
      <c r="ZS49" s="810"/>
      <c r="ZT49" s="810"/>
      <c r="ZU49" s="810"/>
      <c r="ZV49" s="810"/>
      <c r="ZW49" s="810"/>
      <c r="ZX49" s="810"/>
      <c r="ZY49" s="810"/>
      <c r="ZZ49" s="810"/>
      <c r="AAA49" s="810"/>
      <c r="AAB49" s="810"/>
      <c r="AAC49" s="810"/>
      <c r="AAD49" s="810"/>
      <c r="AAE49" s="810"/>
      <c r="AAF49" s="810"/>
      <c r="AAG49" s="810"/>
      <c r="AAH49" s="810"/>
      <c r="AAI49" s="810"/>
      <c r="AAJ49" s="799"/>
      <c r="AAK49" s="799"/>
      <c r="AAL49" s="800"/>
      <c r="AAM49" s="800"/>
      <c r="AAN49" s="530"/>
      <c r="AAO49" s="530"/>
      <c r="AAP49" s="530"/>
      <c r="AAQ49" s="530"/>
      <c r="AAR49" s="530"/>
      <c r="AAS49" s="530"/>
      <c r="AAT49" s="800"/>
      <c r="AAU49" s="800"/>
      <c r="AAV49" s="530"/>
      <c r="AAW49" s="530"/>
      <c r="AAX49" s="530"/>
      <c r="AAY49" s="530"/>
      <c r="AAZ49" s="530"/>
      <c r="ABA49" s="530"/>
      <c r="ABB49" s="530"/>
      <c r="ABC49" s="530"/>
    </row>
    <row r="50" spans="1:731" s="1094" customFormat="1" ht="16.5" x14ac:dyDescent="0.25">
      <c r="A50" s="1015" t="s">
        <v>959</v>
      </c>
      <c r="B50" s="1232">
        <f>D50+AN50+'Проверочная  таблица'!VH50+'Проверочная  таблица'!WP50</f>
        <v>15987789293.709999</v>
      </c>
      <c r="C50" s="1232">
        <f>E50+'Проверочная  таблица'!VK50+AO50+'Проверочная  таблица'!WQ50</f>
        <v>3337922164.2799997</v>
      </c>
      <c r="D50" s="1233">
        <f>D35</f>
        <v>1000699397.63</v>
      </c>
      <c r="E50" s="1233">
        <f>E35</f>
        <v>125656246</v>
      </c>
      <c r="F50" s="1028"/>
      <c r="G50" s="1028"/>
      <c r="H50" s="821"/>
      <c r="I50" s="1028"/>
      <c r="J50" s="1028"/>
      <c r="K50" s="1028"/>
      <c r="L50" s="1028"/>
      <c r="M50" s="1028"/>
      <c r="N50" s="1028"/>
      <c r="O50" s="1028"/>
      <c r="P50" s="1028"/>
      <c r="Q50" s="1028"/>
      <c r="R50" s="1028"/>
      <c r="S50" s="1028"/>
      <c r="T50" s="1028"/>
      <c r="U50" s="1028"/>
      <c r="V50" s="1028"/>
      <c r="W50" s="1028"/>
      <c r="X50" s="1028"/>
      <c r="Y50" s="1028"/>
      <c r="Z50" s="1028"/>
      <c r="AA50" s="1028"/>
      <c r="AB50" s="1028"/>
      <c r="AC50" s="1028"/>
      <c r="AD50" s="1028"/>
      <c r="AE50" s="1028"/>
      <c r="AF50" s="1028"/>
      <c r="AG50" s="1028"/>
      <c r="AH50" s="1028"/>
      <c r="AI50" s="1028"/>
      <c r="AJ50" s="1028"/>
      <c r="AK50" s="1028"/>
      <c r="AL50" s="1028"/>
      <c r="AM50" s="1015" t="s">
        <v>959</v>
      </c>
      <c r="AN50" s="1233">
        <f>AN35</f>
        <v>3850809878.0499997</v>
      </c>
      <c r="AO50" s="1233">
        <f>AO35</f>
        <v>546729398.0999999</v>
      </c>
      <c r="AP50" s="802"/>
      <c r="AQ50" s="802"/>
      <c r="AR50" s="802"/>
      <c r="AS50" s="802"/>
      <c r="AT50" s="802"/>
      <c r="AU50" s="802"/>
      <c r="AV50" s="802"/>
      <c r="AW50" s="802"/>
      <c r="AX50" s="802"/>
      <c r="AY50" s="802"/>
      <c r="AZ50" s="802"/>
      <c r="BA50" s="802"/>
      <c r="BB50" s="802"/>
      <c r="BC50" s="802"/>
      <c r="BD50" s="802"/>
      <c r="BE50" s="802"/>
      <c r="BF50" s="802"/>
      <c r="BG50" s="802"/>
      <c r="BH50" s="1028"/>
      <c r="BI50" s="1028"/>
      <c r="BJ50" s="1028"/>
      <c r="BK50" s="1028"/>
      <c r="BL50" s="1028"/>
      <c r="BM50" s="1028"/>
      <c r="BN50" s="1028"/>
      <c r="BO50" s="1028"/>
      <c r="BP50" s="1028"/>
      <c r="BQ50" s="1028"/>
      <c r="BR50" s="1028"/>
      <c r="BS50" s="1028"/>
      <c r="BT50" s="1028"/>
      <c r="BU50" s="1028"/>
      <c r="BV50" s="1028"/>
      <c r="BW50" s="1028"/>
      <c r="BX50" s="1028"/>
      <c r="BY50" s="1028"/>
      <c r="BZ50" s="1028"/>
      <c r="CA50" s="1028"/>
      <c r="CB50" s="1028"/>
      <c r="CC50" s="1028"/>
      <c r="CD50" s="1028"/>
      <c r="CE50" s="1028"/>
      <c r="CF50" s="1028"/>
      <c r="CG50" s="1028"/>
      <c r="CH50" s="1028"/>
      <c r="CI50" s="1028"/>
      <c r="CJ50" s="1028"/>
      <c r="CK50" s="1028"/>
      <c r="CL50" s="1028"/>
      <c r="CM50" s="1028"/>
      <c r="CN50" s="1028"/>
      <c r="CO50" s="1028"/>
      <c r="CP50" s="1028"/>
      <c r="CQ50" s="1028"/>
      <c r="CR50" s="1028"/>
      <c r="CS50" s="1028"/>
      <c r="CT50" s="1028"/>
      <c r="CU50" s="1028"/>
      <c r="CV50" s="1028"/>
      <c r="CW50" s="1028"/>
      <c r="CX50" s="1028"/>
      <c r="CY50" s="1028"/>
      <c r="CZ50" s="1028"/>
      <c r="DA50" s="1028"/>
      <c r="DB50" s="1028"/>
      <c r="DC50" s="1028"/>
      <c r="DD50" s="1028"/>
      <c r="DE50" s="1028"/>
      <c r="DF50" s="1028"/>
      <c r="DG50" s="1028"/>
      <c r="DH50" s="1028"/>
      <c r="DI50" s="1028"/>
      <c r="DJ50" s="1028"/>
      <c r="DK50" s="1028"/>
      <c r="DL50" s="1028"/>
      <c r="DM50" s="1028"/>
      <c r="DN50" s="1028"/>
      <c r="DO50" s="1028"/>
      <c r="DP50" s="1028"/>
      <c r="DQ50" s="1028"/>
      <c r="DR50" s="1028"/>
      <c r="DS50" s="1028"/>
      <c r="DT50" s="1028"/>
      <c r="DU50" s="1028"/>
      <c r="DV50" s="1028"/>
      <c r="DW50" s="1028"/>
      <c r="DX50" s="1028"/>
      <c r="DY50" s="1028"/>
      <c r="DZ50" s="1028"/>
      <c r="EA50" s="1028"/>
      <c r="EB50" s="1028"/>
      <c r="EC50" s="1028"/>
      <c r="ED50" s="1028"/>
      <c r="EE50" s="1028"/>
      <c r="EF50" s="1028"/>
      <c r="EG50" s="1028"/>
      <c r="EH50" s="1028"/>
      <c r="EI50" s="1028"/>
      <c r="EJ50" s="1028"/>
      <c r="EK50" s="1028"/>
      <c r="EL50" s="1028"/>
      <c r="EM50" s="1028"/>
      <c r="EN50" s="1028"/>
      <c r="EO50" s="1028"/>
      <c r="EP50" s="1028"/>
      <c r="EQ50" s="1028"/>
      <c r="ER50" s="1028"/>
      <c r="ES50" s="1028"/>
      <c r="ET50" s="1028"/>
      <c r="EU50" s="1028"/>
      <c r="EV50" s="1028"/>
      <c r="EW50" s="1028"/>
      <c r="EX50" s="1028"/>
      <c r="EY50" s="1028"/>
      <c r="EZ50" s="1016"/>
      <c r="FA50" s="1016"/>
      <c r="FB50" s="1016"/>
      <c r="FC50" s="1016"/>
      <c r="FD50" s="1016"/>
      <c r="FE50" s="1016"/>
      <c r="FF50" s="1016"/>
      <c r="FG50" s="798"/>
      <c r="FH50" s="802"/>
      <c r="FI50" s="802"/>
      <c r="FJ50" s="802"/>
      <c r="FK50" s="802"/>
      <c r="FL50" s="802"/>
      <c r="FM50" s="802"/>
      <c r="FN50" s="1028"/>
      <c r="FO50" s="1028"/>
      <c r="FP50" s="1028"/>
      <c r="FQ50" s="1028"/>
      <c r="FR50" s="1028"/>
      <c r="FS50" s="1028"/>
      <c r="FT50" s="1028"/>
      <c r="FU50" s="1028"/>
      <c r="FV50" s="1028"/>
      <c r="FW50" s="1028"/>
      <c r="FX50" s="1028"/>
      <c r="FY50" s="1028"/>
      <c r="FZ50" s="1028"/>
      <c r="GA50" s="1028"/>
      <c r="GB50" s="1028"/>
      <c r="GC50" s="1028"/>
      <c r="GD50" s="1028"/>
      <c r="GE50" s="1028"/>
      <c r="GF50" s="1028"/>
      <c r="GG50" s="1028"/>
      <c r="GH50" s="1028"/>
      <c r="GI50" s="1028"/>
      <c r="GJ50" s="1028"/>
      <c r="GK50" s="1028"/>
      <c r="GL50" s="1028"/>
      <c r="GM50" s="1028"/>
      <c r="GN50" s="1028"/>
      <c r="GO50" s="1028"/>
      <c r="GP50" s="1028"/>
      <c r="GQ50" s="1028"/>
      <c r="GR50" s="1028"/>
      <c r="GS50" s="1028"/>
      <c r="GT50" s="1028"/>
      <c r="GU50" s="1028"/>
      <c r="GV50" s="1028"/>
      <c r="GW50" s="1028"/>
      <c r="GX50" s="1028"/>
      <c r="GY50" s="1028"/>
      <c r="GZ50" s="1028"/>
      <c r="HA50" s="1028"/>
      <c r="HB50" s="1028"/>
      <c r="HC50" s="1028"/>
      <c r="HD50" s="1028"/>
      <c r="HE50" s="1028"/>
      <c r="HF50" s="1028"/>
      <c r="HG50" s="1028"/>
      <c r="HH50" s="1028"/>
      <c r="HI50" s="1028"/>
      <c r="HJ50" s="1028"/>
      <c r="HK50" s="1028"/>
      <c r="HL50" s="1028"/>
      <c r="HM50" s="1028"/>
      <c r="HN50" s="1028"/>
      <c r="HO50" s="1028"/>
      <c r="HP50" s="1028"/>
      <c r="HQ50" s="802"/>
      <c r="HR50" s="1028"/>
      <c r="HS50" s="1028"/>
      <c r="HT50" s="1028"/>
      <c r="HU50" s="802"/>
      <c r="HV50" s="802"/>
      <c r="HW50" s="802"/>
      <c r="HX50" s="802"/>
      <c r="HY50" s="802"/>
      <c r="HZ50" s="802"/>
      <c r="IA50" s="802"/>
      <c r="IB50" s="802"/>
      <c r="IC50" s="802"/>
      <c r="ID50" s="1028"/>
      <c r="IE50" s="1028"/>
      <c r="IF50" s="1028"/>
      <c r="IG50" s="1028"/>
      <c r="IH50" s="1028"/>
      <c r="II50" s="1028"/>
      <c r="IJ50" s="1028"/>
      <c r="IK50" s="1028"/>
      <c r="IL50" s="1028"/>
      <c r="IM50" s="1028"/>
      <c r="IN50" s="1028"/>
      <c r="IO50" s="1028"/>
      <c r="IP50" s="1028"/>
      <c r="IQ50" s="1028"/>
      <c r="IR50" s="1028"/>
      <c r="IS50" s="1028"/>
      <c r="IT50" s="1028"/>
      <c r="IU50" s="1028"/>
      <c r="IV50" s="1028"/>
      <c r="IW50" s="1028"/>
      <c r="IX50" s="1028"/>
      <c r="IY50" s="1028"/>
      <c r="IZ50" s="1028"/>
      <c r="JA50" s="1028"/>
      <c r="JB50" s="1028"/>
      <c r="JC50" s="1028"/>
      <c r="JD50" s="1028"/>
      <c r="JE50" s="1028"/>
      <c r="JF50" s="802"/>
      <c r="JG50" s="802"/>
      <c r="JH50" s="802"/>
      <c r="JI50" s="802"/>
      <c r="JJ50" s="802"/>
      <c r="JK50" s="802"/>
      <c r="JL50" s="802"/>
      <c r="JM50" s="802"/>
      <c r="JN50" s="802"/>
      <c r="JO50" s="802"/>
      <c r="JP50" s="802"/>
      <c r="JQ50" s="802"/>
      <c r="JR50" s="1028"/>
      <c r="JS50" s="1028"/>
      <c r="JT50" s="1028"/>
      <c r="JU50" s="1028"/>
      <c r="JV50" s="1028"/>
      <c r="JW50" s="1028"/>
      <c r="JX50" s="1028"/>
      <c r="JY50" s="1028"/>
      <c r="JZ50" s="1028"/>
      <c r="KA50" s="1028"/>
      <c r="KB50" s="1028"/>
      <c r="KC50" s="1028"/>
      <c r="KD50" s="1028"/>
      <c r="KE50" s="1028"/>
      <c r="KF50" s="1028"/>
      <c r="KG50" s="1028"/>
      <c r="KH50" s="1028"/>
      <c r="KI50" s="1028"/>
      <c r="KJ50" s="1028"/>
      <c r="KK50" s="1028"/>
      <c r="KL50" s="1028"/>
      <c r="KM50" s="1028"/>
      <c r="KN50" s="1028"/>
      <c r="KO50" s="1028"/>
      <c r="KP50" s="1028"/>
      <c r="KQ50" s="1028"/>
      <c r="KR50" s="1028"/>
      <c r="KS50" s="1028"/>
      <c r="KT50" s="1028"/>
      <c r="KU50" s="1028"/>
      <c r="KV50" s="1028"/>
      <c r="KW50" s="1028"/>
      <c r="KX50" s="1028"/>
      <c r="KY50" s="1028"/>
      <c r="KZ50" s="1028"/>
      <c r="LA50" s="1028"/>
      <c r="LB50" s="1028"/>
      <c r="LC50" s="1028"/>
      <c r="LD50" s="1028"/>
      <c r="LE50" s="1028"/>
      <c r="LF50" s="1028"/>
      <c r="LG50" s="1028"/>
      <c r="LH50" s="1028"/>
      <c r="LI50" s="1028"/>
      <c r="LJ50" s="1028"/>
      <c r="LK50" s="1028"/>
      <c r="LL50" s="1028"/>
      <c r="LM50" s="1028"/>
      <c r="LN50" s="1028"/>
      <c r="LO50" s="1028"/>
      <c r="LP50" s="1028"/>
      <c r="LQ50" s="1028"/>
      <c r="LR50" s="1028"/>
      <c r="LS50" s="1028"/>
      <c r="LT50" s="1028"/>
      <c r="LU50" s="1028"/>
      <c r="LV50" s="1028"/>
      <c r="LW50" s="1028"/>
      <c r="LX50" s="1028"/>
      <c r="LY50" s="1028"/>
      <c r="LZ50" s="810"/>
      <c r="MA50" s="810"/>
      <c r="MB50" s="810"/>
      <c r="MC50" s="810"/>
      <c r="MD50" s="810"/>
      <c r="ME50" s="810"/>
      <c r="MF50" s="810"/>
      <c r="MG50" s="810"/>
      <c r="MH50" s="810"/>
      <c r="MI50" s="810"/>
      <c r="MJ50" s="810"/>
      <c r="MK50" s="810"/>
      <c r="ML50" s="810"/>
      <c r="MM50" s="810"/>
      <c r="MN50" s="810"/>
      <c r="MO50" s="810"/>
      <c r="MP50" s="810"/>
      <c r="MQ50" s="810"/>
      <c r="MR50" s="810"/>
      <c r="MS50" s="810"/>
      <c r="MT50" s="810"/>
      <c r="MU50" s="810"/>
      <c r="MV50" s="1016"/>
      <c r="MW50" s="1016"/>
      <c r="MX50" s="1016"/>
      <c r="MY50" s="1016"/>
      <c r="MZ50" s="1016"/>
      <c r="NA50" s="1016"/>
      <c r="NB50" s="1016"/>
      <c r="NC50" s="1016"/>
      <c r="ND50" s="1016"/>
      <c r="NE50" s="1016"/>
      <c r="NF50" s="1016"/>
      <c r="NG50" s="1016"/>
      <c r="NH50" s="1028"/>
      <c r="NI50" s="1028"/>
      <c r="NJ50" s="1028"/>
      <c r="NK50" s="1028"/>
      <c r="NL50" s="1028"/>
      <c r="NM50" s="1028"/>
      <c r="NN50" s="1028"/>
      <c r="NO50" s="1028"/>
      <c r="NP50" s="1028"/>
      <c r="NQ50" s="1028"/>
      <c r="NR50" s="1028"/>
      <c r="NS50" s="1028"/>
      <c r="NT50" s="1028"/>
      <c r="NU50" s="1028"/>
      <c r="NV50" s="1028"/>
      <c r="NW50" s="1028"/>
      <c r="NX50" s="1028"/>
      <c r="NY50" s="1028"/>
      <c r="NZ50" s="1028"/>
      <c r="OA50" s="1028"/>
      <c r="OB50" s="1028"/>
      <c r="OC50" s="1028"/>
      <c r="OD50" s="1028"/>
      <c r="OE50" s="1028"/>
      <c r="OF50" s="1028"/>
      <c r="OG50" s="1028"/>
      <c r="OH50" s="1028"/>
      <c r="OI50" s="1028"/>
      <c r="OJ50" s="1028"/>
      <c r="OK50" s="1028"/>
      <c r="OL50" s="1028"/>
      <c r="OM50" s="1028"/>
      <c r="ON50" s="1028"/>
      <c r="OO50" s="1028"/>
      <c r="OP50" s="1028"/>
      <c r="OQ50" s="1028"/>
      <c r="OR50" s="1028"/>
      <c r="OS50" s="1028"/>
      <c r="OT50" s="1028"/>
      <c r="OU50" s="1028"/>
      <c r="OV50" s="1028"/>
      <c r="OW50" s="1028"/>
      <c r="OX50" s="802"/>
      <c r="OY50" s="802"/>
      <c r="OZ50" s="802"/>
      <c r="PA50" s="802"/>
      <c r="PB50" s="802"/>
      <c r="PC50" s="802"/>
      <c r="PD50" s="802"/>
      <c r="PE50" s="802"/>
      <c r="PF50" s="802"/>
      <c r="PG50" s="802"/>
      <c r="PH50" s="802"/>
      <c r="PI50" s="802"/>
      <c r="PJ50" s="802"/>
      <c r="PK50" s="802"/>
      <c r="PL50" s="802"/>
      <c r="PM50" s="802"/>
      <c r="PN50" s="802"/>
      <c r="PO50" s="802"/>
      <c r="PP50" s="802"/>
      <c r="PQ50" s="802"/>
      <c r="PR50" s="802"/>
      <c r="PS50" s="802"/>
      <c r="PT50" s="802"/>
      <c r="PU50" s="802"/>
      <c r="PV50" s="802"/>
      <c r="PW50" s="802"/>
      <c r="PX50" s="802"/>
      <c r="PY50" s="802"/>
      <c r="PZ50" s="802"/>
      <c r="QA50" s="802"/>
      <c r="QB50" s="1028"/>
      <c r="QC50" s="1028"/>
      <c r="QD50" s="1028"/>
      <c r="QE50" s="1028"/>
      <c r="QF50" s="1028"/>
      <c r="QG50" s="1028"/>
      <c r="QH50" s="1028"/>
      <c r="QI50" s="1028"/>
      <c r="QJ50" s="1028"/>
      <c r="QK50" s="1028"/>
      <c r="QL50" s="1028"/>
      <c r="QM50" s="1028"/>
      <c r="QN50" s="1028"/>
      <c r="QO50" s="1028"/>
      <c r="QP50" s="1028"/>
      <c r="QQ50" s="1028"/>
      <c r="QR50" s="1028"/>
      <c r="QS50" s="1028"/>
      <c r="QT50" s="1028"/>
      <c r="QU50" s="1028"/>
      <c r="QV50" s="1028"/>
      <c r="QW50" s="1028"/>
      <c r="QX50" s="1028"/>
      <c r="QY50" s="1028"/>
      <c r="QZ50" s="1028"/>
      <c r="RA50" s="1028"/>
      <c r="RB50" s="1028"/>
      <c r="RC50" s="1028"/>
      <c r="RD50" s="1028"/>
      <c r="RE50" s="1028"/>
      <c r="RF50" s="1028"/>
      <c r="RG50" s="1028"/>
      <c r="RH50" s="1028"/>
      <c r="RI50" s="1028"/>
      <c r="RJ50" s="1028"/>
      <c r="RK50" s="1028"/>
      <c r="RL50" s="1028"/>
      <c r="RM50" s="1028"/>
      <c r="RN50" s="1028"/>
      <c r="RO50" s="1028"/>
      <c r="RP50" s="1028"/>
      <c r="RQ50" s="1028"/>
      <c r="RR50" s="1028"/>
      <c r="RS50" s="1028"/>
      <c r="RT50" s="1028"/>
      <c r="RU50" s="1028"/>
      <c r="RV50" s="1028"/>
      <c r="RW50" s="1028"/>
      <c r="RX50" s="1028"/>
      <c r="RY50" s="1028"/>
      <c r="RZ50" s="1028"/>
      <c r="SA50" s="1028"/>
      <c r="SB50" s="1028"/>
      <c r="SC50" s="1028"/>
      <c r="SD50" s="802"/>
      <c r="SE50" s="802"/>
      <c r="SF50" s="802"/>
      <c r="SG50" s="802"/>
      <c r="SH50" s="802"/>
      <c r="SI50" s="802"/>
      <c r="SJ50" s="802"/>
      <c r="SK50" s="802"/>
      <c r="SL50" s="802"/>
      <c r="SM50" s="802"/>
      <c r="SN50" s="802"/>
      <c r="SO50" s="802"/>
      <c r="SP50" s="802"/>
      <c r="SQ50" s="802"/>
      <c r="SR50" s="802"/>
      <c r="SS50" s="802"/>
      <c r="ST50" s="802"/>
      <c r="SU50" s="802"/>
      <c r="SV50" s="802"/>
      <c r="SW50" s="802"/>
      <c r="SX50" s="802"/>
      <c r="SY50" s="802"/>
      <c r="SZ50" s="802"/>
      <c r="TA50" s="802"/>
      <c r="TB50" s="802"/>
      <c r="TC50" s="802"/>
      <c r="TD50" s="802"/>
      <c r="TE50" s="802"/>
      <c r="TF50" s="802"/>
      <c r="TG50" s="802"/>
      <c r="TH50" s="802"/>
      <c r="TI50" s="802"/>
      <c r="TJ50" s="802"/>
      <c r="TK50" s="802"/>
      <c r="TL50" s="802"/>
      <c r="TM50" s="802"/>
      <c r="TN50" s="802"/>
      <c r="TO50" s="802"/>
      <c r="TP50" s="802"/>
      <c r="TQ50" s="802"/>
      <c r="TR50" s="802"/>
      <c r="TS50" s="802"/>
      <c r="TT50" s="802"/>
      <c r="TU50" s="802"/>
      <c r="TV50" s="802"/>
      <c r="TW50" s="802"/>
      <c r="TX50" s="802"/>
      <c r="TY50" s="802"/>
      <c r="TZ50" s="802"/>
      <c r="UA50" s="802"/>
      <c r="UB50" s="802"/>
      <c r="UC50" s="802"/>
      <c r="UD50" s="802"/>
      <c r="UE50" s="802"/>
      <c r="UF50" s="802"/>
      <c r="UG50" s="802"/>
      <c r="UH50" s="802"/>
      <c r="UI50" s="802"/>
      <c r="UJ50" s="802"/>
      <c r="UK50" s="802"/>
      <c r="UL50" s="802"/>
      <c r="UM50" s="802"/>
      <c r="UN50" s="802"/>
      <c r="UO50" s="802"/>
      <c r="UP50" s="802"/>
      <c r="UQ50" s="802"/>
      <c r="UR50" s="802"/>
      <c r="US50" s="802"/>
      <c r="UT50" s="802"/>
      <c r="UU50" s="802"/>
      <c r="UV50" s="802"/>
      <c r="UW50" s="802"/>
      <c r="UX50" s="802"/>
      <c r="UY50" s="802"/>
      <c r="UZ50" s="1028"/>
      <c r="VA50" s="1028"/>
      <c r="VB50" s="1028"/>
      <c r="VC50" s="1028"/>
      <c r="VD50" s="1028"/>
      <c r="VE50" s="1028"/>
      <c r="VF50" s="1028"/>
      <c r="VG50" s="1028"/>
      <c r="VH50" s="1233">
        <f>VH35</f>
        <v>10025152004.550001</v>
      </c>
      <c r="VI50" s="1015"/>
      <c r="VJ50" s="1015"/>
      <c r="VK50" s="1233">
        <f>VK35</f>
        <v>2468150153.2599998</v>
      </c>
      <c r="VL50" s="1028"/>
      <c r="VM50" s="1028"/>
      <c r="VN50" s="1028"/>
      <c r="VO50" s="1028"/>
      <c r="VP50" s="1028"/>
      <c r="VQ50" s="1028"/>
      <c r="VR50" s="1028"/>
      <c r="VS50" s="1028"/>
      <c r="VT50" s="1028"/>
      <c r="VU50" s="1028"/>
      <c r="VV50" s="1028"/>
      <c r="VW50" s="1028"/>
      <c r="VX50" s="1028"/>
      <c r="VY50" s="1028"/>
      <c r="VZ50" s="1028"/>
      <c r="WA50" s="1028"/>
      <c r="WB50" s="1028"/>
      <c r="WC50" s="1028"/>
      <c r="WD50" s="1028"/>
      <c r="WE50" s="1028"/>
      <c r="WF50" s="1028"/>
      <c r="WG50" s="1028"/>
      <c r="WH50" s="1028"/>
      <c r="WI50" s="1028"/>
      <c r="WJ50" s="1028"/>
      <c r="WK50" s="1028"/>
      <c r="WL50" s="1028"/>
      <c r="WM50" s="1028"/>
      <c r="WN50" s="1028"/>
      <c r="WO50" s="1028"/>
      <c r="WP50" s="1233">
        <f>WP35</f>
        <v>1111128013.48</v>
      </c>
      <c r="WQ50" s="1233">
        <f>WQ35</f>
        <v>197386366.91999999</v>
      </c>
      <c r="WR50" s="802"/>
      <c r="WS50" s="802"/>
      <c r="WT50" s="802"/>
      <c r="WU50" s="802"/>
      <c r="WV50" s="802"/>
      <c r="WW50" s="802"/>
      <c r="WX50" s="802"/>
      <c r="WY50" s="802"/>
      <c r="WZ50" s="802"/>
      <c r="XA50" s="802"/>
      <c r="XB50" s="802"/>
      <c r="XC50" s="802"/>
      <c r="XD50" s="802"/>
      <c r="XE50" s="802"/>
      <c r="XF50" s="802"/>
      <c r="XG50" s="802"/>
      <c r="XH50" s="802"/>
      <c r="XI50" s="802"/>
      <c r="XJ50" s="802"/>
      <c r="XK50" s="802"/>
      <c r="XL50" s="802"/>
      <c r="XM50" s="802"/>
      <c r="XN50" s="802"/>
      <c r="XO50" s="802"/>
      <c r="XP50" s="802"/>
      <c r="XQ50" s="802"/>
      <c r="XR50" s="802"/>
      <c r="XS50" s="802"/>
      <c r="XT50" s="802"/>
      <c r="XU50" s="802"/>
      <c r="XV50" s="802"/>
      <c r="XW50" s="802"/>
      <c r="XX50" s="802"/>
      <c r="XY50" s="802"/>
      <c r="XZ50" s="802"/>
      <c r="YA50" s="802"/>
      <c r="YB50" s="810"/>
      <c r="YC50" s="810"/>
      <c r="YD50" s="810"/>
      <c r="YE50" s="810"/>
      <c r="YF50" s="810"/>
      <c r="YG50" s="810"/>
      <c r="YH50" s="810"/>
      <c r="YI50" s="810"/>
      <c r="YJ50" s="810"/>
      <c r="YK50" s="810"/>
      <c r="YL50" s="810"/>
      <c r="YM50" s="810"/>
      <c r="YN50" s="810"/>
      <c r="YO50" s="810"/>
      <c r="YP50" s="810"/>
      <c r="YQ50" s="810"/>
      <c r="YR50" s="810"/>
      <c r="YS50" s="810"/>
      <c r="YT50" s="810"/>
      <c r="YU50" s="810"/>
      <c r="YV50" s="810"/>
      <c r="YW50" s="810"/>
      <c r="YX50" s="810"/>
      <c r="YY50" s="810"/>
      <c r="YZ50" s="810"/>
      <c r="ZA50" s="810"/>
      <c r="ZB50" s="810"/>
      <c r="ZC50" s="810"/>
      <c r="ZD50" s="810"/>
      <c r="ZE50" s="810"/>
      <c r="ZF50" s="810"/>
      <c r="ZG50" s="810"/>
      <c r="ZH50" s="810"/>
      <c r="ZI50" s="810"/>
      <c r="ZJ50" s="810"/>
      <c r="ZK50" s="810"/>
      <c r="ZL50" s="810"/>
      <c r="ZM50" s="810"/>
      <c r="ZN50" s="810"/>
      <c r="ZO50" s="810"/>
      <c r="ZP50" s="810"/>
      <c r="ZQ50" s="810"/>
      <c r="ZR50" s="810"/>
      <c r="ZS50" s="810"/>
      <c r="ZT50" s="810"/>
      <c r="ZU50" s="810"/>
      <c r="ZV50" s="810"/>
      <c r="ZW50" s="810"/>
      <c r="ZX50" s="810"/>
      <c r="ZY50" s="810"/>
      <c r="ZZ50" s="810"/>
      <c r="AAA50" s="810"/>
      <c r="AAB50" s="810"/>
      <c r="AAC50" s="810"/>
      <c r="AAD50" s="810"/>
      <c r="AAE50" s="810"/>
      <c r="AAF50" s="810"/>
      <c r="AAG50" s="810"/>
      <c r="AAH50" s="810"/>
      <c r="AAI50" s="810"/>
      <c r="AAJ50" s="799"/>
      <c r="AAK50" s="799"/>
      <c r="AAL50" s="800"/>
      <c r="AAM50" s="800"/>
      <c r="AAN50" s="530"/>
      <c r="AAO50" s="530"/>
      <c r="AAP50" s="530"/>
      <c r="AAQ50" s="530"/>
      <c r="AAR50" s="530"/>
      <c r="AAS50" s="530"/>
      <c r="AAT50" s="530"/>
      <c r="AAU50" s="530"/>
      <c r="AAV50" s="530"/>
      <c r="AAW50" s="530"/>
      <c r="AAX50" s="530"/>
      <c r="AAY50" s="530"/>
      <c r="AAZ50" s="530"/>
      <c r="ABA50" s="530"/>
      <c r="ABB50" s="530"/>
      <c r="ABC50" s="530"/>
    </row>
    <row r="51" spans="1:731" s="1094" customFormat="1" ht="16.5" x14ac:dyDescent="0.25">
      <c r="A51" s="1015" t="s">
        <v>960</v>
      </c>
      <c r="B51" s="1232">
        <f>D51+AN51+'Проверочная  таблица'!VH51+'Проверочная  таблица'!WP51</f>
        <v>16535081527.5</v>
      </c>
      <c r="C51" s="1232">
        <f>E51+'Проверочная  таблица'!VK51+AO51+'Проверочная  таблица'!WQ51</f>
        <v>3509571067.7500005</v>
      </c>
      <c r="D51" s="1234">
        <f>D31-D52</f>
        <v>1898654545.2999997</v>
      </c>
      <c r="E51" s="1234">
        <f>E31-E52</f>
        <v>567803092.14999986</v>
      </c>
      <c r="F51" s="530"/>
      <c r="G51" s="530"/>
      <c r="H51" s="530"/>
      <c r="I51" s="530"/>
      <c r="J51" s="530"/>
      <c r="K51" s="530"/>
      <c r="L51" s="530"/>
      <c r="M51" s="530"/>
      <c r="N51" s="530"/>
      <c r="O51" s="530"/>
      <c r="P51" s="530"/>
      <c r="Q51" s="530"/>
      <c r="R51" s="530"/>
      <c r="S51" s="530"/>
      <c r="T51" s="530"/>
      <c r="U51" s="530"/>
      <c r="V51" s="1028"/>
      <c r="W51" s="1028"/>
      <c r="X51" s="1028"/>
      <c r="Y51" s="1028"/>
      <c r="Z51" s="530"/>
      <c r="AA51" s="530"/>
      <c r="AB51" s="530"/>
      <c r="AC51" s="530"/>
      <c r="AD51" s="1028"/>
      <c r="AE51" s="1028"/>
      <c r="AF51" s="1028"/>
      <c r="AG51" s="530"/>
      <c r="AH51" s="1028"/>
      <c r="AI51" s="1028"/>
      <c r="AJ51" s="1028"/>
      <c r="AK51" s="1028"/>
      <c r="AL51" s="1028"/>
      <c r="AM51" s="1015" t="s">
        <v>960</v>
      </c>
      <c r="AN51" s="1234">
        <f>AN31-AN52</f>
        <v>4520087488.9200001</v>
      </c>
      <c r="AO51" s="1234">
        <f>AO31-AO52</f>
        <v>284007681.58999997</v>
      </c>
      <c r="AP51" s="799"/>
      <c r="AQ51" s="799"/>
      <c r="AR51" s="799"/>
      <c r="AS51" s="799"/>
      <c r="AT51" s="799"/>
      <c r="AU51" s="799"/>
      <c r="AV51" s="799"/>
      <c r="AW51" s="799"/>
      <c r="AX51" s="799"/>
      <c r="AY51" s="799"/>
      <c r="AZ51" s="799"/>
      <c r="BA51" s="799"/>
      <c r="BB51" s="799"/>
      <c r="BC51" s="799"/>
      <c r="BD51" s="799"/>
      <c r="BE51" s="799"/>
      <c r="BF51" s="799"/>
      <c r="BG51" s="799"/>
      <c r="BH51" s="1028"/>
      <c r="BI51" s="1028"/>
      <c r="BJ51" s="1028"/>
      <c r="BK51" s="1028"/>
      <c r="BL51" s="1028"/>
      <c r="BM51" s="1028"/>
      <c r="BN51" s="530"/>
      <c r="BO51" s="530"/>
      <c r="BP51" s="530"/>
      <c r="BQ51" s="530"/>
      <c r="BR51" s="530"/>
      <c r="BS51" s="530"/>
      <c r="BT51" s="530"/>
      <c r="BU51" s="530"/>
      <c r="BV51" s="530"/>
      <c r="BW51" s="530"/>
      <c r="BX51" s="530"/>
      <c r="BY51" s="530"/>
      <c r="BZ51" s="530"/>
      <c r="CA51" s="530"/>
      <c r="CB51" s="530"/>
      <c r="CC51" s="530"/>
      <c r="CD51" s="530"/>
      <c r="CE51" s="530"/>
      <c r="CF51" s="530"/>
      <c r="CG51" s="530"/>
      <c r="CH51" s="530"/>
      <c r="CI51" s="530"/>
      <c r="CJ51" s="530"/>
      <c r="CK51" s="530"/>
      <c r="CL51" s="530"/>
      <c r="CM51" s="530"/>
      <c r="CN51" s="530"/>
      <c r="CO51" s="530"/>
      <c r="CP51" s="530"/>
      <c r="CQ51" s="530"/>
      <c r="CR51" s="530"/>
      <c r="CS51" s="530"/>
      <c r="CT51" s="530"/>
      <c r="CU51" s="530"/>
      <c r="CV51" s="530"/>
      <c r="CW51" s="530"/>
      <c r="CX51" s="530"/>
      <c r="CY51" s="530"/>
      <c r="CZ51" s="530"/>
      <c r="DA51" s="530"/>
      <c r="DB51" s="530"/>
      <c r="DC51" s="530"/>
      <c r="DD51" s="530"/>
      <c r="DE51" s="530"/>
      <c r="DF51" s="530"/>
      <c r="DG51" s="530"/>
      <c r="DH51" s="530"/>
      <c r="DI51" s="530"/>
      <c r="DJ51" s="530"/>
      <c r="DK51" s="530"/>
      <c r="DL51" s="530"/>
      <c r="DM51" s="530"/>
      <c r="DN51" s="530"/>
      <c r="DO51" s="530"/>
      <c r="DP51" s="530"/>
      <c r="DQ51" s="530"/>
      <c r="DR51" s="530"/>
      <c r="DS51" s="530"/>
      <c r="DT51" s="530"/>
      <c r="DU51" s="530"/>
      <c r="DV51" s="530"/>
      <c r="DW51" s="530"/>
      <c r="DX51" s="530"/>
      <c r="DY51" s="530"/>
      <c r="DZ51" s="530"/>
      <c r="EA51" s="530"/>
      <c r="EB51" s="530"/>
      <c r="EC51" s="530"/>
      <c r="ED51" s="530"/>
      <c r="EE51" s="530"/>
      <c r="EF51" s="530"/>
      <c r="EG51" s="530"/>
      <c r="EH51" s="530"/>
      <c r="EI51" s="530"/>
      <c r="EJ51" s="530"/>
      <c r="EK51" s="530"/>
      <c r="EL51" s="530"/>
      <c r="EM51" s="530"/>
      <c r="EN51" s="530"/>
      <c r="EO51" s="530"/>
      <c r="EP51" s="530"/>
      <c r="EQ51" s="530"/>
      <c r="ER51" s="530"/>
      <c r="ES51" s="530"/>
      <c r="ET51" s="530"/>
      <c r="EU51" s="530"/>
      <c r="EV51" s="530"/>
      <c r="EW51" s="530"/>
      <c r="EX51" s="530"/>
      <c r="EY51" s="530"/>
      <c r="EZ51" s="1016"/>
      <c r="FA51" s="1016"/>
      <c r="FB51" s="1016"/>
      <c r="FC51" s="1016"/>
      <c r="FD51" s="1016"/>
      <c r="FE51" s="1016"/>
      <c r="FF51" s="1016"/>
      <c r="FG51" s="798"/>
      <c r="FH51" s="799"/>
      <c r="FI51" s="799"/>
      <c r="FJ51" s="799"/>
      <c r="FK51" s="799"/>
      <c r="FL51" s="799"/>
      <c r="FM51" s="799"/>
      <c r="FN51" s="530"/>
      <c r="FO51" s="530"/>
      <c r="FP51" s="530"/>
      <c r="FQ51" s="530"/>
      <c r="FR51" s="530"/>
      <c r="FS51" s="530"/>
      <c r="FT51" s="530"/>
      <c r="FU51" s="530"/>
      <c r="FV51" s="530"/>
      <c r="FW51" s="530"/>
      <c r="FX51" s="530"/>
      <c r="FY51" s="530"/>
      <c r="FZ51" s="530"/>
      <c r="GA51" s="530"/>
      <c r="GB51" s="530"/>
      <c r="GC51" s="530"/>
      <c r="GD51" s="530"/>
      <c r="GE51" s="530"/>
      <c r="GF51" s="530"/>
      <c r="GG51" s="530"/>
      <c r="GH51" s="530"/>
      <c r="GI51" s="530"/>
      <c r="GJ51" s="530"/>
      <c r="GK51" s="530"/>
      <c r="GL51" s="530"/>
      <c r="GM51" s="530"/>
      <c r="GN51" s="530"/>
      <c r="GO51" s="530"/>
      <c r="GP51" s="530"/>
      <c r="GQ51" s="530"/>
      <c r="GR51" s="530"/>
      <c r="GS51" s="530"/>
      <c r="GT51" s="530"/>
      <c r="GU51" s="530"/>
      <c r="GV51" s="530"/>
      <c r="GW51" s="530"/>
      <c r="GX51" s="530"/>
      <c r="GY51" s="530"/>
      <c r="GZ51" s="530"/>
      <c r="HA51" s="530"/>
      <c r="HB51" s="530"/>
      <c r="HC51" s="530"/>
      <c r="HD51" s="530"/>
      <c r="HE51" s="530"/>
      <c r="HF51" s="530"/>
      <c r="HG51" s="530"/>
      <c r="HH51" s="530"/>
      <c r="HI51" s="530"/>
      <c r="HJ51" s="530"/>
      <c r="HK51" s="530"/>
      <c r="HL51" s="530"/>
      <c r="HM51" s="530"/>
      <c r="HN51" s="530"/>
      <c r="HO51" s="530"/>
      <c r="HP51" s="530"/>
      <c r="HQ51" s="799"/>
      <c r="HR51" s="530"/>
      <c r="HS51" s="530"/>
      <c r="HT51" s="530"/>
      <c r="HU51" s="799"/>
      <c r="HV51" s="799"/>
      <c r="HW51" s="799"/>
      <c r="HX51" s="799"/>
      <c r="HY51" s="799"/>
      <c r="HZ51" s="799"/>
      <c r="IA51" s="799"/>
      <c r="IB51" s="799"/>
      <c r="IC51" s="799"/>
      <c r="ID51" s="530"/>
      <c r="IE51" s="530"/>
      <c r="IF51" s="530"/>
      <c r="IG51" s="530"/>
      <c r="IH51" s="530"/>
      <c r="II51" s="530"/>
      <c r="IJ51" s="530"/>
      <c r="IK51" s="530"/>
      <c r="IL51" s="530"/>
      <c r="IM51" s="530"/>
      <c r="IN51" s="530"/>
      <c r="IO51" s="530"/>
      <c r="IP51" s="530"/>
      <c r="IQ51" s="530"/>
      <c r="IR51" s="530"/>
      <c r="IS51" s="530"/>
      <c r="IT51" s="530"/>
      <c r="IU51" s="530"/>
      <c r="IV51" s="530"/>
      <c r="IW51" s="530"/>
      <c r="IX51" s="530"/>
      <c r="IY51" s="530"/>
      <c r="IZ51" s="530"/>
      <c r="JA51" s="530"/>
      <c r="JB51" s="530"/>
      <c r="JC51" s="530"/>
      <c r="JD51" s="530"/>
      <c r="JE51" s="530"/>
      <c r="JF51" s="799"/>
      <c r="JG51" s="799"/>
      <c r="JH51" s="799"/>
      <c r="JI51" s="799"/>
      <c r="JJ51" s="799"/>
      <c r="JK51" s="799"/>
      <c r="JL51" s="799"/>
      <c r="JM51" s="799"/>
      <c r="JN51" s="799"/>
      <c r="JO51" s="799"/>
      <c r="JP51" s="799"/>
      <c r="JQ51" s="799"/>
      <c r="LZ51" s="810"/>
      <c r="MA51" s="810"/>
      <c r="MB51" s="810"/>
      <c r="MC51" s="810"/>
      <c r="MD51" s="810"/>
      <c r="ME51" s="810"/>
      <c r="MF51" s="810"/>
      <c r="MG51" s="810"/>
      <c r="MH51" s="810"/>
      <c r="MI51" s="810"/>
      <c r="MJ51" s="810"/>
      <c r="MK51" s="810"/>
      <c r="ML51" s="810"/>
      <c r="MM51" s="810"/>
      <c r="MN51" s="810"/>
      <c r="MO51" s="810"/>
      <c r="MP51" s="810"/>
      <c r="MQ51" s="810"/>
      <c r="MR51" s="810"/>
      <c r="MS51" s="810"/>
      <c r="MT51" s="810"/>
      <c r="MU51" s="810"/>
      <c r="MV51" s="1016"/>
      <c r="MW51" s="1016"/>
      <c r="MX51" s="1016"/>
      <c r="MY51" s="1016"/>
      <c r="MZ51" s="1016"/>
      <c r="NA51" s="1016"/>
      <c r="NB51" s="1016"/>
      <c r="NC51" s="1016"/>
      <c r="ND51" s="1016"/>
      <c r="NE51" s="1016"/>
      <c r="NF51" s="1016"/>
      <c r="NG51" s="1016"/>
      <c r="OX51" s="799"/>
      <c r="OY51" s="799"/>
      <c r="OZ51" s="799"/>
      <c r="PA51" s="799"/>
      <c r="PB51" s="799"/>
      <c r="PC51" s="799"/>
      <c r="PD51" s="799"/>
      <c r="PE51" s="799"/>
      <c r="PF51" s="799"/>
      <c r="PG51" s="799"/>
      <c r="PH51" s="799"/>
      <c r="PI51" s="799"/>
      <c r="PJ51" s="799"/>
      <c r="PK51" s="799"/>
      <c r="PL51" s="799"/>
      <c r="PM51" s="799"/>
      <c r="PN51" s="799"/>
      <c r="PO51" s="799"/>
      <c r="PP51" s="799"/>
      <c r="PQ51" s="799"/>
      <c r="PR51" s="799"/>
      <c r="PS51" s="799"/>
      <c r="PT51" s="799"/>
      <c r="PU51" s="799"/>
      <c r="PV51" s="799"/>
      <c r="PW51" s="799"/>
      <c r="PX51" s="799"/>
      <c r="PY51" s="799"/>
      <c r="PZ51" s="799"/>
      <c r="QA51" s="799"/>
      <c r="QB51" s="530"/>
      <c r="QC51" s="530"/>
      <c r="QD51" s="530"/>
      <c r="QE51" s="530"/>
      <c r="QF51" s="530"/>
      <c r="QG51" s="530"/>
      <c r="QH51" s="530"/>
      <c r="QI51" s="530"/>
      <c r="QJ51" s="530"/>
      <c r="QK51" s="530"/>
      <c r="QL51" s="530"/>
      <c r="QM51" s="530"/>
      <c r="QN51" s="530"/>
      <c r="QO51" s="530"/>
      <c r="QP51" s="530"/>
      <c r="QQ51" s="530"/>
      <c r="QR51" s="530"/>
      <c r="QS51" s="530"/>
      <c r="QT51" s="530"/>
      <c r="QU51" s="530"/>
      <c r="QV51" s="530"/>
      <c r="QW51" s="530"/>
      <c r="QX51" s="530"/>
      <c r="QY51" s="530"/>
      <c r="QZ51" s="530"/>
      <c r="RA51" s="530"/>
      <c r="RB51" s="530"/>
      <c r="RC51" s="530"/>
      <c r="RD51" s="530"/>
      <c r="RE51" s="530"/>
      <c r="SD51" s="799"/>
      <c r="SE51" s="799"/>
      <c r="SF51" s="799"/>
      <c r="SG51" s="799"/>
      <c r="SH51" s="799"/>
      <c r="SI51" s="799"/>
      <c r="SJ51" s="799"/>
      <c r="SK51" s="799"/>
      <c r="SL51" s="799"/>
      <c r="SM51" s="799"/>
      <c r="SN51" s="799"/>
      <c r="SO51" s="799"/>
      <c r="SP51" s="799"/>
      <c r="SQ51" s="799"/>
      <c r="SR51" s="799"/>
      <c r="SS51" s="799"/>
      <c r="ST51" s="799"/>
      <c r="SU51" s="799"/>
      <c r="SV51" s="799"/>
      <c r="SW51" s="799"/>
      <c r="SX51" s="799"/>
      <c r="SY51" s="799"/>
      <c r="SZ51" s="799"/>
      <c r="TA51" s="799"/>
      <c r="TB51" s="799"/>
      <c r="TC51" s="799"/>
      <c r="TD51" s="799"/>
      <c r="TE51" s="799"/>
      <c r="TF51" s="799"/>
      <c r="TG51" s="799"/>
      <c r="TH51" s="799"/>
      <c r="TI51" s="799"/>
      <c r="TJ51" s="799"/>
      <c r="TK51" s="799"/>
      <c r="TL51" s="799"/>
      <c r="TM51" s="799"/>
      <c r="TN51" s="799"/>
      <c r="TO51" s="799"/>
      <c r="TP51" s="799"/>
      <c r="TQ51" s="799"/>
      <c r="TR51" s="799"/>
      <c r="TS51" s="799"/>
      <c r="TT51" s="799"/>
      <c r="TU51" s="799"/>
      <c r="TV51" s="799"/>
      <c r="TW51" s="799"/>
      <c r="TX51" s="799"/>
      <c r="TY51" s="799"/>
      <c r="TZ51" s="799"/>
      <c r="UA51" s="799"/>
      <c r="UB51" s="799"/>
      <c r="UC51" s="799"/>
      <c r="UD51" s="799"/>
      <c r="UE51" s="799"/>
      <c r="UF51" s="799"/>
      <c r="UG51" s="799"/>
      <c r="UH51" s="799"/>
      <c r="UI51" s="799"/>
      <c r="UJ51" s="799"/>
      <c r="UK51" s="799"/>
      <c r="UL51" s="799"/>
      <c r="UM51" s="799"/>
      <c r="UN51" s="799"/>
      <c r="UO51" s="799"/>
      <c r="UP51" s="799"/>
      <c r="UQ51" s="799"/>
      <c r="UR51" s="799"/>
      <c r="US51" s="799"/>
      <c r="UT51" s="799"/>
      <c r="UU51" s="799"/>
      <c r="UV51" s="799"/>
      <c r="UW51" s="799"/>
      <c r="UX51" s="799"/>
      <c r="UY51" s="799"/>
      <c r="UZ51" s="530"/>
      <c r="VA51" s="530"/>
      <c r="VB51" s="530"/>
      <c r="VC51" s="530"/>
      <c r="VD51" s="1028"/>
      <c r="VE51" s="1028"/>
      <c r="VF51" s="1028"/>
      <c r="VG51" s="1028"/>
      <c r="VH51" s="1234">
        <f>VH31-VH52</f>
        <v>9383190885.9099998</v>
      </c>
      <c r="VI51" s="1235"/>
      <c r="VJ51" s="1235"/>
      <c r="VK51" s="1234">
        <f>VK31-VK52</f>
        <v>2478075765.2000003</v>
      </c>
      <c r="VL51" s="530"/>
      <c r="VM51" s="530"/>
      <c r="VN51" s="530"/>
      <c r="VO51" s="530"/>
      <c r="VP51" s="530"/>
      <c r="VQ51" s="530"/>
      <c r="VR51" s="530"/>
      <c r="VS51" s="530"/>
      <c r="VT51" s="530"/>
      <c r="VU51" s="530"/>
      <c r="VV51" s="530"/>
      <c r="VW51" s="530"/>
      <c r="VX51" s="1016"/>
      <c r="VY51" s="1016"/>
      <c r="VZ51" s="1016"/>
      <c r="WA51" s="1016"/>
      <c r="WB51" s="1016"/>
      <c r="WC51" s="1016"/>
      <c r="WD51" s="1016"/>
      <c r="WE51" s="1016"/>
      <c r="WF51" s="1016"/>
      <c r="WG51" s="1016"/>
      <c r="WH51" s="1016"/>
      <c r="WI51" s="1016"/>
      <c r="WJ51" s="530"/>
      <c r="WK51" s="530"/>
      <c r="WL51" s="530"/>
      <c r="WM51" s="530"/>
      <c r="WN51" s="530"/>
      <c r="WO51" s="530"/>
      <c r="WP51" s="1233">
        <f>WP31-WP52</f>
        <v>733148607.36999989</v>
      </c>
      <c r="WQ51" s="1233">
        <f>WQ31-WQ52</f>
        <v>179684528.81</v>
      </c>
      <c r="WR51" s="802"/>
      <c r="WS51" s="802"/>
      <c r="WT51" s="802"/>
      <c r="WU51" s="802"/>
      <c r="WV51" s="802"/>
      <c r="WW51" s="802"/>
      <c r="WX51" s="802"/>
      <c r="WY51" s="802"/>
      <c r="WZ51" s="802"/>
      <c r="XA51" s="802"/>
      <c r="XB51" s="802"/>
      <c r="XC51" s="802"/>
      <c r="XD51" s="802"/>
      <c r="XE51" s="802"/>
      <c r="XF51" s="802"/>
      <c r="XG51" s="802"/>
      <c r="XH51" s="802"/>
      <c r="XI51" s="802"/>
      <c r="XJ51" s="802"/>
      <c r="XK51" s="802"/>
      <c r="XL51" s="802"/>
      <c r="XM51" s="802"/>
      <c r="XN51" s="802"/>
      <c r="XO51" s="802"/>
      <c r="XP51" s="810"/>
      <c r="XQ51" s="810"/>
      <c r="XR51" s="810"/>
      <c r="XS51" s="810"/>
      <c r="XT51" s="810"/>
      <c r="XU51" s="810"/>
      <c r="XV51" s="810"/>
      <c r="XW51" s="810"/>
      <c r="XX51" s="810"/>
      <c r="XY51" s="810"/>
      <c r="XZ51" s="810"/>
      <c r="YA51" s="810"/>
      <c r="YB51" s="810"/>
      <c r="YC51" s="810"/>
      <c r="YD51" s="810"/>
      <c r="YE51" s="810"/>
      <c r="YF51" s="810"/>
      <c r="YG51" s="810"/>
      <c r="YH51" s="810"/>
      <c r="YI51" s="810"/>
      <c r="YJ51" s="810"/>
      <c r="YK51" s="810"/>
      <c r="YL51" s="810"/>
      <c r="YM51" s="810"/>
      <c r="YN51" s="810"/>
      <c r="YO51" s="810"/>
      <c r="YP51" s="810"/>
      <c r="YQ51" s="810"/>
      <c r="YR51" s="810"/>
      <c r="YS51" s="810"/>
      <c r="YT51" s="810"/>
      <c r="YU51" s="810"/>
      <c r="YV51" s="810"/>
      <c r="YW51" s="810"/>
      <c r="YX51" s="810"/>
      <c r="YY51" s="810"/>
      <c r="YZ51" s="810"/>
      <c r="ZA51" s="810"/>
      <c r="ZB51" s="810"/>
      <c r="ZC51" s="810"/>
      <c r="ZD51" s="810"/>
      <c r="ZE51" s="810"/>
      <c r="ZF51" s="810"/>
      <c r="ZG51" s="810"/>
      <c r="ZH51" s="810"/>
      <c r="ZI51" s="810"/>
      <c r="ZJ51" s="810"/>
      <c r="ZK51" s="810"/>
      <c r="ZL51" s="810"/>
      <c r="ZM51" s="810"/>
      <c r="ZN51" s="810"/>
      <c r="ZO51" s="810"/>
      <c r="ZP51" s="810"/>
      <c r="ZQ51" s="810"/>
      <c r="ZR51" s="810"/>
      <c r="ZS51" s="810"/>
      <c r="ZT51" s="810"/>
      <c r="ZU51" s="810"/>
      <c r="ZV51" s="810"/>
      <c r="ZW51" s="810"/>
      <c r="ZX51" s="810"/>
      <c r="ZY51" s="810"/>
      <c r="ZZ51" s="810"/>
      <c r="AAA51" s="810"/>
      <c r="AAB51" s="810"/>
      <c r="AAC51" s="810"/>
      <c r="AAD51" s="810"/>
      <c r="AAE51" s="810"/>
      <c r="AAF51" s="810"/>
      <c r="AAG51" s="810"/>
      <c r="AAH51" s="810"/>
      <c r="AAI51" s="810"/>
      <c r="AAJ51" s="799"/>
      <c r="AAK51" s="799"/>
      <c r="AAL51" s="800"/>
      <c r="AAM51" s="800"/>
      <c r="AAN51" s="530"/>
      <c r="AAO51" s="530"/>
      <c r="AAP51" s="530"/>
      <c r="AAQ51" s="530"/>
      <c r="AAR51" s="530"/>
      <c r="AAS51" s="530"/>
      <c r="AAT51" s="800"/>
      <c r="AAU51" s="800"/>
      <c r="AAV51" s="530"/>
      <c r="AAW51" s="530"/>
      <c r="AAX51" s="530"/>
      <c r="AAY51" s="530"/>
      <c r="AAZ51" s="530"/>
      <c r="ABA51" s="530"/>
      <c r="ABB51" s="530"/>
      <c r="ABC51" s="530"/>
    </row>
    <row r="52" spans="1:731" s="1094" customFormat="1" ht="16.5" x14ac:dyDescent="0.25">
      <c r="A52" s="1015" t="s">
        <v>606</v>
      </c>
      <c r="B52" s="1232">
        <f>D52+AN52+'Проверочная  таблица'!VH52+'Проверочная  таблица'!WP52</f>
        <v>2726533072.6799998</v>
      </c>
      <c r="C52" s="1232">
        <f>E52+'Проверочная  таблица'!VK52+AO52+'Проверочная  таблица'!WQ52</f>
        <v>320506462.59000003</v>
      </c>
      <c r="D52" s="1234">
        <f>P31+AD31+H38</f>
        <v>1215748467.8699999</v>
      </c>
      <c r="E52" s="1234">
        <f>Q31+AG31+I38</f>
        <v>309817668.68000001</v>
      </c>
      <c r="F52" s="530"/>
      <c r="G52" s="530"/>
      <c r="H52" s="530"/>
      <c r="I52" s="530"/>
      <c r="J52" s="530"/>
      <c r="K52" s="530"/>
      <c r="L52" s="530"/>
      <c r="M52" s="530"/>
      <c r="N52" s="530"/>
      <c r="O52" s="530"/>
      <c r="P52" s="530"/>
      <c r="Q52" s="530"/>
      <c r="R52" s="530"/>
      <c r="S52" s="530"/>
      <c r="T52" s="530"/>
      <c r="U52" s="530"/>
      <c r="V52" s="1028"/>
      <c r="W52" s="1028"/>
      <c r="X52" s="1028"/>
      <c r="Y52" s="1028"/>
      <c r="Z52" s="530"/>
      <c r="AA52" s="530"/>
      <c r="AB52" s="530"/>
      <c r="AC52" s="530"/>
      <c r="AD52" s="1028"/>
      <c r="AE52" s="1028"/>
      <c r="AF52" s="1028"/>
      <c r="AG52" s="530"/>
      <c r="AH52" s="1028"/>
      <c r="AI52" s="1028"/>
      <c r="AJ52" s="1028"/>
      <c r="AK52" s="1028"/>
      <c r="AL52" s="1028"/>
      <c r="AM52" s="1015" t="s">
        <v>606</v>
      </c>
      <c r="AN52" s="1234">
        <f>'Проверочная  таблица'!VB38+'Проверочная  таблица'!NP38+'Проверочная  таблица'!JL38+'Проверочная  таблица'!MP38+AV38+EH38+CH38+OX38+TJ38+LH38+RP38+QN38+GV38+HV38+FZ38+IJ38+KR38</f>
        <v>1270308800.3399999</v>
      </c>
      <c r="AO52" s="1234">
        <f>'Проверочная  таблица'!VC38+'Проверочная  таблица'!NT38+'Проверочная  таблица'!JO38+'Проверочная  таблица'!MS38+AX38+EK38+CK38+PC38+TQ38+LK38+RU38+QQ38+GY38+HX38+GC38+IM38+KU38</f>
        <v>3610480.3</v>
      </c>
      <c r="AP52" s="799"/>
      <c r="AQ52" s="799"/>
      <c r="AR52" s="799"/>
      <c r="AS52" s="799"/>
      <c r="AT52" s="799"/>
      <c r="AU52" s="799"/>
      <c r="AV52" s="799"/>
      <c r="AW52" s="799"/>
      <c r="AX52" s="799"/>
      <c r="AY52" s="799"/>
      <c r="AZ52" s="799"/>
      <c r="BA52" s="799"/>
      <c r="BB52" s="799"/>
      <c r="BC52" s="799"/>
      <c r="BD52" s="799"/>
      <c r="BE52" s="799"/>
      <c r="BF52" s="799"/>
      <c r="BG52" s="799"/>
      <c r="BH52" s="530"/>
      <c r="BI52" s="530"/>
      <c r="BJ52" s="530"/>
      <c r="BK52" s="530"/>
      <c r="BL52" s="530"/>
      <c r="BM52" s="530"/>
      <c r="BN52" s="530"/>
      <c r="BO52" s="530"/>
      <c r="BP52" s="530"/>
      <c r="BQ52" s="530"/>
      <c r="BR52" s="530"/>
      <c r="BS52" s="530"/>
      <c r="BT52" s="530"/>
      <c r="BU52" s="530"/>
      <c r="BV52" s="530"/>
      <c r="BW52" s="530"/>
      <c r="BX52" s="530"/>
      <c r="BY52" s="530"/>
      <c r="BZ52" s="530"/>
      <c r="CA52" s="530"/>
      <c r="CB52" s="530"/>
      <c r="CC52" s="530"/>
      <c r="CD52" s="530"/>
      <c r="CE52" s="530"/>
      <c r="CF52" s="530"/>
      <c r="CG52" s="530"/>
      <c r="CH52" s="530"/>
      <c r="CI52" s="530"/>
      <c r="CJ52" s="530"/>
      <c r="CK52" s="530"/>
      <c r="CL52" s="530"/>
      <c r="CM52" s="530"/>
      <c r="CN52" s="530"/>
      <c r="CO52" s="530"/>
      <c r="CP52" s="530"/>
      <c r="CQ52" s="530"/>
      <c r="CR52" s="530"/>
      <c r="CS52" s="530"/>
      <c r="CT52" s="530"/>
      <c r="CU52" s="530"/>
      <c r="CV52" s="530"/>
      <c r="CW52" s="530"/>
      <c r="CX52" s="530"/>
      <c r="CY52" s="530"/>
      <c r="CZ52" s="530"/>
      <c r="DA52" s="530"/>
      <c r="DB52" s="530"/>
      <c r="DC52" s="530"/>
      <c r="DD52" s="530"/>
      <c r="DE52" s="530"/>
      <c r="DF52" s="530"/>
      <c r="DG52" s="530"/>
      <c r="DH52" s="530"/>
      <c r="DI52" s="530"/>
      <c r="DJ52" s="530"/>
      <c r="DK52" s="530"/>
      <c r="DL52" s="530"/>
      <c r="DM52" s="530"/>
      <c r="DN52" s="530"/>
      <c r="DO52" s="530"/>
      <c r="DP52" s="530"/>
      <c r="DQ52" s="530"/>
      <c r="DR52" s="530"/>
      <c r="DS52" s="530"/>
      <c r="DT52" s="530"/>
      <c r="DU52" s="530"/>
      <c r="DV52" s="530"/>
      <c r="DW52" s="530"/>
      <c r="DX52" s="530"/>
      <c r="DY52" s="530"/>
      <c r="DZ52" s="530"/>
      <c r="EA52" s="530"/>
      <c r="EB52" s="530"/>
      <c r="EC52" s="530"/>
      <c r="ED52" s="530"/>
      <c r="EE52" s="530"/>
      <c r="EF52" s="530"/>
      <c r="EG52" s="530"/>
      <c r="EH52" s="530"/>
      <c r="EI52" s="530"/>
      <c r="EJ52" s="530"/>
      <c r="EK52" s="530"/>
      <c r="EL52" s="530"/>
      <c r="EM52" s="530"/>
      <c r="EN52" s="530"/>
      <c r="EO52" s="530"/>
      <c r="EP52" s="530"/>
      <c r="EQ52" s="530"/>
      <c r="ER52" s="530"/>
      <c r="ES52" s="530"/>
      <c r="ET52" s="530"/>
      <c r="EU52" s="530"/>
      <c r="EV52" s="530"/>
      <c r="EW52" s="530"/>
      <c r="EX52" s="530"/>
      <c r="EY52" s="530"/>
      <c r="EZ52" s="1016"/>
      <c r="FA52" s="1016"/>
      <c r="FB52" s="1016"/>
      <c r="FC52" s="1016"/>
      <c r="FD52" s="1016"/>
      <c r="FE52" s="1016"/>
      <c r="FF52" s="1016"/>
      <c r="FG52" s="798"/>
      <c r="FH52" s="799"/>
      <c r="FI52" s="799"/>
      <c r="FJ52" s="799"/>
      <c r="FK52" s="799"/>
      <c r="FL52" s="799"/>
      <c r="FM52" s="799"/>
      <c r="FN52" s="530"/>
      <c r="FO52" s="530"/>
      <c r="FP52" s="530"/>
      <c r="FQ52" s="530"/>
      <c r="FR52" s="530"/>
      <c r="FS52" s="530"/>
      <c r="FT52" s="530"/>
      <c r="FU52" s="530"/>
      <c r="FV52" s="530"/>
      <c r="FW52" s="530"/>
      <c r="FX52" s="530"/>
      <c r="FY52" s="530"/>
      <c r="FZ52" s="530"/>
      <c r="GA52" s="530"/>
      <c r="GB52" s="530"/>
      <c r="GC52" s="530"/>
      <c r="GD52" s="530"/>
      <c r="GE52" s="530"/>
      <c r="GF52" s="530"/>
      <c r="GG52" s="530"/>
      <c r="GH52" s="530"/>
      <c r="GI52" s="530"/>
      <c r="GJ52" s="530"/>
      <c r="GK52" s="530"/>
      <c r="GL52" s="530"/>
      <c r="GM52" s="530"/>
      <c r="GN52" s="530"/>
      <c r="GO52" s="530"/>
      <c r="GP52" s="530"/>
      <c r="GQ52" s="530"/>
      <c r="GR52" s="530"/>
      <c r="GS52" s="530"/>
      <c r="GT52" s="530"/>
      <c r="GU52" s="530"/>
      <c r="GV52" s="530"/>
      <c r="GW52" s="530"/>
      <c r="GX52" s="530"/>
      <c r="GY52" s="530"/>
      <c r="GZ52" s="530"/>
      <c r="HA52" s="530"/>
      <c r="HB52" s="530"/>
      <c r="HC52" s="530"/>
      <c r="HD52" s="530"/>
      <c r="HE52" s="530"/>
      <c r="HF52" s="530"/>
      <c r="HG52" s="530"/>
      <c r="HH52" s="530"/>
      <c r="HI52" s="530"/>
      <c r="HJ52" s="530"/>
      <c r="HK52" s="530"/>
      <c r="HL52" s="530"/>
      <c r="HM52" s="530"/>
      <c r="HN52" s="530"/>
      <c r="HO52" s="530"/>
      <c r="HP52" s="530"/>
      <c r="HQ52" s="799"/>
      <c r="HR52" s="530"/>
      <c r="HS52" s="530"/>
      <c r="HT52" s="530"/>
      <c r="HU52" s="799"/>
      <c r="HV52" s="799"/>
      <c r="HW52" s="799"/>
      <c r="HX52" s="799"/>
      <c r="HY52" s="799"/>
      <c r="HZ52" s="799"/>
      <c r="IA52" s="799"/>
      <c r="IB52" s="799"/>
      <c r="IC52" s="799"/>
      <c r="ID52" s="530"/>
      <c r="IE52" s="530"/>
      <c r="IF52" s="530"/>
      <c r="IG52" s="530"/>
      <c r="IH52" s="530"/>
      <c r="II52" s="530"/>
      <c r="IJ52" s="530"/>
      <c r="IK52" s="530"/>
      <c r="IL52" s="530"/>
      <c r="IM52" s="530"/>
      <c r="IN52" s="530"/>
      <c r="IO52" s="530"/>
      <c r="IP52" s="530"/>
      <c r="IQ52" s="530"/>
      <c r="IR52" s="530"/>
      <c r="IS52" s="530"/>
      <c r="IT52" s="530"/>
      <c r="IU52" s="530"/>
      <c r="IV52" s="530"/>
      <c r="IW52" s="530"/>
      <c r="IX52" s="530"/>
      <c r="IY52" s="530"/>
      <c r="IZ52" s="530"/>
      <c r="JA52" s="530"/>
      <c r="JB52" s="530"/>
      <c r="JC52" s="530"/>
      <c r="JD52" s="530"/>
      <c r="JE52" s="530"/>
      <c r="JF52" s="799"/>
      <c r="JG52" s="799"/>
      <c r="JH52" s="799"/>
      <c r="JI52" s="799"/>
      <c r="JJ52" s="799"/>
      <c r="JK52" s="799"/>
      <c r="JL52" s="799"/>
      <c r="JM52" s="799"/>
      <c r="JN52" s="799"/>
      <c r="JO52" s="799"/>
      <c r="JP52" s="799"/>
      <c r="JQ52" s="799"/>
      <c r="LZ52" s="1028"/>
      <c r="MA52" s="1028"/>
      <c r="MB52" s="1028"/>
      <c r="MC52" s="1028"/>
      <c r="MD52" s="1028"/>
      <c r="ME52" s="1028"/>
      <c r="MF52" s="1028"/>
      <c r="MG52" s="1028"/>
      <c r="MH52" s="1028"/>
      <c r="MI52" s="1028"/>
      <c r="MJ52" s="1028"/>
      <c r="MK52" s="1028"/>
      <c r="ML52" s="1028"/>
      <c r="MM52" s="1028"/>
      <c r="MN52" s="1028"/>
      <c r="MO52" s="1028"/>
      <c r="MP52" s="1028"/>
      <c r="MQ52" s="1028"/>
      <c r="MR52" s="1028"/>
      <c r="MS52" s="1028"/>
      <c r="MT52" s="1028"/>
      <c r="MU52" s="1028"/>
      <c r="MV52" s="1016"/>
      <c r="MW52" s="1016"/>
      <c r="MX52" s="1016"/>
      <c r="MY52" s="1016"/>
      <c r="MZ52" s="1016"/>
      <c r="NA52" s="1016"/>
      <c r="NB52" s="1016"/>
      <c r="NC52" s="1016"/>
      <c r="ND52" s="1016"/>
      <c r="NE52" s="1016"/>
      <c r="NF52" s="1016"/>
      <c r="NG52" s="1016"/>
      <c r="OX52" s="799"/>
      <c r="OY52" s="799"/>
      <c r="OZ52" s="799"/>
      <c r="PA52" s="799"/>
      <c r="PB52" s="799"/>
      <c r="PC52" s="799"/>
      <c r="PD52" s="799"/>
      <c r="PE52" s="799"/>
      <c r="PF52" s="799"/>
      <c r="PG52" s="799"/>
      <c r="PH52" s="799"/>
      <c r="PI52" s="799"/>
      <c r="PJ52" s="799"/>
      <c r="PK52" s="799"/>
      <c r="PL52" s="799"/>
      <c r="PM52" s="799"/>
      <c r="PN52" s="799"/>
      <c r="PO52" s="799"/>
      <c r="PP52" s="799"/>
      <c r="PQ52" s="799"/>
      <c r="PR52" s="799"/>
      <c r="PS52" s="799"/>
      <c r="PT52" s="799"/>
      <c r="PU52" s="799"/>
      <c r="PV52" s="799"/>
      <c r="PW52" s="799"/>
      <c r="PX52" s="799"/>
      <c r="PY52" s="799"/>
      <c r="PZ52" s="799"/>
      <c r="QA52" s="799"/>
      <c r="QB52" s="530"/>
      <c r="QC52" s="530"/>
      <c r="QD52" s="530"/>
      <c r="QE52" s="530"/>
      <c r="QF52" s="530"/>
      <c r="QG52" s="530"/>
      <c r="QH52" s="530"/>
      <c r="QI52" s="530"/>
      <c r="QJ52" s="530"/>
      <c r="QK52" s="530"/>
      <c r="QL52" s="530"/>
      <c r="QM52" s="530"/>
      <c r="QN52" s="530"/>
      <c r="QO52" s="530"/>
      <c r="QP52" s="530"/>
      <c r="QQ52" s="530"/>
      <c r="QR52" s="530"/>
      <c r="QS52" s="530"/>
      <c r="QT52" s="530"/>
      <c r="QU52" s="530"/>
      <c r="QV52" s="530"/>
      <c r="QW52" s="530"/>
      <c r="QX52" s="530"/>
      <c r="QY52" s="530"/>
      <c r="QZ52" s="530"/>
      <c r="RA52" s="530"/>
      <c r="RB52" s="530"/>
      <c r="RC52" s="530"/>
      <c r="RD52" s="530"/>
      <c r="RE52" s="530"/>
      <c r="SD52" s="799"/>
      <c r="SE52" s="799"/>
      <c r="SF52" s="799"/>
      <c r="SG52" s="799"/>
      <c r="SH52" s="799"/>
      <c r="SI52" s="799"/>
      <c r="SJ52" s="799"/>
      <c r="SK52" s="799"/>
      <c r="SL52" s="799"/>
      <c r="SM52" s="799"/>
      <c r="SN52" s="799"/>
      <c r="SO52" s="799"/>
      <c r="SP52" s="799"/>
      <c r="SQ52" s="799"/>
      <c r="SR52" s="799"/>
      <c r="SS52" s="799"/>
      <c r="ST52" s="799"/>
      <c r="SU52" s="799"/>
      <c r="SV52" s="799"/>
      <c r="SW52" s="799"/>
      <c r="SX52" s="799"/>
      <c r="SY52" s="799"/>
      <c r="SZ52" s="799"/>
      <c r="TA52" s="799"/>
      <c r="TB52" s="799"/>
      <c r="TC52" s="799"/>
      <c r="TD52" s="799"/>
      <c r="TE52" s="799"/>
      <c r="TF52" s="799"/>
      <c r="TG52" s="799"/>
      <c r="TH52" s="799"/>
      <c r="TI52" s="799"/>
      <c r="TJ52" s="799"/>
      <c r="TK52" s="799"/>
      <c r="TL52" s="799"/>
      <c r="TM52" s="799"/>
      <c r="TN52" s="799"/>
      <c r="TO52" s="799"/>
      <c r="TP52" s="799"/>
      <c r="TQ52" s="799"/>
      <c r="TR52" s="799"/>
      <c r="TS52" s="799"/>
      <c r="TT52" s="799"/>
      <c r="TU52" s="799"/>
      <c r="TV52" s="799"/>
      <c r="TW52" s="799"/>
      <c r="TX52" s="799"/>
      <c r="TY52" s="799"/>
      <c r="TZ52" s="799"/>
      <c r="UA52" s="799"/>
      <c r="UB52" s="799"/>
      <c r="UC52" s="799"/>
      <c r="UD52" s="799"/>
      <c r="UE52" s="799"/>
      <c r="UF52" s="799"/>
      <c r="UG52" s="799"/>
      <c r="UH52" s="799"/>
      <c r="UI52" s="799"/>
      <c r="UJ52" s="799"/>
      <c r="UK52" s="799"/>
      <c r="UL52" s="799"/>
      <c r="UM52" s="799"/>
      <c r="UN52" s="799"/>
      <c r="UO52" s="799"/>
      <c r="UP52" s="799"/>
      <c r="UQ52" s="799"/>
      <c r="UR52" s="799"/>
      <c r="US52" s="799"/>
      <c r="UT52" s="799"/>
      <c r="UU52" s="799"/>
      <c r="UV52" s="799"/>
      <c r="UW52" s="799"/>
      <c r="UX52" s="799"/>
      <c r="UY52" s="799"/>
      <c r="UZ52" s="530"/>
      <c r="VA52" s="530"/>
      <c r="VB52" s="530"/>
      <c r="VC52" s="530"/>
      <c r="VD52" s="1028"/>
      <c r="VE52" s="1028"/>
      <c r="VF52" s="1028"/>
      <c r="VG52" s="1028"/>
      <c r="VH52" s="1234">
        <f>'Проверочная  таблица'!VT31</f>
        <v>39064600</v>
      </c>
      <c r="VI52" s="1235"/>
      <c r="VJ52" s="1235"/>
      <c r="VK52" s="1234">
        <f>'Проверочная  таблица'!VU31</f>
        <v>7078313.6100000013</v>
      </c>
      <c r="VL52" s="530"/>
      <c r="VM52" s="530"/>
      <c r="VN52" s="530"/>
      <c r="VO52" s="530"/>
      <c r="VP52" s="530"/>
      <c r="VQ52" s="530"/>
      <c r="VR52" s="530"/>
      <c r="VS52" s="530"/>
      <c r="VT52" s="530"/>
      <c r="VU52" s="530"/>
      <c r="VV52" s="530"/>
      <c r="VW52" s="530"/>
      <c r="VX52" s="530"/>
      <c r="VY52" s="530"/>
      <c r="VZ52" s="530"/>
      <c r="WA52" s="530"/>
      <c r="WB52" s="530"/>
      <c r="WC52" s="530"/>
      <c r="WD52" s="530"/>
      <c r="WE52" s="530"/>
      <c r="WF52" s="530"/>
      <c r="WG52" s="530"/>
      <c r="WH52" s="530"/>
      <c r="WI52" s="530"/>
      <c r="WJ52" s="530"/>
      <c r="WK52" s="530"/>
      <c r="WL52" s="530"/>
      <c r="WM52" s="530"/>
      <c r="WN52" s="530"/>
      <c r="WO52" s="530"/>
      <c r="WP52" s="1233">
        <f>YZ38+XT38</f>
        <v>201411204.47</v>
      </c>
      <c r="WQ52" s="1233">
        <f>ZF38+XV38</f>
        <v>0</v>
      </c>
      <c r="WR52" s="799"/>
      <c r="WS52" s="799"/>
      <c r="WT52" s="799"/>
      <c r="WU52" s="799"/>
      <c r="WV52" s="799"/>
      <c r="WW52" s="799"/>
      <c r="WX52" s="799"/>
      <c r="WY52" s="799"/>
      <c r="WZ52" s="799"/>
      <c r="XA52" s="799"/>
      <c r="XB52" s="799"/>
      <c r="XC52" s="799"/>
      <c r="XD52" s="802"/>
      <c r="XE52" s="802"/>
      <c r="XF52" s="802"/>
      <c r="XG52" s="802"/>
      <c r="XH52" s="802"/>
      <c r="XI52" s="802"/>
      <c r="XJ52" s="802"/>
      <c r="XK52" s="802"/>
      <c r="XL52" s="802"/>
      <c r="XM52" s="802"/>
      <c r="XN52" s="802"/>
      <c r="XO52" s="802"/>
      <c r="XP52" s="802"/>
      <c r="XQ52" s="802"/>
      <c r="XR52" s="802"/>
      <c r="XS52" s="802"/>
      <c r="XT52" s="802"/>
      <c r="XU52" s="802"/>
      <c r="XV52" s="802"/>
      <c r="XW52" s="802"/>
      <c r="XX52" s="802"/>
      <c r="XY52" s="802"/>
      <c r="XZ52" s="802"/>
      <c r="YA52" s="802"/>
      <c r="YB52" s="1028"/>
      <c r="YC52" s="1028"/>
      <c r="YD52" s="1028"/>
      <c r="YE52" s="1028"/>
      <c r="YF52" s="1028"/>
      <c r="YG52" s="1028"/>
      <c r="YH52" s="1028"/>
      <c r="YI52" s="1028"/>
      <c r="YJ52" s="1028"/>
      <c r="YK52" s="1028"/>
      <c r="YL52" s="1028"/>
      <c r="YM52" s="1028"/>
      <c r="YN52" s="1028"/>
      <c r="YO52" s="1028"/>
      <c r="YP52" s="1028"/>
      <c r="YQ52" s="1028"/>
      <c r="YR52" s="1028"/>
      <c r="YS52" s="1028"/>
      <c r="YT52" s="1028"/>
      <c r="YU52" s="1028"/>
      <c r="YV52" s="1028"/>
      <c r="YW52" s="1028"/>
      <c r="YX52" s="1028"/>
      <c r="YY52" s="1028"/>
      <c r="YZ52" s="1028"/>
      <c r="ZA52" s="1028"/>
      <c r="ZB52" s="1028"/>
      <c r="ZC52" s="1028"/>
      <c r="ZD52" s="1028"/>
      <c r="ZE52" s="1028"/>
      <c r="ZF52" s="1028"/>
      <c r="ZG52" s="1028"/>
      <c r="ZH52" s="1028"/>
      <c r="ZI52" s="1028"/>
      <c r="ZJ52" s="1028"/>
      <c r="ZK52" s="1028"/>
      <c r="ZL52" s="1028"/>
      <c r="ZM52" s="1028"/>
      <c r="ZN52" s="1028"/>
      <c r="ZO52" s="1028"/>
      <c r="ZP52" s="1028"/>
      <c r="ZQ52" s="1028"/>
      <c r="ZR52" s="1028"/>
      <c r="ZS52" s="1028"/>
      <c r="ZT52" s="1028"/>
      <c r="ZU52" s="1028"/>
      <c r="ZV52" s="1028"/>
      <c r="ZW52" s="1028"/>
      <c r="ZX52" s="1028"/>
      <c r="ZY52" s="1028"/>
      <c r="ZZ52" s="1028"/>
      <c r="AAA52" s="1028"/>
      <c r="AAB52" s="1028"/>
      <c r="AAC52" s="1028"/>
      <c r="AAD52" s="1028"/>
      <c r="AAE52" s="1028"/>
      <c r="AAF52" s="1028"/>
      <c r="AAG52" s="1028"/>
      <c r="AAH52" s="1028"/>
      <c r="AAI52" s="1028"/>
      <c r="AAJ52" s="1028"/>
      <c r="AAK52" s="1028"/>
      <c r="AAL52" s="1028"/>
      <c r="AAM52" s="1028"/>
      <c r="AAN52" s="1028"/>
      <c r="AAO52" s="1028"/>
      <c r="AAP52" s="1028"/>
      <c r="AAQ52" s="1028"/>
      <c r="AAR52" s="1028"/>
      <c r="AAS52" s="1028"/>
      <c r="AAT52" s="1028"/>
      <c r="AAU52" s="1028"/>
      <c r="AAV52" s="1028"/>
      <c r="AAW52" s="1028"/>
      <c r="AAX52" s="1028"/>
      <c r="AAY52" s="1028"/>
      <c r="AAZ52" s="1028"/>
      <c r="ABA52" s="1028"/>
      <c r="ABB52" s="1028"/>
      <c r="ABC52" s="1028"/>
    </row>
    <row r="53" spans="1:731" s="1094" customFormat="1" ht="16.5" x14ac:dyDescent="0.25">
      <c r="A53" s="1015" t="s">
        <v>239</v>
      </c>
      <c r="B53" s="1232">
        <f>D53+AN53+'Проверочная  таблица'!VH53+'Проверочная  таблица'!WP53</f>
        <v>1326274137.5700002</v>
      </c>
      <c r="C53" s="1232">
        <f>E53+'Проверочная  таблица'!VK53+AO53+'Проверочная  таблица'!WQ53</f>
        <v>62273518.729999997</v>
      </c>
      <c r="D53" s="1234">
        <f>L38+T38+AL38</f>
        <v>241690611.43000001</v>
      </c>
      <c r="E53" s="1234">
        <f>M38+U38+AM38</f>
        <v>60770423</v>
      </c>
      <c r="F53" s="530"/>
      <c r="G53" s="530"/>
      <c r="H53" s="530"/>
      <c r="I53" s="530"/>
      <c r="J53" s="530"/>
      <c r="K53" s="530"/>
      <c r="L53" s="530"/>
      <c r="M53" s="530"/>
      <c r="N53" s="530"/>
      <c r="O53" s="530"/>
      <c r="P53" s="530"/>
      <c r="Q53" s="530"/>
      <c r="R53" s="530"/>
      <c r="S53" s="530"/>
      <c r="T53" s="530"/>
      <c r="U53" s="530"/>
      <c r="V53" s="1028"/>
      <c r="W53" s="1028"/>
      <c r="X53" s="1028"/>
      <c r="Y53" s="1028"/>
      <c r="Z53" s="530"/>
      <c r="AA53" s="530"/>
      <c r="AB53" s="530"/>
      <c r="AC53" s="530"/>
      <c r="AD53" s="1028"/>
      <c r="AE53" s="1028"/>
      <c r="AF53" s="1028"/>
      <c r="AG53" s="530"/>
      <c r="AH53" s="1028"/>
      <c r="AI53" s="1028"/>
      <c r="AJ53" s="1028"/>
      <c r="AK53" s="1028"/>
      <c r="AL53" s="1028"/>
      <c r="AM53" s="1015" t="s">
        <v>239</v>
      </c>
      <c r="AN53" s="1234">
        <f>'Прочая  субсидия_БП'!R33+'Проверочная  таблица'!VF38+'Проверочная  таблица'!OF38+'Проверочная  таблица'!JX38+'Проверочная  таблица'!NB38+BD38+ET38+CP38+PR38+UL38+LT38+SB38+QZ38+HH38+IB38+GH38+IR38+KZ38</f>
        <v>944007244.99000001</v>
      </c>
      <c r="AO53" s="1234">
        <f>'Прочая  субсидия_БП'!S33+'Проверочная  таблица'!VG38+'Проверочная  таблица'!OJ38+'Проверочная  таблица'!KA38+'Проверочная  таблица'!NE38+BF38+EW38+CQ38+PW38+US38+LW38+SC38+RC38+HK38+IC38+GI38+IS38+LA38</f>
        <v>1503095.73</v>
      </c>
      <c r="AP53" s="799"/>
      <c r="AQ53" s="799"/>
      <c r="AR53" s="799"/>
      <c r="AS53" s="799"/>
      <c r="AT53" s="799"/>
      <c r="AU53" s="799"/>
      <c r="AV53" s="799"/>
      <c r="AW53" s="799"/>
      <c r="AX53" s="799"/>
      <c r="AY53" s="799"/>
      <c r="AZ53" s="799"/>
      <c r="BA53" s="799"/>
      <c r="BB53" s="799"/>
      <c r="BC53" s="799"/>
      <c r="BD53" s="799"/>
      <c r="BE53" s="799"/>
      <c r="BF53" s="799"/>
      <c r="BG53" s="799"/>
      <c r="BH53" s="530"/>
      <c r="BI53" s="530"/>
      <c r="BJ53" s="530"/>
      <c r="BK53" s="530"/>
      <c r="BL53" s="530"/>
      <c r="BM53" s="530"/>
      <c r="BN53" s="530"/>
      <c r="BO53" s="530"/>
      <c r="BP53" s="530"/>
      <c r="BQ53" s="530"/>
      <c r="BR53" s="530"/>
      <c r="BS53" s="530"/>
      <c r="BT53" s="530"/>
      <c r="BU53" s="530"/>
      <c r="BV53" s="530"/>
      <c r="BW53" s="530"/>
      <c r="BX53" s="530"/>
      <c r="BY53" s="530"/>
      <c r="BZ53" s="530"/>
      <c r="CA53" s="530"/>
      <c r="CB53" s="530"/>
      <c r="CC53" s="530"/>
      <c r="CD53" s="530"/>
      <c r="CE53" s="530"/>
      <c r="CF53" s="530"/>
      <c r="CG53" s="530"/>
      <c r="CH53" s="530"/>
      <c r="CI53" s="530"/>
      <c r="CJ53" s="530"/>
      <c r="CK53" s="530"/>
      <c r="CL53" s="530"/>
      <c r="CM53" s="530"/>
      <c r="CN53" s="530"/>
      <c r="CO53" s="530"/>
      <c r="CP53" s="530"/>
      <c r="CQ53" s="530"/>
      <c r="CR53" s="530"/>
      <c r="CS53" s="530"/>
      <c r="CT53" s="530"/>
      <c r="CU53" s="530"/>
      <c r="CV53" s="530"/>
      <c r="CW53" s="530"/>
      <c r="CX53" s="530"/>
      <c r="CY53" s="530"/>
      <c r="CZ53" s="530"/>
      <c r="DA53" s="530"/>
      <c r="DB53" s="530"/>
      <c r="DC53" s="530"/>
      <c r="DD53" s="530"/>
      <c r="DE53" s="530"/>
      <c r="DF53" s="530"/>
      <c r="DG53" s="530"/>
      <c r="DH53" s="530"/>
      <c r="DI53" s="530"/>
      <c r="DJ53" s="530"/>
      <c r="DK53" s="530"/>
      <c r="DL53" s="530"/>
      <c r="DM53" s="530"/>
      <c r="DN53" s="530"/>
      <c r="DO53" s="530"/>
      <c r="DP53" s="530"/>
      <c r="DQ53" s="530"/>
      <c r="DR53" s="530"/>
      <c r="DS53" s="530"/>
      <c r="DT53" s="530"/>
      <c r="DU53" s="530"/>
      <c r="DV53" s="530"/>
      <c r="DW53" s="530"/>
      <c r="DX53" s="530"/>
      <c r="DY53" s="530"/>
      <c r="DZ53" s="530"/>
      <c r="EA53" s="530"/>
      <c r="EB53" s="530"/>
      <c r="EC53" s="530"/>
      <c r="ED53" s="530"/>
      <c r="EE53" s="530"/>
      <c r="EF53" s="530"/>
      <c r="EG53" s="530"/>
      <c r="EH53" s="530"/>
      <c r="EI53" s="530"/>
      <c r="EJ53" s="530"/>
      <c r="EK53" s="530"/>
      <c r="EL53" s="530"/>
      <c r="EM53" s="530"/>
      <c r="EN53" s="530"/>
      <c r="EO53" s="530"/>
      <c r="EP53" s="530"/>
      <c r="EQ53" s="530"/>
      <c r="ER53" s="530"/>
      <c r="ES53" s="530"/>
      <c r="ET53" s="530"/>
      <c r="EU53" s="530"/>
      <c r="EV53" s="530"/>
      <c r="EW53" s="530"/>
      <c r="EX53" s="530"/>
      <c r="EY53" s="530"/>
      <c r="EZ53" s="814"/>
      <c r="FA53" s="814"/>
      <c r="FB53" s="814"/>
      <c r="FC53" s="814"/>
      <c r="FD53" s="814"/>
      <c r="FE53" s="814"/>
      <c r="FF53" s="530"/>
      <c r="FH53" s="799"/>
      <c r="FI53" s="799"/>
      <c r="FJ53" s="799"/>
      <c r="FK53" s="799"/>
      <c r="FL53" s="799"/>
      <c r="FM53" s="799"/>
      <c r="FN53" s="530"/>
      <c r="FO53" s="530"/>
      <c r="FP53" s="530"/>
      <c r="FQ53" s="530"/>
      <c r="FR53" s="530"/>
      <c r="FS53" s="530"/>
      <c r="FT53" s="530"/>
      <c r="FU53" s="530"/>
      <c r="FV53" s="530"/>
      <c r="FW53" s="530"/>
      <c r="FX53" s="530"/>
      <c r="FY53" s="530"/>
      <c r="FZ53" s="530"/>
      <c r="GA53" s="530"/>
      <c r="GB53" s="530"/>
      <c r="GC53" s="530"/>
      <c r="GD53" s="530"/>
      <c r="GE53" s="530"/>
      <c r="GF53" s="530"/>
      <c r="GG53" s="530"/>
      <c r="GH53" s="530"/>
      <c r="GI53" s="530"/>
      <c r="GJ53" s="530"/>
      <c r="GK53" s="530"/>
      <c r="GL53" s="530"/>
      <c r="GM53" s="530"/>
      <c r="GN53" s="530"/>
      <c r="GO53" s="530"/>
      <c r="GP53" s="530"/>
      <c r="GQ53" s="530"/>
      <c r="GR53" s="530"/>
      <c r="GS53" s="530"/>
      <c r="GT53" s="530"/>
      <c r="GU53" s="530"/>
      <c r="GV53" s="530"/>
      <c r="GW53" s="530"/>
      <c r="GX53" s="530"/>
      <c r="GY53" s="530"/>
      <c r="GZ53" s="530"/>
      <c r="HA53" s="530"/>
      <c r="HB53" s="530"/>
      <c r="HC53" s="530"/>
      <c r="HD53" s="530"/>
      <c r="HE53" s="530"/>
      <c r="HF53" s="530"/>
      <c r="HG53" s="530"/>
      <c r="HH53" s="530"/>
      <c r="HI53" s="530"/>
      <c r="HJ53" s="530"/>
      <c r="HK53" s="530"/>
      <c r="HL53" s="530"/>
      <c r="HM53" s="530"/>
      <c r="HN53" s="530"/>
      <c r="HO53" s="530"/>
      <c r="HP53" s="530"/>
      <c r="HQ53" s="799"/>
      <c r="HR53" s="530"/>
      <c r="HS53" s="530"/>
      <c r="HT53" s="530"/>
      <c r="HU53" s="799"/>
      <c r="HV53" s="799"/>
      <c r="HW53" s="799"/>
      <c r="HX53" s="799"/>
      <c r="HY53" s="799"/>
      <c r="HZ53" s="799"/>
      <c r="IA53" s="799"/>
      <c r="IB53" s="799"/>
      <c r="IC53" s="799"/>
      <c r="ID53" s="530"/>
      <c r="IE53" s="530"/>
      <c r="IF53" s="530"/>
      <c r="IG53" s="530"/>
      <c r="IH53" s="530"/>
      <c r="II53" s="530"/>
      <c r="IJ53" s="530"/>
      <c r="IK53" s="530"/>
      <c r="IL53" s="530"/>
      <c r="IM53" s="530"/>
      <c r="IN53" s="530"/>
      <c r="IO53" s="530"/>
      <c r="IP53" s="530"/>
      <c r="IQ53" s="530"/>
      <c r="IR53" s="530"/>
      <c r="IS53" s="530"/>
      <c r="IT53" s="530"/>
      <c r="IU53" s="530"/>
      <c r="IV53" s="530"/>
      <c r="IW53" s="530"/>
      <c r="IX53" s="530"/>
      <c r="IY53" s="530"/>
      <c r="IZ53" s="530"/>
      <c r="JA53" s="530"/>
      <c r="JB53" s="530"/>
      <c r="JC53" s="530"/>
      <c r="JD53" s="530"/>
      <c r="JE53" s="530"/>
      <c r="JF53" s="799"/>
      <c r="JG53" s="799"/>
      <c r="JH53" s="799"/>
      <c r="JI53" s="799"/>
      <c r="JJ53" s="799"/>
      <c r="JK53" s="799"/>
      <c r="JL53" s="799"/>
      <c r="JM53" s="799"/>
      <c r="JN53" s="799"/>
      <c r="JO53" s="799"/>
      <c r="JP53" s="799"/>
      <c r="JQ53" s="799"/>
      <c r="LZ53" s="1028"/>
      <c r="MA53" s="1028"/>
      <c r="MB53" s="1028"/>
      <c r="MC53" s="1028"/>
      <c r="MD53" s="1028"/>
      <c r="ME53" s="1028"/>
      <c r="MF53" s="1028"/>
      <c r="MG53" s="1028"/>
      <c r="MH53" s="1028"/>
      <c r="MI53" s="1028"/>
      <c r="MJ53" s="1028"/>
      <c r="MK53" s="1028"/>
      <c r="ML53" s="1028"/>
      <c r="MM53" s="1028"/>
      <c r="MN53" s="1028"/>
      <c r="MO53" s="1028"/>
      <c r="MP53" s="1028"/>
      <c r="MQ53" s="1028"/>
      <c r="MR53" s="1028"/>
      <c r="MS53" s="1028"/>
      <c r="MT53" s="1028"/>
      <c r="MU53" s="1028"/>
      <c r="MV53" s="802"/>
      <c r="MW53" s="802"/>
      <c r="MX53" s="802"/>
      <c r="MY53" s="802"/>
      <c r="MZ53" s="802"/>
      <c r="NA53" s="802"/>
      <c r="NB53" s="802"/>
      <c r="NC53" s="802"/>
      <c r="ND53" s="802"/>
      <c r="NE53" s="802"/>
      <c r="NF53" s="802"/>
      <c r="NG53" s="802"/>
      <c r="OX53" s="799"/>
      <c r="OY53" s="799"/>
      <c r="OZ53" s="799"/>
      <c r="PA53" s="799"/>
      <c r="PB53" s="799"/>
      <c r="PC53" s="799"/>
      <c r="PD53" s="799"/>
      <c r="PE53" s="799"/>
      <c r="PF53" s="799"/>
      <c r="PG53" s="799"/>
      <c r="PH53" s="799"/>
      <c r="PI53" s="799"/>
      <c r="PJ53" s="799"/>
      <c r="PK53" s="799"/>
      <c r="PL53" s="799"/>
      <c r="PM53" s="799"/>
      <c r="PN53" s="799"/>
      <c r="PO53" s="799"/>
      <c r="PP53" s="799"/>
      <c r="PQ53" s="799"/>
      <c r="PR53" s="799"/>
      <c r="PS53" s="799"/>
      <c r="PT53" s="799"/>
      <c r="PU53" s="799"/>
      <c r="PV53" s="799"/>
      <c r="PW53" s="799"/>
      <c r="PX53" s="799"/>
      <c r="PY53" s="799"/>
      <c r="PZ53" s="799"/>
      <c r="QA53" s="799"/>
      <c r="QB53" s="530"/>
      <c r="QC53" s="530"/>
      <c r="QD53" s="530"/>
      <c r="QE53" s="530"/>
      <c r="QF53" s="530"/>
      <c r="QG53" s="530"/>
      <c r="QH53" s="530"/>
      <c r="QI53" s="530"/>
      <c r="QJ53" s="530"/>
      <c r="QK53" s="530"/>
      <c r="QL53" s="530"/>
      <c r="QM53" s="530"/>
      <c r="QN53" s="530"/>
      <c r="QO53" s="530"/>
      <c r="QP53" s="530"/>
      <c r="QQ53" s="530"/>
      <c r="QR53" s="530"/>
      <c r="QS53" s="530"/>
      <c r="QT53" s="530"/>
      <c r="QU53" s="530"/>
      <c r="QV53" s="530"/>
      <c r="QW53" s="530"/>
      <c r="QX53" s="530"/>
      <c r="QY53" s="530"/>
      <c r="QZ53" s="530"/>
      <c r="RA53" s="530"/>
      <c r="RB53" s="530"/>
      <c r="RC53" s="530"/>
      <c r="RD53" s="530"/>
      <c r="RE53" s="530"/>
      <c r="SD53" s="799"/>
      <c r="SE53" s="799"/>
      <c r="SF53" s="799"/>
      <c r="SG53" s="799"/>
      <c r="SH53" s="799"/>
      <c r="SI53" s="799"/>
      <c r="SJ53" s="799"/>
      <c r="SK53" s="799"/>
      <c r="SL53" s="799"/>
      <c r="SM53" s="799"/>
      <c r="SN53" s="799"/>
      <c r="SO53" s="799"/>
      <c r="SP53" s="799"/>
      <c r="SQ53" s="799"/>
      <c r="SR53" s="799"/>
      <c r="SS53" s="799"/>
      <c r="ST53" s="799"/>
      <c r="SU53" s="799"/>
      <c r="SV53" s="799"/>
      <c r="SW53" s="799"/>
      <c r="SX53" s="799"/>
      <c r="SY53" s="799"/>
      <c r="SZ53" s="799"/>
      <c r="TA53" s="799"/>
      <c r="TB53" s="799"/>
      <c r="TC53" s="799"/>
      <c r="TD53" s="799"/>
      <c r="TE53" s="799"/>
      <c r="TF53" s="799"/>
      <c r="TG53" s="799"/>
      <c r="TH53" s="799"/>
      <c r="TI53" s="799"/>
      <c r="TJ53" s="799"/>
      <c r="TK53" s="799"/>
      <c r="TL53" s="799"/>
      <c r="TM53" s="799"/>
      <c r="TN53" s="799"/>
      <c r="TO53" s="799"/>
      <c r="TP53" s="799"/>
      <c r="TQ53" s="799"/>
      <c r="TR53" s="799"/>
      <c r="TS53" s="799"/>
      <c r="TT53" s="799"/>
      <c r="TU53" s="799"/>
      <c r="TV53" s="799"/>
      <c r="TW53" s="799"/>
      <c r="TX53" s="799"/>
      <c r="TY53" s="799"/>
      <c r="TZ53" s="799"/>
      <c r="UA53" s="799"/>
      <c r="UB53" s="799"/>
      <c r="UC53" s="799"/>
      <c r="UD53" s="799"/>
      <c r="UE53" s="799"/>
      <c r="UF53" s="799"/>
      <c r="UG53" s="799"/>
      <c r="UH53" s="799"/>
      <c r="UI53" s="799"/>
      <c r="UJ53" s="799"/>
      <c r="UK53" s="799"/>
      <c r="UL53" s="799"/>
      <c r="UM53" s="799"/>
      <c r="UN53" s="799"/>
      <c r="UO53" s="799"/>
      <c r="UP53" s="799"/>
      <c r="UQ53" s="799"/>
      <c r="UR53" s="799"/>
      <c r="US53" s="799"/>
      <c r="UT53" s="799"/>
      <c r="UU53" s="799"/>
      <c r="UV53" s="799"/>
      <c r="UW53" s="799"/>
      <c r="UX53" s="799"/>
      <c r="UY53" s="799"/>
      <c r="UZ53" s="530"/>
      <c r="VA53" s="530"/>
      <c r="VB53" s="530"/>
      <c r="VC53" s="530"/>
      <c r="VD53" s="1028"/>
      <c r="VE53" s="1028"/>
      <c r="VF53" s="1028"/>
      <c r="VG53" s="1028"/>
      <c r="VH53" s="1234"/>
      <c r="VI53" s="1234">
        <f>'Проверочная  таблица'!WM38</f>
        <v>17312878.149999999</v>
      </c>
      <c r="VJ53" s="1235"/>
      <c r="VK53" s="1234"/>
      <c r="VL53" s="799">
        <f>'Проверочная  таблица'!VV38</f>
        <v>109300</v>
      </c>
      <c r="VM53" s="530"/>
      <c r="VN53" s="530"/>
      <c r="VO53" s="530"/>
      <c r="VP53" s="530"/>
      <c r="VQ53" s="530"/>
      <c r="VR53" s="530"/>
      <c r="VS53" s="530"/>
      <c r="VT53" s="530"/>
      <c r="VU53" s="530"/>
      <c r="VV53" s="530"/>
      <c r="VW53" s="530"/>
      <c r="VX53" s="530"/>
      <c r="VY53" s="530"/>
      <c r="VZ53" s="530"/>
      <c r="WA53" s="530"/>
      <c r="WB53" s="530"/>
      <c r="WC53" s="530"/>
      <c r="WD53" s="530"/>
      <c r="WE53" s="530"/>
      <c r="WF53" s="530"/>
      <c r="WG53" s="530"/>
      <c r="WH53" s="530"/>
      <c r="WI53" s="530"/>
      <c r="WJ53" s="530"/>
      <c r="WK53" s="530"/>
      <c r="WL53" s="530"/>
      <c r="WM53" s="530"/>
      <c r="WN53" s="530"/>
      <c r="WO53" s="530"/>
      <c r="WP53" s="1234">
        <f>ZX38+XZ38</f>
        <v>140576281.14999998</v>
      </c>
      <c r="WQ53" s="1234">
        <f>AAD38+YA38</f>
        <v>0</v>
      </c>
      <c r="WR53" s="799"/>
      <c r="WS53" s="799"/>
      <c r="WT53" s="799"/>
      <c r="WU53" s="799"/>
      <c r="WV53" s="799"/>
      <c r="WW53" s="799"/>
      <c r="WX53" s="799"/>
      <c r="WY53" s="799"/>
      <c r="WZ53" s="799"/>
      <c r="XA53" s="799"/>
      <c r="XB53" s="799"/>
      <c r="XC53" s="799"/>
      <c r="XD53" s="799"/>
      <c r="XE53" s="799"/>
      <c r="XF53" s="799"/>
      <c r="XG53" s="799"/>
      <c r="XH53" s="799"/>
      <c r="XI53" s="799"/>
      <c r="XJ53" s="799"/>
      <c r="XK53" s="799"/>
      <c r="XL53" s="799"/>
      <c r="XM53" s="799"/>
      <c r="XN53" s="799"/>
      <c r="XO53" s="799"/>
      <c r="XP53" s="799"/>
      <c r="XQ53" s="799"/>
      <c r="XR53" s="799"/>
      <c r="XS53" s="799"/>
      <c r="XT53" s="799"/>
      <c r="XU53" s="799"/>
      <c r="XV53" s="799"/>
      <c r="XW53" s="799"/>
      <c r="XX53" s="799"/>
      <c r="XY53" s="799"/>
      <c r="XZ53" s="799"/>
      <c r="YA53" s="799"/>
      <c r="YB53" s="1028"/>
      <c r="YC53" s="1028"/>
      <c r="YD53" s="1028"/>
      <c r="YE53" s="1028"/>
      <c r="YF53" s="1028"/>
      <c r="YG53" s="1028"/>
      <c r="YH53" s="1028"/>
      <c r="YI53" s="1028"/>
      <c r="YJ53" s="1028"/>
      <c r="YK53" s="1028"/>
      <c r="YL53" s="1028"/>
      <c r="YM53" s="1028"/>
      <c r="YN53" s="1028"/>
      <c r="YO53" s="1028"/>
      <c r="YP53" s="1028"/>
      <c r="YQ53" s="1028"/>
      <c r="YR53" s="1028"/>
      <c r="YS53" s="1028"/>
      <c r="YT53" s="1028"/>
      <c r="YU53" s="1028"/>
      <c r="YV53" s="1028"/>
      <c r="YW53" s="1028"/>
      <c r="YX53" s="1028"/>
      <c r="YY53" s="1028"/>
      <c r="YZ53" s="1028"/>
      <c r="ZA53" s="1028"/>
      <c r="ZB53" s="1028"/>
      <c r="ZC53" s="1028"/>
      <c r="ZD53" s="1028"/>
      <c r="ZE53" s="1028"/>
      <c r="ZF53" s="1028"/>
      <c r="ZG53" s="1028"/>
      <c r="ZH53" s="1028"/>
      <c r="ZI53" s="1028"/>
      <c r="ZJ53" s="1028"/>
      <c r="ZK53" s="1028"/>
      <c r="ZL53" s="1028"/>
      <c r="ZM53" s="1028"/>
      <c r="ZN53" s="1028"/>
      <c r="ZO53" s="1028"/>
      <c r="ZP53" s="1028"/>
      <c r="ZQ53" s="1028"/>
      <c r="ZR53" s="1028"/>
      <c r="ZS53" s="1028"/>
      <c r="ZT53" s="1028"/>
      <c r="ZU53" s="1028"/>
      <c r="ZV53" s="1028"/>
      <c r="ZW53" s="1028"/>
      <c r="ZX53" s="1028"/>
      <c r="ZY53" s="1028"/>
      <c r="ZZ53" s="1028"/>
      <c r="AAA53" s="1028"/>
      <c r="AAB53" s="1028"/>
      <c r="AAC53" s="1028"/>
      <c r="AAD53" s="1028"/>
      <c r="AAE53" s="1028"/>
      <c r="AAF53" s="1028"/>
      <c r="AAG53" s="1028"/>
      <c r="AAH53" s="1028"/>
      <c r="AAI53" s="1028"/>
      <c r="AAJ53" s="530"/>
      <c r="AAK53" s="530"/>
      <c r="AAL53" s="530"/>
      <c r="AAM53" s="530"/>
      <c r="AAN53" s="530"/>
      <c r="AAO53" s="530"/>
      <c r="AAP53" s="530"/>
      <c r="AAQ53" s="530"/>
      <c r="AAR53" s="530"/>
      <c r="AAS53" s="530"/>
      <c r="AAT53" s="530"/>
      <c r="AAU53" s="530"/>
      <c r="AAV53" s="530"/>
      <c r="AAW53" s="530"/>
      <c r="AAX53" s="530"/>
      <c r="AAY53" s="530"/>
      <c r="AAZ53" s="530"/>
      <c r="ABA53" s="530"/>
      <c r="ABB53" s="530"/>
      <c r="ABC53" s="530"/>
    </row>
    <row r="54" spans="1:731" s="1094" customFormat="1" ht="16.5" x14ac:dyDescent="0.25">
      <c r="A54" s="1015" t="s">
        <v>238</v>
      </c>
      <c r="B54" s="1232">
        <f>D54+AN54+'Проверочная  таблица'!VH54+'Проверочная  таблица'!WP54</f>
        <v>1400258935.1099997</v>
      </c>
      <c r="C54" s="1232">
        <f>E54+'Проверочная  таблица'!VK54+AO54+'Проверочная  таблица'!WQ54</f>
        <v>258232943.86000001</v>
      </c>
      <c r="D54" s="1234">
        <f>D52-D53</f>
        <v>974057856.43999982</v>
      </c>
      <c r="E54" s="1234">
        <f>E52-E53</f>
        <v>249047245.68000001</v>
      </c>
      <c r="F54" s="530"/>
      <c r="G54" s="530"/>
      <c r="H54" s="530"/>
      <c r="I54" s="530"/>
      <c r="J54" s="530"/>
      <c r="K54" s="530"/>
      <c r="L54" s="530"/>
      <c r="M54" s="530"/>
      <c r="N54" s="530"/>
      <c r="O54" s="530"/>
      <c r="P54" s="530"/>
      <c r="Q54" s="530"/>
      <c r="R54" s="530"/>
      <c r="S54" s="530"/>
      <c r="T54" s="530"/>
      <c r="U54" s="530"/>
      <c r="V54" s="1028"/>
      <c r="W54" s="1028"/>
      <c r="X54" s="1028"/>
      <c r="Y54" s="1028"/>
      <c r="Z54" s="530"/>
      <c r="AA54" s="530"/>
      <c r="AB54" s="530"/>
      <c r="AC54" s="530"/>
      <c r="AD54" s="1028"/>
      <c r="AE54" s="1028"/>
      <c r="AF54" s="1028"/>
      <c r="AG54" s="530"/>
      <c r="AH54" s="1028"/>
      <c r="AI54" s="1028"/>
      <c r="AJ54" s="1028"/>
      <c r="AK54" s="1028"/>
      <c r="AL54" s="1028"/>
      <c r="AM54" s="1015" t="s">
        <v>238</v>
      </c>
      <c r="AN54" s="1234">
        <f>AN52-AN53</f>
        <v>326301555.3499999</v>
      </c>
      <c r="AO54" s="1234">
        <f>AO52-AO53</f>
        <v>2107384.5699999998</v>
      </c>
      <c r="AP54" s="799"/>
      <c r="AQ54" s="799"/>
      <c r="AR54" s="799"/>
      <c r="AS54" s="799"/>
      <c r="AT54" s="799"/>
      <c r="AU54" s="799"/>
      <c r="AV54" s="799"/>
      <c r="AW54" s="799"/>
      <c r="AX54" s="799"/>
      <c r="AY54" s="799"/>
      <c r="AZ54" s="799"/>
      <c r="BA54" s="799"/>
      <c r="BB54" s="799"/>
      <c r="BC54" s="799"/>
      <c r="BD54" s="799"/>
      <c r="BE54" s="799"/>
      <c r="BF54" s="799"/>
      <c r="BG54" s="799"/>
      <c r="BH54" s="530"/>
      <c r="BI54" s="530"/>
      <c r="BJ54" s="530"/>
      <c r="BK54" s="530"/>
      <c r="BL54" s="530"/>
      <c r="BM54" s="530"/>
      <c r="BN54" s="530"/>
      <c r="BO54" s="530"/>
      <c r="BP54" s="530"/>
      <c r="BQ54" s="530"/>
      <c r="BR54" s="530"/>
      <c r="BS54" s="530"/>
      <c r="BT54" s="530"/>
      <c r="BU54" s="530"/>
      <c r="BV54" s="530"/>
      <c r="BW54" s="530"/>
      <c r="BX54" s="530"/>
      <c r="BY54" s="530"/>
      <c r="BZ54" s="530"/>
      <c r="CA54" s="530"/>
      <c r="CB54" s="530"/>
      <c r="CC54" s="530"/>
      <c r="CD54" s="530"/>
      <c r="CE54" s="530"/>
      <c r="CF54" s="530"/>
      <c r="CG54" s="530"/>
      <c r="CH54" s="530"/>
      <c r="CI54" s="530"/>
      <c r="CJ54" s="530"/>
      <c r="CK54" s="530"/>
      <c r="CL54" s="530"/>
      <c r="CM54" s="530"/>
      <c r="CN54" s="530"/>
      <c r="CO54" s="530"/>
      <c r="CP54" s="530"/>
      <c r="CQ54" s="530"/>
      <c r="CR54" s="530"/>
      <c r="CS54" s="530"/>
      <c r="CT54" s="530"/>
      <c r="CU54" s="530"/>
      <c r="CV54" s="530"/>
      <c r="CW54" s="530"/>
      <c r="CX54" s="530"/>
      <c r="CY54" s="530"/>
      <c r="CZ54" s="530"/>
      <c r="DA54" s="530"/>
      <c r="DB54" s="530"/>
      <c r="DC54" s="530"/>
      <c r="DD54" s="530"/>
      <c r="DE54" s="530"/>
      <c r="DF54" s="530"/>
      <c r="DG54" s="530"/>
      <c r="DH54" s="530"/>
      <c r="DI54" s="530"/>
      <c r="DJ54" s="530"/>
      <c r="DK54" s="530"/>
      <c r="DL54" s="530"/>
      <c r="DM54" s="530"/>
      <c r="DN54" s="530"/>
      <c r="DO54" s="530"/>
      <c r="DP54" s="530"/>
      <c r="DQ54" s="530"/>
      <c r="DR54" s="530"/>
      <c r="DS54" s="530"/>
      <c r="DT54" s="530"/>
      <c r="DU54" s="530"/>
      <c r="DV54" s="530"/>
      <c r="DW54" s="530"/>
      <c r="DX54" s="530"/>
      <c r="DY54" s="530"/>
      <c r="DZ54" s="530"/>
      <c r="EA54" s="530"/>
      <c r="EB54" s="530"/>
      <c r="EC54" s="530"/>
      <c r="ED54" s="530"/>
      <c r="EE54" s="530"/>
      <c r="EF54" s="530"/>
      <c r="EG54" s="530"/>
      <c r="EH54" s="530"/>
      <c r="EI54" s="530"/>
      <c r="EJ54" s="530"/>
      <c r="EK54" s="530"/>
      <c r="EL54" s="530"/>
      <c r="EM54" s="530"/>
      <c r="EN54" s="530"/>
      <c r="EO54" s="530"/>
      <c r="EP54" s="530"/>
      <c r="EQ54" s="530"/>
      <c r="ER54" s="530"/>
      <c r="ES54" s="530"/>
      <c r="ET54" s="530"/>
      <c r="EU54" s="530"/>
      <c r="EV54" s="530"/>
      <c r="EW54" s="530"/>
      <c r="EX54" s="530"/>
      <c r="EY54" s="530"/>
      <c r="EZ54" s="814"/>
      <c r="FA54" s="814"/>
      <c r="FB54" s="814"/>
      <c r="FC54" s="814"/>
      <c r="FD54" s="814"/>
      <c r="FE54" s="814"/>
      <c r="FF54" s="530"/>
      <c r="FH54" s="799"/>
      <c r="FI54" s="799"/>
      <c r="FJ54" s="799"/>
      <c r="FK54" s="799"/>
      <c r="FL54" s="799"/>
      <c r="FM54" s="799"/>
      <c r="FN54" s="530"/>
      <c r="FO54" s="530"/>
      <c r="FP54" s="530"/>
      <c r="FQ54" s="530"/>
      <c r="FR54" s="530"/>
      <c r="FS54" s="530"/>
      <c r="FT54" s="530"/>
      <c r="FU54" s="530"/>
      <c r="FV54" s="530"/>
      <c r="FW54" s="530"/>
      <c r="FX54" s="530"/>
      <c r="FY54" s="530"/>
      <c r="FZ54" s="530"/>
      <c r="GA54" s="530"/>
      <c r="GB54" s="530"/>
      <c r="GC54" s="530"/>
      <c r="GD54" s="530"/>
      <c r="GE54" s="530"/>
      <c r="GF54" s="530"/>
      <c r="GG54" s="530"/>
      <c r="GH54" s="530"/>
      <c r="GI54" s="530"/>
      <c r="GJ54" s="530"/>
      <c r="GK54" s="530"/>
      <c r="GL54" s="530"/>
      <c r="GM54" s="530"/>
      <c r="GN54" s="530"/>
      <c r="GO54" s="530"/>
      <c r="GP54" s="530"/>
      <c r="GQ54" s="530"/>
      <c r="GR54" s="530"/>
      <c r="GS54" s="530"/>
      <c r="GT54" s="530"/>
      <c r="GU54" s="530"/>
      <c r="GV54" s="530"/>
      <c r="GW54" s="530"/>
      <c r="GX54" s="530"/>
      <c r="GY54" s="530"/>
      <c r="GZ54" s="530"/>
      <c r="HA54" s="530"/>
      <c r="HB54" s="530"/>
      <c r="HC54" s="530"/>
      <c r="HD54" s="530"/>
      <c r="HE54" s="530"/>
      <c r="HF54" s="530"/>
      <c r="HG54" s="530"/>
      <c r="HH54" s="530"/>
      <c r="HI54" s="530"/>
      <c r="HJ54" s="530"/>
      <c r="HK54" s="530"/>
      <c r="HL54" s="530"/>
      <c r="HM54" s="530"/>
      <c r="HN54" s="530"/>
      <c r="HO54" s="530"/>
      <c r="HP54" s="530"/>
      <c r="HQ54" s="799"/>
      <c r="HR54" s="530"/>
      <c r="HS54" s="530"/>
      <c r="HT54" s="530"/>
      <c r="HU54" s="799"/>
      <c r="HV54" s="799"/>
      <c r="HW54" s="799"/>
      <c r="HX54" s="799"/>
      <c r="HY54" s="799"/>
      <c r="HZ54" s="799"/>
      <c r="IA54" s="799"/>
      <c r="IB54" s="799"/>
      <c r="IC54" s="799"/>
      <c r="ID54" s="530"/>
      <c r="IE54" s="530"/>
      <c r="IF54" s="530"/>
      <c r="IG54" s="530"/>
      <c r="IH54" s="530"/>
      <c r="II54" s="530"/>
      <c r="IJ54" s="530"/>
      <c r="IK54" s="530"/>
      <c r="IL54" s="530"/>
      <c r="IM54" s="530"/>
      <c r="IN54" s="530"/>
      <c r="IO54" s="530"/>
      <c r="IP54" s="530"/>
      <c r="IQ54" s="530"/>
      <c r="IR54" s="530"/>
      <c r="IS54" s="530"/>
      <c r="IT54" s="530"/>
      <c r="IU54" s="530"/>
      <c r="IV54" s="530"/>
      <c r="IW54" s="530"/>
      <c r="IX54" s="530"/>
      <c r="IY54" s="530"/>
      <c r="IZ54" s="530"/>
      <c r="JA54" s="530"/>
      <c r="JB54" s="530"/>
      <c r="JC54" s="530"/>
      <c r="JD54" s="530"/>
      <c r="JE54" s="530"/>
      <c r="JF54" s="799"/>
      <c r="JG54" s="799"/>
      <c r="JH54" s="799"/>
      <c r="JI54" s="799"/>
      <c r="JJ54" s="799"/>
      <c r="JK54" s="799"/>
      <c r="JL54" s="799"/>
      <c r="JM54" s="799"/>
      <c r="JN54" s="799"/>
      <c r="JO54" s="799"/>
      <c r="JP54" s="799"/>
      <c r="JQ54" s="799"/>
      <c r="LZ54" s="1028"/>
      <c r="MA54" s="1028"/>
      <c r="MB54" s="1028"/>
      <c r="MC54" s="1028"/>
      <c r="MD54" s="1028"/>
      <c r="ME54" s="1028"/>
      <c r="MF54" s="1028"/>
      <c r="MG54" s="1028"/>
      <c r="MH54" s="1028"/>
      <c r="MI54" s="1028"/>
      <c r="MJ54" s="1028"/>
      <c r="MK54" s="1028"/>
      <c r="ML54" s="1028"/>
      <c r="MM54" s="1028"/>
      <c r="MN54" s="1028"/>
      <c r="MO54" s="1028"/>
      <c r="MP54" s="1028"/>
      <c r="MQ54" s="1028"/>
      <c r="MR54" s="1028"/>
      <c r="MS54" s="1028"/>
      <c r="MT54" s="1028"/>
      <c r="MU54" s="1028"/>
      <c r="MV54" s="802"/>
      <c r="MW54" s="802"/>
      <c r="MX54" s="802"/>
      <c r="MY54" s="802"/>
      <c r="MZ54" s="802"/>
      <c r="NA54" s="802"/>
      <c r="NB54" s="802"/>
      <c r="NC54" s="802"/>
      <c r="ND54" s="802"/>
      <c r="NE54" s="802"/>
      <c r="NF54" s="802"/>
      <c r="NG54" s="802"/>
      <c r="OX54" s="799"/>
      <c r="OY54" s="799"/>
      <c r="OZ54" s="799"/>
      <c r="PA54" s="799"/>
      <c r="PB54" s="799"/>
      <c r="PC54" s="799"/>
      <c r="PD54" s="799"/>
      <c r="PE54" s="799"/>
      <c r="PF54" s="799"/>
      <c r="PG54" s="799"/>
      <c r="PH54" s="799"/>
      <c r="PI54" s="799"/>
      <c r="PJ54" s="799"/>
      <c r="PK54" s="799"/>
      <c r="PL54" s="799"/>
      <c r="PM54" s="799"/>
      <c r="PN54" s="799"/>
      <c r="PO54" s="799"/>
      <c r="PP54" s="799"/>
      <c r="PQ54" s="799"/>
      <c r="PR54" s="799"/>
      <c r="PS54" s="799"/>
      <c r="PT54" s="799"/>
      <c r="PU54" s="799"/>
      <c r="PV54" s="799"/>
      <c r="PW54" s="799"/>
      <c r="PX54" s="799"/>
      <c r="PY54" s="799"/>
      <c r="PZ54" s="799"/>
      <c r="QA54" s="799"/>
      <c r="QB54" s="530"/>
      <c r="QC54" s="530"/>
      <c r="QD54" s="530"/>
      <c r="QE54" s="530"/>
      <c r="QF54" s="530"/>
      <c r="QG54" s="530"/>
      <c r="QH54" s="530"/>
      <c r="QI54" s="530"/>
      <c r="QJ54" s="530"/>
      <c r="QK54" s="530"/>
      <c r="QL54" s="530"/>
      <c r="QM54" s="530"/>
      <c r="QN54" s="530"/>
      <c r="QO54" s="530"/>
      <c r="QP54" s="530"/>
      <c r="QQ54" s="530"/>
      <c r="QR54" s="530"/>
      <c r="QS54" s="530"/>
      <c r="QT54" s="530"/>
      <c r="QU54" s="530"/>
      <c r="QV54" s="530"/>
      <c r="QW54" s="530"/>
      <c r="QX54" s="530"/>
      <c r="QY54" s="530"/>
      <c r="QZ54" s="530"/>
      <c r="RA54" s="530"/>
      <c r="RB54" s="530"/>
      <c r="RC54" s="530"/>
      <c r="RD54" s="530"/>
      <c r="RE54" s="530"/>
      <c r="SD54" s="799"/>
      <c r="SE54" s="799"/>
      <c r="SF54" s="799"/>
      <c r="SG54" s="799"/>
      <c r="SH54" s="799"/>
      <c r="SI54" s="799"/>
      <c r="SJ54" s="799"/>
      <c r="SK54" s="799"/>
      <c r="SL54" s="799"/>
      <c r="SM54" s="799"/>
      <c r="SN54" s="799"/>
      <c r="SO54" s="799"/>
      <c r="SP54" s="799"/>
      <c r="SQ54" s="799"/>
      <c r="SR54" s="799"/>
      <c r="SS54" s="799"/>
      <c r="ST54" s="799"/>
      <c r="SU54" s="799"/>
      <c r="SV54" s="799"/>
      <c r="SW54" s="799"/>
      <c r="SX54" s="799"/>
      <c r="SY54" s="799"/>
      <c r="SZ54" s="799"/>
      <c r="TA54" s="799"/>
      <c r="TB54" s="799"/>
      <c r="TC54" s="799"/>
      <c r="TD54" s="799"/>
      <c r="TE54" s="799"/>
      <c r="TF54" s="799"/>
      <c r="TG54" s="799"/>
      <c r="TH54" s="799"/>
      <c r="TI54" s="799"/>
      <c r="TJ54" s="799"/>
      <c r="TK54" s="799"/>
      <c r="TL54" s="799"/>
      <c r="TM54" s="799"/>
      <c r="TN54" s="799"/>
      <c r="TO54" s="799"/>
      <c r="TP54" s="799"/>
      <c r="TQ54" s="799"/>
      <c r="TR54" s="799"/>
      <c r="TS54" s="799"/>
      <c r="TT54" s="799"/>
      <c r="TU54" s="799"/>
      <c r="TV54" s="799"/>
      <c r="TW54" s="799"/>
      <c r="TX54" s="799"/>
      <c r="TY54" s="799"/>
      <c r="TZ54" s="799"/>
      <c r="UA54" s="799"/>
      <c r="UB54" s="799"/>
      <c r="UC54" s="799"/>
      <c r="UD54" s="799"/>
      <c r="UE54" s="799"/>
      <c r="UF54" s="799"/>
      <c r="UG54" s="799"/>
      <c r="UH54" s="799"/>
      <c r="UI54" s="799"/>
      <c r="UJ54" s="799"/>
      <c r="UK54" s="799"/>
      <c r="UL54" s="799"/>
      <c r="UM54" s="799"/>
      <c r="UN54" s="799"/>
      <c r="UO54" s="799"/>
      <c r="UP54" s="799"/>
      <c r="UQ54" s="799"/>
      <c r="UR54" s="799"/>
      <c r="US54" s="799"/>
      <c r="UT54" s="799"/>
      <c r="UU54" s="799"/>
      <c r="UV54" s="799"/>
      <c r="UW54" s="799"/>
      <c r="UX54" s="799"/>
      <c r="UY54" s="799"/>
      <c r="UZ54" s="530"/>
      <c r="VA54" s="530"/>
      <c r="VB54" s="530"/>
      <c r="VC54" s="530"/>
      <c r="VD54" s="1028"/>
      <c r="VE54" s="1028"/>
      <c r="VF54" s="1028"/>
      <c r="VG54" s="1028"/>
      <c r="VH54" s="1234">
        <f>VH52-VH53</f>
        <v>39064600</v>
      </c>
      <c r="VI54" s="1234">
        <f>VI52-VI53</f>
        <v>-17312878.149999999</v>
      </c>
      <c r="VJ54" s="1235"/>
      <c r="VK54" s="1234">
        <f>VK52-VK53</f>
        <v>7078313.6100000013</v>
      </c>
      <c r="VL54" s="799">
        <f>VL52-VL53</f>
        <v>-109300</v>
      </c>
      <c r="VM54" s="530"/>
      <c r="VN54" s="530"/>
      <c r="VO54" s="530"/>
      <c r="VP54" s="530"/>
      <c r="VQ54" s="530"/>
      <c r="VR54" s="530"/>
      <c r="VS54" s="530"/>
      <c r="VT54" s="530"/>
      <c r="VU54" s="530"/>
      <c r="VV54" s="530"/>
      <c r="VW54" s="530"/>
      <c r="VX54" s="530"/>
      <c r="VY54" s="530"/>
      <c r="VZ54" s="530"/>
      <c r="WA54" s="530"/>
      <c r="WB54" s="530"/>
      <c r="WC54" s="530"/>
      <c r="WD54" s="530"/>
      <c r="WE54" s="530"/>
      <c r="WF54" s="530"/>
      <c r="WG54" s="530"/>
      <c r="WH54" s="530"/>
      <c r="WI54" s="530"/>
      <c r="WJ54" s="530"/>
      <c r="WK54" s="530"/>
      <c r="WL54" s="530"/>
      <c r="WM54" s="530"/>
      <c r="WN54" s="530"/>
      <c r="WO54" s="530"/>
      <c r="WP54" s="1234">
        <f>ZL38+XX38</f>
        <v>60834923.32</v>
      </c>
      <c r="WQ54" s="1234">
        <f>ZR38+XY38</f>
        <v>0</v>
      </c>
      <c r="WR54" s="799"/>
      <c r="WS54" s="799"/>
      <c r="WT54" s="799"/>
      <c r="WU54" s="799"/>
      <c r="WV54" s="799"/>
      <c r="WW54" s="799"/>
      <c r="WX54" s="799"/>
      <c r="WY54" s="799"/>
      <c r="WZ54" s="799"/>
      <c r="XA54" s="799"/>
      <c r="XB54" s="799"/>
      <c r="XC54" s="799"/>
      <c r="XD54" s="799"/>
      <c r="XE54" s="799"/>
      <c r="XF54" s="799"/>
      <c r="XG54" s="799"/>
      <c r="XH54" s="799"/>
      <c r="XI54" s="799"/>
      <c r="XJ54" s="799"/>
      <c r="XK54" s="799"/>
      <c r="XL54" s="799"/>
      <c r="XM54" s="799"/>
      <c r="XN54" s="799"/>
      <c r="XO54" s="799"/>
      <c r="XP54" s="799"/>
      <c r="XQ54" s="799"/>
      <c r="XR54" s="799"/>
      <c r="XS54" s="799"/>
      <c r="XT54" s="799"/>
      <c r="XU54" s="799"/>
      <c r="XV54" s="799"/>
      <c r="XW54" s="799"/>
      <c r="XX54" s="799"/>
      <c r="XY54" s="799"/>
      <c r="XZ54" s="799"/>
      <c r="YA54" s="799"/>
      <c r="YB54" s="1028"/>
      <c r="YC54" s="1028"/>
      <c r="YD54" s="1028"/>
      <c r="YE54" s="1028"/>
      <c r="YF54" s="1028"/>
      <c r="YG54" s="1028"/>
      <c r="YH54" s="1028"/>
      <c r="YI54" s="1028"/>
      <c r="YJ54" s="1028"/>
      <c r="YK54" s="1028"/>
      <c r="YL54" s="1028"/>
      <c r="YM54" s="1028"/>
      <c r="YN54" s="1028"/>
      <c r="YO54" s="1028"/>
      <c r="YP54" s="1028"/>
      <c r="YQ54" s="1028"/>
      <c r="YR54" s="1028"/>
      <c r="YS54" s="1028"/>
      <c r="YT54" s="1028"/>
      <c r="YU54" s="1028"/>
      <c r="YV54" s="1028"/>
      <c r="YW54" s="1028"/>
      <c r="YX54" s="1028"/>
      <c r="YY54" s="1028"/>
      <c r="YZ54" s="1028"/>
      <c r="ZA54" s="1028"/>
      <c r="ZB54" s="1028"/>
      <c r="ZC54" s="1028"/>
      <c r="ZD54" s="1028"/>
      <c r="ZE54" s="1028"/>
      <c r="ZF54" s="1028"/>
      <c r="ZG54" s="1028"/>
      <c r="ZH54" s="1028"/>
      <c r="ZI54" s="1028"/>
      <c r="ZJ54" s="1028"/>
      <c r="ZK54" s="1028"/>
      <c r="ZL54" s="1028"/>
      <c r="ZM54" s="1028"/>
      <c r="ZN54" s="1028"/>
      <c r="ZO54" s="1028"/>
      <c r="ZP54" s="1028"/>
      <c r="ZQ54" s="1028"/>
      <c r="ZR54" s="1028"/>
      <c r="ZS54" s="1028"/>
      <c r="ZT54" s="1028"/>
      <c r="ZU54" s="1028"/>
      <c r="ZV54" s="1028"/>
      <c r="ZW54" s="1028"/>
      <c r="ZX54" s="1028"/>
      <c r="ZY54" s="1028"/>
      <c r="ZZ54" s="1028"/>
      <c r="AAA54" s="1028"/>
      <c r="AAB54" s="1028"/>
      <c r="AAC54" s="1028"/>
      <c r="AAD54" s="1028"/>
      <c r="AAE54" s="1028"/>
      <c r="AAF54" s="1028"/>
      <c r="AAG54" s="1028"/>
      <c r="AAH54" s="1028"/>
      <c r="AAI54" s="1028"/>
      <c r="AAJ54" s="530"/>
      <c r="AAK54" s="530"/>
      <c r="AAL54" s="530"/>
      <c r="AAM54" s="530"/>
      <c r="AAN54" s="530"/>
      <c r="AAO54" s="530"/>
      <c r="AAP54" s="530"/>
      <c r="AAQ54" s="530"/>
      <c r="AAR54" s="530"/>
      <c r="AAS54" s="530"/>
      <c r="AAT54" s="530"/>
      <c r="AAU54" s="530"/>
      <c r="AAV54" s="530"/>
      <c r="AAW54" s="530"/>
      <c r="AAX54" s="530"/>
      <c r="AAY54" s="530"/>
      <c r="AAZ54" s="530"/>
      <c r="ABA54" s="530"/>
      <c r="ABB54" s="530"/>
      <c r="ABC54" s="530"/>
    </row>
    <row r="55" spans="1:731" s="1094" customFormat="1" ht="16.5" x14ac:dyDescent="0.25">
      <c r="A55" s="1015" t="s">
        <v>361</v>
      </c>
      <c r="B55" s="1233">
        <f>B38-B51-B52-B50</f>
        <v>0</v>
      </c>
      <c r="C55" s="1233">
        <f>C38-C51-C52-C50</f>
        <v>0</v>
      </c>
      <c r="D55" s="1233">
        <f>D38-D51-D52-D50</f>
        <v>0</v>
      </c>
      <c r="E55" s="1233">
        <f>E38-E51-E52-E50</f>
        <v>0</v>
      </c>
      <c r="F55" s="1028"/>
      <c r="G55" s="1028"/>
      <c r="H55" s="1028"/>
      <c r="I55" s="1028"/>
      <c r="J55" s="1028"/>
      <c r="K55" s="1028"/>
      <c r="L55" s="1028"/>
      <c r="M55" s="1028"/>
      <c r="N55" s="1028"/>
      <c r="O55" s="1028"/>
      <c r="P55" s="1028"/>
      <c r="Q55" s="1028"/>
      <c r="R55" s="1028"/>
      <c r="S55" s="1028"/>
      <c r="T55" s="1028"/>
      <c r="U55" s="1028"/>
      <c r="V55" s="1028"/>
      <c r="W55" s="1028"/>
      <c r="X55" s="1028"/>
      <c r="Y55" s="1028"/>
      <c r="Z55" s="1028"/>
      <c r="AA55" s="1028"/>
      <c r="AB55" s="1028"/>
      <c r="AC55" s="1028"/>
      <c r="AD55" s="1028"/>
      <c r="AE55" s="1028"/>
      <c r="AF55" s="1028"/>
      <c r="AG55" s="1028"/>
      <c r="AH55" s="1028"/>
      <c r="AI55" s="1028"/>
      <c r="AJ55" s="1028"/>
      <c r="AK55" s="1028"/>
      <c r="AL55" s="1028"/>
      <c r="AM55" s="1015" t="s">
        <v>361</v>
      </c>
      <c r="AN55" s="1233">
        <f>AN38-AN51-AN52-AN50</f>
        <v>0</v>
      </c>
      <c r="AO55" s="1233">
        <f>AO38-AO51-AO52-AO50</f>
        <v>0</v>
      </c>
      <c r="AP55" s="802"/>
      <c r="AQ55" s="802"/>
      <c r="AR55" s="802"/>
      <c r="AS55" s="802"/>
      <c r="AT55" s="802"/>
      <c r="AU55" s="802"/>
      <c r="AV55" s="802"/>
      <c r="AW55" s="802"/>
      <c r="AX55" s="802"/>
      <c r="AY55" s="802"/>
      <c r="AZ55" s="802"/>
      <c r="BA55" s="802"/>
      <c r="BB55" s="802"/>
      <c r="BC55" s="802"/>
      <c r="BD55" s="802"/>
      <c r="BE55" s="802"/>
      <c r="BF55" s="802"/>
      <c r="BG55" s="802"/>
      <c r="BH55" s="530"/>
      <c r="BI55" s="530"/>
      <c r="BJ55" s="530"/>
      <c r="BK55" s="530"/>
      <c r="BL55" s="530"/>
      <c r="BM55" s="530"/>
      <c r="BN55" s="1028"/>
      <c r="BO55" s="1028"/>
      <c r="BP55" s="1028"/>
      <c r="BQ55" s="1028"/>
      <c r="BR55" s="1028"/>
      <c r="BS55" s="1028"/>
      <c r="BT55" s="1028"/>
      <c r="BU55" s="1028"/>
      <c r="BV55" s="1028"/>
      <c r="BW55" s="1028"/>
      <c r="BX55" s="1028"/>
      <c r="BY55" s="1028"/>
      <c r="BZ55" s="1028"/>
      <c r="CA55" s="1028"/>
      <c r="CB55" s="1028"/>
      <c r="CC55" s="1028"/>
      <c r="CD55" s="1028"/>
      <c r="CE55" s="1028"/>
      <c r="CF55" s="1028"/>
      <c r="CG55" s="1028"/>
      <c r="CH55" s="1028"/>
      <c r="CI55" s="1028"/>
      <c r="CJ55" s="1028"/>
      <c r="CK55" s="1028"/>
      <c r="CL55" s="1028"/>
      <c r="CM55" s="1028"/>
      <c r="CN55" s="1028"/>
      <c r="CO55" s="1028"/>
      <c r="CP55" s="1028"/>
      <c r="CQ55" s="1028"/>
      <c r="CR55" s="1028"/>
      <c r="CS55" s="1028"/>
      <c r="CT55" s="1028"/>
      <c r="CU55" s="1028"/>
      <c r="CV55" s="1028"/>
      <c r="CW55" s="1028"/>
      <c r="CX55" s="1028"/>
      <c r="CY55" s="1028"/>
      <c r="CZ55" s="1028"/>
      <c r="DA55" s="1028"/>
      <c r="DB55" s="1028"/>
      <c r="DC55" s="1028"/>
      <c r="DD55" s="1028"/>
      <c r="DE55" s="1028"/>
      <c r="DF55" s="1028"/>
      <c r="DG55" s="1028"/>
      <c r="DH55" s="1028"/>
      <c r="DI55" s="1028"/>
      <c r="DJ55" s="1028"/>
      <c r="DK55" s="1028"/>
      <c r="DL55" s="1028"/>
      <c r="DM55" s="1028"/>
      <c r="DN55" s="1028"/>
      <c r="DO55" s="1028"/>
      <c r="DP55" s="1028"/>
      <c r="DQ55" s="1028"/>
      <c r="DR55" s="1028"/>
      <c r="DS55" s="1028"/>
      <c r="DT55" s="1028"/>
      <c r="DU55" s="1028"/>
      <c r="DV55" s="1028"/>
      <c r="DW55" s="1028"/>
      <c r="DX55" s="1028"/>
      <c r="DY55" s="1028"/>
      <c r="DZ55" s="1028"/>
      <c r="EA55" s="1028"/>
      <c r="EB55" s="1028"/>
      <c r="EC55" s="1028"/>
      <c r="ED55" s="1028"/>
      <c r="EE55" s="1028"/>
      <c r="EF55" s="1028"/>
      <c r="EG55" s="1028"/>
      <c r="EH55" s="1028"/>
      <c r="EI55" s="1028"/>
      <c r="EJ55" s="1028"/>
      <c r="EK55" s="1028"/>
      <c r="EL55" s="1028"/>
      <c r="EM55" s="1028"/>
      <c r="EN55" s="1028"/>
      <c r="EO55" s="1028"/>
      <c r="EP55" s="1028"/>
      <c r="EQ55" s="1028"/>
      <c r="ER55" s="1028"/>
      <c r="ES55" s="1028"/>
      <c r="ET55" s="1028"/>
      <c r="EU55" s="1028"/>
      <c r="EV55" s="1028"/>
      <c r="EW55" s="1028"/>
      <c r="EX55" s="1028"/>
      <c r="EY55" s="1028"/>
      <c r="EZ55" s="814"/>
      <c r="FA55" s="814"/>
      <c r="FB55" s="814"/>
      <c r="FC55" s="814"/>
      <c r="FD55" s="814"/>
      <c r="FE55" s="814"/>
      <c r="FF55" s="814"/>
      <c r="FH55" s="802"/>
      <c r="FI55" s="802"/>
      <c r="FJ55" s="802"/>
      <c r="FK55" s="802"/>
      <c r="FL55" s="802"/>
      <c r="FM55" s="802"/>
      <c r="FN55" s="1028"/>
      <c r="FO55" s="1028"/>
      <c r="FP55" s="1028"/>
      <c r="FQ55" s="1028"/>
      <c r="FR55" s="1028"/>
      <c r="FS55" s="1028"/>
      <c r="FT55" s="1028"/>
      <c r="FU55" s="1028"/>
      <c r="FV55" s="1028"/>
      <c r="FW55" s="1028"/>
      <c r="FX55" s="1028"/>
      <c r="FY55" s="1028"/>
      <c r="FZ55" s="1028"/>
      <c r="GA55" s="1028"/>
      <c r="GB55" s="1028"/>
      <c r="GC55" s="1028"/>
      <c r="GD55" s="1028"/>
      <c r="GE55" s="1028"/>
      <c r="GF55" s="1028"/>
      <c r="GG55" s="1028"/>
      <c r="GH55" s="1028"/>
      <c r="GI55" s="1028"/>
      <c r="GJ55" s="1028"/>
      <c r="GK55" s="1028"/>
      <c r="GL55" s="1028"/>
      <c r="GM55" s="1028"/>
      <c r="GN55" s="1028"/>
      <c r="GO55" s="1028"/>
      <c r="GP55" s="1028"/>
      <c r="GQ55" s="1028"/>
      <c r="GR55" s="1028"/>
      <c r="GS55" s="1028"/>
      <c r="GT55" s="1028"/>
      <c r="GU55" s="1028"/>
      <c r="GV55" s="1028"/>
      <c r="GW55" s="1028"/>
      <c r="GX55" s="1028"/>
      <c r="GY55" s="1028"/>
      <c r="GZ55" s="1028"/>
      <c r="HA55" s="1028"/>
      <c r="HB55" s="1028"/>
      <c r="HC55" s="1028"/>
      <c r="HD55" s="1028"/>
      <c r="HE55" s="1028"/>
      <c r="HF55" s="1028"/>
      <c r="HG55" s="1028"/>
      <c r="HH55" s="1028"/>
      <c r="HI55" s="1028"/>
      <c r="HJ55" s="1028"/>
      <c r="HK55" s="1028"/>
      <c r="HL55" s="1028"/>
      <c r="HM55" s="1028"/>
      <c r="HN55" s="1028"/>
      <c r="HO55" s="1028"/>
      <c r="HP55" s="1028"/>
      <c r="HQ55" s="802"/>
      <c r="HR55" s="1028"/>
      <c r="HS55" s="1028"/>
      <c r="HT55" s="1028"/>
      <c r="HU55" s="802"/>
      <c r="HV55" s="802"/>
      <c r="HW55" s="802"/>
      <c r="HX55" s="802"/>
      <c r="HY55" s="802"/>
      <c r="HZ55" s="802"/>
      <c r="IA55" s="802"/>
      <c r="IB55" s="802"/>
      <c r="IC55" s="802"/>
      <c r="ID55" s="1028"/>
      <c r="IE55" s="1028"/>
      <c r="IF55" s="1028"/>
      <c r="IG55" s="1028"/>
      <c r="IH55" s="1028"/>
      <c r="II55" s="1028"/>
      <c r="IJ55" s="1028"/>
      <c r="IK55" s="1028"/>
      <c r="IL55" s="1028"/>
      <c r="IM55" s="1028"/>
      <c r="IN55" s="1028"/>
      <c r="IO55" s="1028"/>
      <c r="IP55" s="1028"/>
      <c r="IQ55" s="1028"/>
      <c r="IR55" s="1028"/>
      <c r="IS55" s="1028"/>
      <c r="IT55" s="1028"/>
      <c r="IU55" s="1028"/>
      <c r="IV55" s="1028"/>
      <c r="IW55" s="1028"/>
      <c r="IX55" s="1028"/>
      <c r="IY55" s="1028"/>
      <c r="IZ55" s="1028"/>
      <c r="JA55" s="1028"/>
      <c r="JB55" s="1028"/>
      <c r="JC55" s="1028"/>
      <c r="JD55" s="1028"/>
      <c r="JE55" s="1028"/>
      <c r="JF55" s="802"/>
      <c r="JG55" s="802"/>
      <c r="JH55" s="802"/>
      <c r="JI55" s="802"/>
      <c r="JJ55" s="802"/>
      <c r="JK55" s="802"/>
      <c r="JL55" s="802"/>
      <c r="JM55" s="802"/>
      <c r="JN55" s="802"/>
      <c r="JO55" s="802"/>
      <c r="JP55" s="802"/>
      <c r="JQ55" s="802"/>
      <c r="JR55" s="1028"/>
      <c r="JS55" s="1028"/>
      <c r="JT55" s="1028"/>
      <c r="JU55" s="1028"/>
      <c r="JV55" s="1028"/>
      <c r="JW55" s="1028"/>
      <c r="JX55" s="1028"/>
      <c r="JY55" s="1028"/>
      <c r="JZ55" s="1028"/>
      <c r="KA55" s="1028"/>
      <c r="KB55" s="1028"/>
      <c r="KC55" s="1028"/>
      <c r="KD55" s="1028"/>
      <c r="KE55" s="1028"/>
      <c r="KF55" s="1028"/>
      <c r="KG55" s="1028"/>
      <c r="KH55" s="1028"/>
      <c r="KI55" s="1028"/>
      <c r="KJ55" s="1028"/>
      <c r="KK55" s="1028"/>
      <c r="KL55" s="1028"/>
      <c r="KM55" s="1028"/>
      <c r="KN55" s="1028"/>
      <c r="KO55" s="1028"/>
      <c r="KP55" s="1028"/>
      <c r="KQ55" s="1028"/>
      <c r="KR55" s="1028"/>
      <c r="KS55" s="1028"/>
      <c r="KT55" s="1028"/>
      <c r="KU55" s="1028"/>
      <c r="KV55" s="1028"/>
      <c r="KW55" s="1028"/>
      <c r="KX55" s="1028"/>
      <c r="KY55" s="1028"/>
      <c r="KZ55" s="1028"/>
      <c r="LA55" s="1028"/>
      <c r="LB55" s="1028"/>
      <c r="LC55" s="1028"/>
      <c r="LD55" s="1028"/>
      <c r="LE55" s="1028"/>
      <c r="LF55" s="1028"/>
      <c r="LG55" s="1028"/>
      <c r="LH55" s="1028"/>
      <c r="LI55" s="1028"/>
      <c r="LJ55" s="1028"/>
      <c r="LK55" s="1028"/>
      <c r="LL55" s="1028"/>
      <c r="LM55" s="1028"/>
      <c r="LN55" s="1028"/>
      <c r="LO55" s="1028"/>
      <c r="LP55" s="1028"/>
      <c r="LQ55" s="1028"/>
      <c r="LR55" s="1028"/>
      <c r="LS55" s="1028"/>
      <c r="LT55" s="1028"/>
      <c r="LU55" s="1028"/>
      <c r="LV55" s="1028"/>
      <c r="LW55" s="1028"/>
      <c r="LX55" s="1028"/>
      <c r="LY55" s="1028"/>
      <c r="LZ55" s="1028"/>
      <c r="MA55" s="1028"/>
      <c r="MB55" s="1028"/>
      <c r="MC55" s="1028"/>
      <c r="MD55" s="1028"/>
      <c r="ME55" s="1028"/>
      <c r="MF55" s="1028"/>
      <c r="MG55" s="1028"/>
      <c r="MH55" s="1028"/>
      <c r="MI55" s="1028"/>
      <c r="MJ55" s="1028"/>
      <c r="MK55" s="1028"/>
      <c r="ML55" s="1028"/>
      <c r="MM55" s="1028"/>
      <c r="MN55" s="1028"/>
      <c r="MO55" s="1028"/>
      <c r="MP55" s="1028"/>
      <c r="MQ55" s="1028"/>
      <c r="MR55" s="1028"/>
      <c r="MS55" s="1028"/>
      <c r="MT55" s="1028"/>
      <c r="MU55" s="1028"/>
      <c r="MV55" s="810"/>
      <c r="MW55" s="810"/>
      <c r="MX55" s="810"/>
      <c r="MY55" s="810"/>
      <c r="MZ55" s="810"/>
      <c r="NA55" s="810"/>
      <c r="NB55" s="810"/>
      <c r="NC55" s="810"/>
      <c r="ND55" s="810"/>
      <c r="NE55" s="810"/>
      <c r="NF55" s="810"/>
      <c r="NG55" s="810"/>
      <c r="NH55" s="1028"/>
      <c r="NI55" s="1028"/>
      <c r="NJ55" s="1028"/>
      <c r="NK55" s="1028"/>
      <c r="NL55" s="1028"/>
      <c r="NM55" s="1028"/>
      <c r="NN55" s="1028"/>
      <c r="NO55" s="1028"/>
      <c r="NP55" s="1028"/>
      <c r="NQ55" s="1028"/>
      <c r="NR55" s="1028"/>
      <c r="NS55" s="1028"/>
      <c r="NT55" s="1028"/>
      <c r="NU55" s="1028"/>
      <c r="NV55" s="1028"/>
      <c r="NW55" s="1028"/>
      <c r="NX55" s="1028"/>
      <c r="NY55" s="1028"/>
      <c r="NZ55" s="1028"/>
      <c r="OA55" s="1028"/>
      <c r="OB55" s="1028"/>
      <c r="OC55" s="1028"/>
      <c r="OD55" s="1028"/>
      <c r="OE55" s="1028"/>
      <c r="OF55" s="1028"/>
      <c r="OG55" s="1028"/>
      <c r="OH55" s="1028"/>
      <c r="OI55" s="1028"/>
      <c r="OJ55" s="1028"/>
      <c r="OK55" s="1028"/>
      <c r="OL55" s="1028"/>
      <c r="OM55" s="1028"/>
      <c r="ON55" s="1028"/>
      <c r="OO55" s="1028"/>
      <c r="OP55" s="1028"/>
      <c r="OQ55" s="1028"/>
      <c r="OR55" s="1028"/>
      <c r="OS55" s="1028"/>
      <c r="OT55" s="1028"/>
      <c r="OU55" s="1028"/>
      <c r="OV55" s="1028"/>
      <c r="OW55" s="1028"/>
      <c r="OX55" s="802"/>
      <c r="OY55" s="802"/>
      <c r="OZ55" s="802"/>
      <c r="PA55" s="802"/>
      <c r="PB55" s="802"/>
      <c r="PC55" s="802"/>
      <c r="PD55" s="802"/>
      <c r="PE55" s="802"/>
      <c r="PF55" s="802"/>
      <c r="PG55" s="802"/>
      <c r="PH55" s="802"/>
      <c r="PI55" s="802"/>
      <c r="PJ55" s="802"/>
      <c r="PK55" s="802"/>
      <c r="PL55" s="802"/>
      <c r="PM55" s="802"/>
      <c r="PN55" s="802"/>
      <c r="PO55" s="802"/>
      <c r="PP55" s="802"/>
      <c r="PQ55" s="802"/>
      <c r="PR55" s="802"/>
      <c r="PS55" s="802"/>
      <c r="PT55" s="802"/>
      <c r="PU55" s="802"/>
      <c r="PV55" s="802"/>
      <c r="PW55" s="802"/>
      <c r="PX55" s="802"/>
      <c r="PY55" s="802"/>
      <c r="PZ55" s="802"/>
      <c r="QA55" s="802"/>
      <c r="QB55" s="1028"/>
      <c r="QC55" s="1028"/>
      <c r="QD55" s="1028"/>
      <c r="QE55" s="1028"/>
      <c r="QF55" s="1028"/>
      <c r="QG55" s="1028"/>
      <c r="QH55" s="1028"/>
      <c r="QI55" s="1028"/>
      <c r="QJ55" s="1028"/>
      <c r="QK55" s="1028"/>
      <c r="QL55" s="1028"/>
      <c r="QM55" s="1028"/>
      <c r="QN55" s="1028"/>
      <c r="QO55" s="1028"/>
      <c r="QP55" s="1028"/>
      <c r="QQ55" s="1028"/>
      <c r="QR55" s="1028"/>
      <c r="QS55" s="1028"/>
      <c r="QT55" s="1028"/>
      <c r="QU55" s="1028"/>
      <c r="QV55" s="1028"/>
      <c r="QW55" s="1028"/>
      <c r="QX55" s="1028"/>
      <c r="QY55" s="1028"/>
      <c r="QZ55" s="1028"/>
      <c r="RA55" s="1028"/>
      <c r="RB55" s="1028"/>
      <c r="RC55" s="1028"/>
      <c r="RD55" s="1028"/>
      <c r="RE55" s="1028"/>
      <c r="RF55" s="1028"/>
      <c r="RG55" s="1028"/>
      <c r="RH55" s="1028"/>
      <c r="RI55" s="1028"/>
      <c r="RJ55" s="1028"/>
      <c r="RK55" s="1028"/>
      <c r="RL55" s="1028"/>
      <c r="RM55" s="1028"/>
      <c r="RN55" s="1028"/>
      <c r="RO55" s="1028"/>
      <c r="RP55" s="1028"/>
      <c r="RQ55" s="1028"/>
      <c r="RR55" s="1028"/>
      <c r="RS55" s="1028"/>
      <c r="RT55" s="1028"/>
      <c r="RU55" s="1028"/>
      <c r="RV55" s="1028"/>
      <c r="RW55" s="1028"/>
      <c r="RX55" s="1028"/>
      <c r="RY55" s="1028"/>
      <c r="RZ55" s="1028"/>
      <c r="SA55" s="1028"/>
      <c r="SB55" s="1028"/>
      <c r="SC55" s="1028"/>
      <c r="SD55" s="802"/>
      <c r="SE55" s="802"/>
      <c r="SF55" s="802"/>
      <c r="SG55" s="802"/>
      <c r="SH55" s="802"/>
      <c r="SI55" s="802"/>
      <c r="SJ55" s="802"/>
      <c r="SK55" s="802"/>
      <c r="SL55" s="802"/>
      <c r="SM55" s="802"/>
      <c r="SN55" s="802"/>
      <c r="SO55" s="802"/>
      <c r="SP55" s="802"/>
      <c r="SQ55" s="802"/>
      <c r="SR55" s="802"/>
      <c r="SS55" s="802"/>
      <c r="ST55" s="802"/>
      <c r="SU55" s="802"/>
      <c r="SV55" s="802"/>
      <c r="SW55" s="802"/>
      <c r="SX55" s="802"/>
      <c r="SY55" s="802"/>
      <c r="SZ55" s="802"/>
      <c r="TA55" s="802"/>
      <c r="TB55" s="802"/>
      <c r="TC55" s="802"/>
      <c r="TD55" s="802"/>
      <c r="TE55" s="802"/>
      <c r="TF55" s="802"/>
      <c r="TG55" s="802"/>
      <c r="TH55" s="802"/>
      <c r="TI55" s="802"/>
      <c r="TJ55" s="802"/>
      <c r="TK55" s="802"/>
      <c r="TL55" s="802"/>
      <c r="TM55" s="802"/>
      <c r="TN55" s="802"/>
      <c r="TO55" s="802"/>
      <c r="TP55" s="802"/>
      <c r="TQ55" s="802"/>
      <c r="TR55" s="802"/>
      <c r="TS55" s="802"/>
      <c r="TT55" s="802"/>
      <c r="TU55" s="802"/>
      <c r="TV55" s="802"/>
      <c r="TW55" s="802"/>
      <c r="TX55" s="802"/>
      <c r="TY55" s="802"/>
      <c r="TZ55" s="802"/>
      <c r="UA55" s="802"/>
      <c r="UB55" s="802"/>
      <c r="UC55" s="802"/>
      <c r="UD55" s="802"/>
      <c r="UE55" s="802"/>
      <c r="UF55" s="802"/>
      <c r="UG55" s="802"/>
      <c r="UH55" s="802"/>
      <c r="UI55" s="802"/>
      <c r="UJ55" s="802"/>
      <c r="UK55" s="802"/>
      <c r="UL55" s="802"/>
      <c r="UM55" s="802"/>
      <c r="UN55" s="802"/>
      <c r="UO55" s="802"/>
      <c r="UP55" s="802"/>
      <c r="UQ55" s="802"/>
      <c r="UR55" s="802"/>
      <c r="US55" s="802"/>
      <c r="UT55" s="802"/>
      <c r="UU55" s="802"/>
      <c r="UV55" s="802"/>
      <c r="UW55" s="802"/>
      <c r="UX55" s="802"/>
      <c r="UY55" s="802"/>
      <c r="UZ55" s="1028"/>
      <c r="VA55" s="1028"/>
      <c r="VB55" s="1028"/>
      <c r="VC55" s="1028"/>
      <c r="VD55" s="1028"/>
      <c r="VE55" s="1028"/>
      <c r="VF55" s="1028"/>
      <c r="VG55" s="1028"/>
      <c r="VH55" s="1233">
        <f>VH38-VH51-VH52-VH50</f>
        <v>0</v>
      </c>
      <c r="VI55" s="1015"/>
      <c r="VJ55" s="1015"/>
      <c r="VK55" s="1233">
        <f>VK38-VK51-VK52-VK50</f>
        <v>0</v>
      </c>
      <c r="VL55" s="1028"/>
      <c r="VM55" s="1028"/>
      <c r="VN55" s="1028"/>
      <c r="VO55" s="1028"/>
      <c r="VP55" s="1028"/>
      <c r="VQ55" s="1028"/>
      <c r="VR55" s="1028"/>
      <c r="VS55" s="1028"/>
      <c r="VT55" s="1028"/>
      <c r="VU55" s="1028"/>
      <c r="VV55" s="1028"/>
      <c r="VW55" s="1028"/>
      <c r="VX55" s="1028"/>
      <c r="VY55" s="1028"/>
      <c r="VZ55" s="1028"/>
      <c r="WA55" s="1028"/>
      <c r="WB55" s="1028"/>
      <c r="WC55" s="1028"/>
      <c r="WD55" s="1028"/>
      <c r="WE55" s="1028"/>
      <c r="WF55" s="1028"/>
      <c r="WG55" s="1028"/>
      <c r="WH55" s="1028"/>
      <c r="WI55" s="1028"/>
      <c r="WJ55" s="1028"/>
      <c r="WK55" s="1028"/>
      <c r="WL55" s="1028"/>
      <c r="WM55" s="1028"/>
      <c r="WN55" s="1028"/>
      <c r="WO55" s="1028"/>
      <c r="WP55" s="1234">
        <f>WP52-WP53-WP54</f>
        <v>0</v>
      </c>
      <c r="WQ55" s="1234">
        <f>WQ52-WQ53-WQ54</f>
        <v>0</v>
      </c>
      <c r="WR55" s="1028"/>
      <c r="WS55" s="1028"/>
      <c r="WT55" s="1028"/>
      <c r="WU55" s="1028"/>
      <c r="WV55" s="1028"/>
      <c r="WW55" s="1028"/>
      <c r="WX55" s="1028"/>
      <c r="WY55" s="1028"/>
      <c r="WZ55" s="1028"/>
      <c r="XA55" s="1028"/>
      <c r="XB55" s="1028"/>
      <c r="XC55" s="1028"/>
      <c r="XD55" s="799"/>
      <c r="XE55" s="799"/>
      <c r="XF55" s="799"/>
      <c r="XG55" s="799"/>
      <c r="XH55" s="799"/>
      <c r="XI55" s="799"/>
      <c r="XJ55" s="799"/>
      <c r="XK55" s="799"/>
      <c r="XL55" s="799"/>
      <c r="XM55" s="799"/>
      <c r="XN55" s="799"/>
      <c r="XO55" s="799"/>
      <c r="XP55" s="799"/>
      <c r="XQ55" s="799"/>
      <c r="XR55" s="799"/>
      <c r="XS55" s="799"/>
      <c r="XT55" s="799"/>
      <c r="XU55" s="799"/>
      <c r="XV55" s="799"/>
      <c r="XW55" s="799"/>
      <c r="XX55" s="799"/>
      <c r="XY55" s="799"/>
      <c r="XZ55" s="799"/>
      <c r="YA55" s="799"/>
      <c r="YB55" s="1028"/>
      <c r="YC55" s="1028"/>
      <c r="YD55" s="1028"/>
      <c r="YE55" s="1028"/>
      <c r="YF55" s="1028"/>
      <c r="YG55" s="1028"/>
      <c r="YH55" s="1028"/>
      <c r="YI55" s="1028"/>
      <c r="YJ55" s="1028"/>
      <c r="YK55" s="1028"/>
      <c r="YL55" s="1028"/>
      <c r="YM55" s="1028"/>
      <c r="YN55" s="1028"/>
      <c r="YO55" s="1028"/>
      <c r="YP55" s="1028"/>
      <c r="YQ55" s="1028"/>
      <c r="YR55" s="1028"/>
      <c r="YS55" s="1028"/>
      <c r="YT55" s="1028"/>
      <c r="YU55" s="1028"/>
      <c r="YV55" s="1028"/>
      <c r="YW55" s="1028"/>
      <c r="YX55" s="1028"/>
      <c r="YY55" s="1028"/>
      <c r="YZ55" s="1028"/>
      <c r="ZA55" s="1028"/>
      <c r="ZB55" s="1028"/>
      <c r="ZC55" s="1028"/>
      <c r="ZD55" s="1028"/>
      <c r="ZE55" s="1028"/>
      <c r="ZF55" s="1028"/>
      <c r="ZG55" s="1028"/>
      <c r="ZH55" s="1028"/>
      <c r="ZI55" s="1028"/>
      <c r="ZJ55" s="1028"/>
      <c r="ZK55" s="1028"/>
      <c r="ZL55" s="1028"/>
      <c r="ZM55" s="1028"/>
      <c r="ZN55" s="1028"/>
      <c r="ZO55" s="1028"/>
      <c r="ZP55" s="1028"/>
      <c r="ZQ55" s="1028"/>
      <c r="ZR55" s="1028"/>
      <c r="ZS55" s="1028"/>
      <c r="ZT55" s="1028"/>
      <c r="ZU55" s="1028"/>
      <c r="ZV55" s="1028"/>
      <c r="ZW55" s="1028"/>
      <c r="ZX55" s="1028"/>
      <c r="ZY55" s="1028"/>
      <c r="ZZ55" s="1028"/>
      <c r="AAA55" s="1028"/>
      <c r="AAB55" s="1028"/>
      <c r="AAC55" s="1028"/>
      <c r="AAD55" s="1028"/>
      <c r="AAE55" s="1028"/>
      <c r="AAF55" s="1028"/>
      <c r="AAG55" s="1028"/>
      <c r="AAH55" s="1028"/>
      <c r="AAI55" s="1028"/>
      <c r="AAJ55" s="530"/>
      <c r="AAK55" s="530"/>
      <c r="AAL55" s="530"/>
      <c r="AAM55" s="530"/>
      <c r="AAN55" s="530"/>
      <c r="AAO55" s="530"/>
      <c r="AAP55" s="530"/>
      <c r="AAQ55" s="530"/>
      <c r="AAR55" s="530"/>
      <c r="AAS55" s="530"/>
      <c r="AAT55" s="530"/>
      <c r="AAU55" s="530"/>
      <c r="AAV55" s="530"/>
      <c r="AAW55" s="530"/>
      <c r="AAX55" s="530"/>
      <c r="AAY55" s="530"/>
      <c r="AAZ55" s="530"/>
      <c r="ABA55" s="530"/>
      <c r="ABB55" s="530"/>
      <c r="ABC55" s="530"/>
    </row>
    <row r="56" spans="1:731" s="1094" customFormat="1" x14ac:dyDescent="0.25"/>
    <row r="57" spans="1:731" s="1094" customFormat="1" x14ac:dyDescent="0.25"/>
    <row r="58" spans="1:731" s="1094" customFormat="1" x14ac:dyDescent="0.25"/>
  </sheetData>
  <mergeCells count="394">
    <mergeCell ref="BH8:BM8"/>
    <mergeCell ref="V10:AC10"/>
    <mergeCell ref="AJ10:AK11"/>
    <mergeCell ref="A6:A12"/>
    <mergeCell ref="B6:C8"/>
    <mergeCell ref="AN8:AN12"/>
    <mergeCell ref="AO8:AO12"/>
    <mergeCell ref="AP8:BG8"/>
    <mergeCell ref="D7:M7"/>
    <mergeCell ref="V9:AC9"/>
    <mergeCell ref="AD9:AI11"/>
    <mergeCell ref="AJ9:AM9"/>
    <mergeCell ref="AP9:AU9"/>
    <mergeCell ref="AV9:AY11"/>
    <mergeCell ref="AZ9:BG9"/>
    <mergeCell ref="BD10:BG11"/>
    <mergeCell ref="AL10:AM11"/>
    <mergeCell ref="AP10:AU10"/>
    <mergeCell ref="AZ10:BC11"/>
    <mergeCell ref="AP11:AU11"/>
    <mergeCell ref="E2:J2"/>
    <mergeCell ref="E3:J3"/>
    <mergeCell ref="B9:C11"/>
    <mergeCell ref="F9:G9"/>
    <mergeCell ref="H9:I11"/>
    <mergeCell ref="J9:M9"/>
    <mergeCell ref="N9:O9"/>
    <mergeCell ref="P9:Q11"/>
    <mergeCell ref="R9:U9"/>
    <mergeCell ref="F11:G11"/>
    <mergeCell ref="N11:O11"/>
    <mergeCell ref="T10:U11"/>
    <mergeCell ref="F10:G10"/>
    <mergeCell ref="J10:K11"/>
    <mergeCell ref="L10:M11"/>
    <mergeCell ref="N10:O10"/>
    <mergeCell ref="R10:S11"/>
    <mergeCell ref="AAL7:AAS8"/>
    <mergeCell ref="AAT7:ABA8"/>
    <mergeCell ref="D8:D12"/>
    <mergeCell ref="E8:E12"/>
    <mergeCell ref="F8:M8"/>
    <mergeCell ref="N8:U8"/>
    <mergeCell ref="V8:AM8"/>
    <mergeCell ref="WP7:XG7"/>
    <mergeCell ref="BN8:BS8"/>
    <mergeCell ref="BT8:CQ8"/>
    <mergeCell ref="CR8:CW8"/>
    <mergeCell ref="AAJ7:AAJ12"/>
    <mergeCell ref="AAK7:AAK12"/>
    <mergeCell ref="HN8:IC8"/>
    <mergeCell ref="GJ8:GO8"/>
    <mergeCell ref="GP8:HM8"/>
    <mergeCell ref="IT8:IY8"/>
    <mergeCell ref="CX8:DC8"/>
    <mergeCell ref="DV8:EA8"/>
    <mergeCell ref="DJ8:DO8"/>
    <mergeCell ref="EB8:EY8"/>
    <mergeCell ref="FN8:FS8"/>
    <mergeCell ref="NH8:OM8"/>
    <mergeCell ref="BH11:BM11"/>
    <mergeCell ref="JF8:KC8"/>
    <mergeCell ref="RF8:SC8"/>
    <mergeCell ref="LB8:LY8"/>
    <mergeCell ref="LZ8:NG8"/>
    <mergeCell ref="ON8:QA8"/>
    <mergeCell ref="VH7:VS7"/>
    <mergeCell ref="SV8:UY8"/>
    <mergeCell ref="UZ8:VG8"/>
    <mergeCell ref="VH8:VH12"/>
    <mergeCell ref="VI8:VI12"/>
    <mergeCell ref="VJ8:VJ12"/>
    <mergeCell ref="UZ9:VA9"/>
    <mergeCell ref="VB9:VC11"/>
    <mergeCell ref="VD9:VG9"/>
    <mergeCell ref="TX9:UY9"/>
    <mergeCell ref="VF10:VG11"/>
    <mergeCell ref="VN9:VO9"/>
    <mergeCell ref="VP9:VQ9"/>
    <mergeCell ref="VR9:VS11"/>
    <mergeCell ref="VP10:VQ10"/>
    <mergeCell ref="SV9:TI9"/>
    <mergeCell ref="TJ9:TW11"/>
    <mergeCell ref="VN10:VO10"/>
    <mergeCell ref="SP8:SU8"/>
    <mergeCell ref="KD8:KK8"/>
    <mergeCell ref="QB8:QG8"/>
    <mergeCell ref="NH9:NO9"/>
    <mergeCell ref="NP9:NW11"/>
    <mergeCell ref="LB10:LG10"/>
    <mergeCell ref="ON10:OW10"/>
    <mergeCell ref="FH9:FM9"/>
    <mergeCell ref="LB9:LG9"/>
    <mergeCell ref="LH9:LM11"/>
    <mergeCell ref="IT9:IY9"/>
    <mergeCell ref="IT10:IY10"/>
    <mergeCell ref="LN10:LS11"/>
    <mergeCell ref="NX9:OM9"/>
    <mergeCell ref="JF9:JK9"/>
    <mergeCell ref="JL9:JQ11"/>
    <mergeCell ref="JR9:KC9"/>
    <mergeCell ref="IZ10:JE10"/>
    <mergeCell ref="JF10:JK10"/>
    <mergeCell ref="JR10:JW11"/>
    <mergeCell ref="FT8:GI8"/>
    <mergeCell ref="ID8:IS8"/>
    <mergeCell ref="KL8:LA8"/>
    <mergeCell ref="FH8:FM8"/>
    <mergeCell ref="IZ8:JE8"/>
    <mergeCell ref="CX9:DC9"/>
    <mergeCell ref="DV9:EA9"/>
    <mergeCell ref="WX10:XC10"/>
    <mergeCell ref="XD10:XI10"/>
    <mergeCell ref="XJ10:XO10"/>
    <mergeCell ref="XD8:XI8"/>
    <mergeCell ref="WR8:WW8"/>
    <mergeCell ref="WR9:WW9"/>
    <mergeCell ref="WR10:WW10"/>
    <mergeCell ref="VZ10:WA10"/>
    <mergeCell ref="WQ8:WQ12"/>
    <mergeCell ref="WX8:XC8"/>
    <mergeCell ref="XJ8:XO8"/>
    <mergeCell ref="WB11:WC11"/>
    <mergeCell ref="WD11:WI11"/>
    <mergeCell ref="XJ11:XO11"/>
    <mergeCell ref="WJ11:WO11"/>
    <mergeCell ref="WB10:WC10"/>
    <mergeCell ref="WD10:WI10"/>
    <mergeCell ref="WR11:WW11"/>
    <mergeCell ref="EZ8:FG8"/>
    <mergeCell ref="GF9:GI9"/>
    <mergeCell ref="FH10:FM10"/>
    <mergeCell ref="GV9:HA11"/>
    <mergeCell ref="HN9:HU9"/>
    <mergeCell ref="HV9:HY11"/>
    <mergeCell ref="EN10:ES11"/>
    <mergeCell ref="ET10:EY11"/>
    <mergeCell ref="FN10:FS10"/>
    <mergeCell ref="FT10:FY10"/>
    <mergeCell ref="HN10:HU10"/>
    <mergeCell ref="FT11:FY11"/>
    <mergeCell ref="HN11:HU11"/>
    <mergeCell ref="EN9:EY9"/>
    <mergeCell ref="FN9:FS9"/>
    <mergeCell ref="FT9:FY9"/>
    <mergeCell ref="EZ10:FG10"/>
    <mergeCell ref="HH10:HM11"/>
    <mergeCell ref="EZ9:FG9"/>
    <mergeCell ref="GJ10:GO10"/>
    <mergeCell ref="GP10:GU10"/>
    <mergeCell ref="FZ9:GE11"/>
    <mergeCell ref="FH11:FM11"/>
    <mergeCell ref="GP11:GU11"/>
    <mergeCell ref="GJ11:GO11"/>
    <mergeCell ref="AAV9:AAW11"/>
    <mergeCell ref="AAX9:ABA9"/>
    <mergeCell ref="XT9:XW11"/>
    <mergeCell ref="XX9:YA9"/>
    <mergeCell ref="YB9:YY9"/>
    <mergeCell ref="YZ9:ZK11"/>
    <mergeCell ref="ZL9:AAI9"/>
    <mergeCell ref="AAL9:AAM9"/>
    <mergeCell ref="AAL10:AAM10"/>
    <mergeCell ref="XZ10:YA11"/>
    <mergeCell ref="YB10:YY10"/>
    <mergeCell ref="XX10:XY11"/>
    <mergeCell ref="AAT10:AAU10"/>
    <mergeCell ref="AAN9:AAO11"/>
    <mergeCell ref="AAP9:AAS9"/>
    <mergeCell ref="AAT9:AAU9"/>
    <mergeCell ref="YB11:YY11"/>
    <mergeCell ref="AAP10:AAQ11"/>
    <mergeCell ref="AAR10:AAS11"/>
    <mergeCell ref="AAX10:AAY11"/>
    <mergeCell ref="AAZ10:ABA11"/>
    <mergeCell ref="AAL11:AAM11"/>
    <mergeCell ref="AAT11:AAU11"/>
    <mergeCell ref="VX9:VY9"/>
    <mergeCell ref="VZ9:WA9"/>
    <mergeCell ref="WB9:WC9"/>
    <mergeCell ref="WD9:WI9"/>
    <mergeCell ref="XP11:XS11"/>
    <mergeCell ref="MP9:MU11"/>
    <mergeCell ref="QB10:QG10"/>
    <mergeCell ref="ON9:OW9"/>
    <mergeCell ref="XJ9:XO9"/>
    <mergeCell ref="XP9:XS9"/>
    <mergeCell ref="WJ10:WO10"/>
    <mergeCell ref="WJ9:WO9"/>
    <mergeCell ref="WX9:XC9"/>
    <mergeCell ref="XD9:XI9"/>
    <mergeCell ref="VL8:VL12"/>
    <mergeCell ref="VM8:VM12"/>
    <mergeCell ref="VN8:VO8"/>
    <mergeCell ref="VP8:VQ8"/>
    <mergeCell ref="VR8:VU8"/>
    <mergeCell ref="VT9:VU11"/>
    <mergeCell ref="QH8:RE8"/>
    <mergeCell ref="SD8:SO8"/>
    <mergeCell ref="VV10:VW10"/>
    <mergeCell ref="QT9:RE9"/>
    <mergeCell ref="BN9:BS9"/>
    <mergeCell ref="CR9:CW9"/>
    <mergeCell ref="VX10:VY10"/>
    <mergeCell ref="VN11:VO11"/>
    <mergeCell ref="VP11:VQ11"/>
    <mergeCell ref="VV11:VW11"/>
    <mergeCell ref="BN11:BS11"/>
    <mergeCell ref="BT11:CG11"/>
    <mergeCell ref="CR11:CW11"/>
    <mergeCell ref="NX10:OE11"/>
    <mergeCell ref="OF10:OM11"/>
    <mergeCell ref="RZ10:SA11"/>
    <mergeCell ref="SB10:SC11"/>
    <mergeCell ref="SD10:SO10"/>
    <mergeCell ref="MV10:NA11"/>
    <mergeCell ref="NB10:NG11"/>
    <mergeCell ref="HZ10:IA11"/>
    <mergeCell ref="IB10:IC11"/>
    <mergeCell ref="KL9:KQ9"/>
    <mergeCell ref="KL10:KQ10"/>
    <mergeCell ref="KL11:KQ11"/>
    <mergeCell ref="EZ11:FG11"/>
    <mergeCell ref="VK8:VK12"/>
    <mergeCell ref="BT9:CG9"/>
    <mergeCell ref="YB8:AAI8"/>
    <mergeCell ref="WP8:WP12"/>
    <mergeCell ref="XP8:YA8"/>
    <mergeCell ref="ZL10:ZW11"/>
    <mergeCell ref="ZX10:AAI11"/>
    <mergeCell ref="VX11:VY11"/>
    <mergeCell ref="SP10:SU10"/>
    <mergeCell ref="SV10:TI10"/>
    <mergeCell ref="TX10:UK11"/>
    <mergeCell ref="UL10:UY11"/>
    <mergeCell ref="UZ10:VA10"/>
    <mergeCell ref="VD10:VE11"/>
    <mergeCell ref="SP11:SU11"/>
    <mergeCell ref="SV11:TI11"/>
    <mergeCell ref="UZ11:VA11"/>
    <mergeCell ref="WX11:XC11"/>
    <mergeCell ref="XD11:XI11"/>
    <mergeCell ref="VV8:VW8"/>
    <mergeCell ref="VX8:VY8"/>
    <mergeCell ref="VZ8:WA8"/>
    <mergeCell ref="WB8:WC8"/>
    <mergeCell ref="WD8:WI8"/>
    <mergeCell ref="WJ8:WO8"/>
    <mergeCell ref="XP10:XS10"/>
    <mergeCell ref="QT10:QY11"/>
    <mergeCell ref="NH11:NO11"/>
    <mergeCell ref="QB11:QG11"/>
    <mergeCell ref="QH11:QM11"/>
    <mergeCell ref="SD11:SO11"/>
    <mergeCell ref="RZ9:SC9"/>
    <mergeCell ref="SP9:SU9"/>
    <mergeCell ref="QH10:QM10"/>
    <mergeCell ref="NH10:NO10"/>
    <mergeCell ref="OX9:PG11"/>
    <mergeCell ref="PH10:PQ11"/>
    <mergeCell ref="PH9:QA9"/>
    <mergeCell ref="PR10:QA11"/>
    <mergeCell ref="SD9:SO9"/>
    <mergeCell ref="QN9:QS11"/>
    <mergeCell ref="QZ10:RE11"/>
    <mergeCell ref="VV9:VW9"/>
    <mergeCell ref="BN45:BS45"/>
    <mergeCell ref="JX10:KC11"/>
    <mergeCell ref="NH45:OM45"/>
    <mergeCell ref="ON45:PY45"/>
    <mergeCell ref="IZ11:JE11"/>
    <mergeCell ref="JF11:JK11"/>
    <mergeCell ref="LB11:LG11"/>
    <mergeCell ref="LZ11:MO11"/>
    <mergeCell ref="LT10:LY11"/>
    <mergeCell ref="KD11:KK11"/>
    <mergeCell ref="BN10:BS10"/>
    <mergeCell ref="EB10:EG10"/>
    <mergeCell ref="CX10:DC10"/>
    <mergeCell ref="DV10:EA10"/>
    <mergeCell ref="HZ9:IC9"/>
    <mergeCell ref="KD10:KK10"/>
    <mergeCell ref="MV9:NG9"/>
    <mergeCell ref="KD9:KK9"/>
    <mergeCell ref="RP9:RY11"/>
    <mergeCell ref="ID11:II11"/>
    <mergeCell ref="IT11:IY11"/>
    <mergeCell ref="QB9:QG9"/>
    <mergeCell ref="QH9:QM9"/>
    <mergeCell ref="F45:M45"/>
    <mergeCell ref="N45:U45"/>
    <mergeCell ref="AD45:AM45"/>
    <mergeCell ref="AP45:BG45"/>
    <mergeCell ref="VZ11:WA11"/>
    <mergeCell ref="V11:AC11"/>
    <mergeCell ref="CR10:CW10"/>
    <mergeCell ref="BH10:BM10"/>
    <mergeCell ref="HB10:HG11"/>
    <mergeCell ref="ON11:OW11"/>
    <mergeCell ref="ID10:II10"/>
    <mergeCell ref="EH9:EM11"/>
    <mergeCell ref="CR45:CW45"/>
    <mergeCell ref="V45:AC45"/>
    <mergeCell ref="BH9:BM9"/>
    <mergeCell ref="BH45:BM45"/>
    <mergeCell ref="IJ9:IO11"/>
    <mergeCell ref="IP9:IS9"/>
    <mergeCell ref="IP10:IQ11"/>
    <mergeCell ref="IR10:IS11"/>
    <mergeCell ref="QB45:QG45"/>
    <mergeCell ref="RF9:RO9"/>
    <mergeCell ref="RF10:RO10"/>
    <mergeCell ref="RF11:RO11"/>
    <mergeCell ref="LZ10:MO10"/>
    <mergeCell ref="KR9:KW11"/>
    <mergeCell ref="KX9:LA9"/>
    <mergeCell ref="KX10:KY11"/>
    <mergeCell ref="KZ10:LA11"/>
    <mergeCell ref="IZ9:JE9"/>
    <mergeCell ref="LN9:LY9"/>
    <mergeCell ref="LZ9:MO9"/>
    <mergeCell ref="ID9:II9"/>
    <mergeCell ref="FN45:FS45"/>
    <mergeCell ref="HN45:IC45"/>
    <mergeCell ref="GJ45:GO45"/>
    <mergeCell ref="GP45:HM45"/>
    <mergeCell ref="IT45:IY45"/>
    <mergeCell ref="IZ45:JE45"/>
    <mergeCell ref="JF45:KC45"/>
    <mergeCell ref="LB45:LY45"/>
    <mergeCell ref="LZ45:NG45"/>
    <mergeCell ref="KD45:KK45"/>
    <mergeCell ref="ID45:IS45"/>
    <mergeCell ref="KL45:LA45"/>
    <mergeCell ref="FT45:GI45"/>
    <mergeCell ref="AAL45:AAS45"/>
    <mergeCell ref="AAT45:ABA45"/>
    <mergeCell ref="WD45:WI45"/>
    <mergeCell ref="WJ45:WO45"/>
    <mergeCell ref="WX45:XC45"/>
    <mergeCell ref="XD45:XI45"/>
    <mergeCell ref="XJ45:XO45"/>
    <mergeCell ref="XP45:YA45"/>
    <mergeCell ref="QH45:RE45"/>
    <mergeCell ref="VZ45:WA45"/>
    <mergeCell ref="WB45:WC45"/>
    <mergeCell ref="SD45:SO45"/>
    <mergeCell ref="SP45:SU45"/>
    <mergeCell ref="SV45:UY45"/>
    <mergeCell ref="UZ45:VA45"/>
    <mergeCell ref="VB45:VG45"/>
    <mergeCell ref="VN45:VO45"/>
    <mergeCell ref="VP45:VQ45"/>
    <mergeCell ref="VR45:VU45"/>
    <mergeCell ref="VX45:VY45"/>
    <mergeCell ref="WR45:WW45"/>
    <mergeCell ref="YB45:AAI45"/>
    <mergeCell ref="VV45:VW45"/>
    <mergeCell ref="RF45:SC45"/>
    <mergeCell ref="BT45:CQ45"/>
    <mergeCell ref="CX11:DC11"/>
    <mergeCell ref="DV11:EA11"/>
    <mergeCell ref="DJ11:DO11"/>
    <mergeCell ref="EB11:EG11"/>
    <mergeCell ref="FN11:FS11"/>
    <mergeCell ref="GJ9:GO9"/>
    <mergeCell ref="GP9:GU9"/>
    <mergeCell ref="HB9:HM9"/>
    <mergeCell ref="CX45:DC45"/>
    <mergeCell ref="DV45:EA45"/>
    <mergeCell ref="DJ45:DO45"/>
    <mergeCell ref="EB45:EY45"/>
    <mergeCell ref="CH9:CM11"/>
    <mergeCell ref="CN9:CQ9"/>
    <mergeCell ref="BT10:CG10"/>
    <mergeCell ref="CN10:CO11"/>
    <mergeCell ref="CP10:CQ11"/>
    <mergeCell ref="GF10:GG11"/>
    <mergeCell ref="GH10:GI11"/>
    <mergeCell ref="EZ45:FG45"/>
    <mergeCell ref="FH45:FM45"/>
    <mergeCell ref="EB9:EG9"/>
    <mergeCell ref="DJ10:DO10"/>
    <mergeCell ref="DD8:DI8"/>
    <mergeCell ref="DD9:DI9"/>
    <mergeCell ref="DD10:DI10"/>
    <mergeCell ref="DD11:DI11"/>
    <mergeCell ref="DD45:DI45"/>
    <mergeCell ref="DP8:DU8"/>
    <mergeCell ref="DP9:DU9"/>
    <mergeCell ref="DP10:DU10"/>
    <mergeCell ref="DP11:DU11"/>
    <mergeCell ref="DP45:DU45"/>
    <mergeCell ref="DJ9:DO9"/>
  </mergeCells>
  <phoneticPr fontId="78" type="noConversion"/>
  <pageMargins left="0.27559055118110237" right="0.15748031496062992" top="0.39370078740157483" bottom="0.39370078740157483" header="0.31496062992125984" footer="0.31496062992125984"/>
  <pageSetup paperSize="9" scale="40" fitToWidth="0" orientation="landscape" horizontalDpi="300" verticalDpi="300" r:id="rId1"/>
  <headerFooter>
    <oddFooter>&amp;L&amp;P&amp;R&amp;Z&amp;F&amp;A</oddFooter>
  </headerFooter>
  <colBreaks count="8" manualBreakCount="8">
    <brk id="39" max="44" man="1"/>
    <brk id="160" max="44" man="1"/>
    <brk id="195" max="44" man="1"/>
    <brk id="235" max="44" man="1"/>
    <brk id="557" max="44" man="1"/>
    <brk id="587" max="44" man="1"/>
    <brk id="711" max="44" man="1"/>
    <brk id="727" max="4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Лист19">
    <tabColor rgb="FF92D050"/>
    <pageSetUpPr fitToPage="1"/>
  </sheetPr>
  <dimension ref="A2:N18"/>
  <sheetViews>
    <sheetView zoomScale="70" zoomScaleNormal="70" workbookViewId="0">
      <pane xSplit="5" ySplit="6" topLeftCell="G9" activePane="bottomRight" state="frozen"/>
      <selection pane="topRight" activeCell="F1" sqref="F1"/>
      <selection pane="bottomLeft" activeCell="A5" sqref="A5"/>
      <selection pane="bottomRight" activeCell="B23" sqref="B23:B26"/>
    </sheetView>
  </sheetViews>
  <sheetFormatPr defaultColWidth="8.85546875" defaultRowHeight="12.75" x14ac:dyDescent="0.25"/>
  <cols>
    <col min="1" max="1" width="16.5703125" style="206" customWidth="1"/>
    <col min="2" max="2" width="11.85546875" style="206" customWidth="1"/>
    <col min="3" max="3" width="12.5703125" style="206" customWidth="1"/>
    <col min="4" max="4" width="12" style="206" customWidth="1"/>
    <col min="5" max="5" width="37.42578125" style="206" customWidth="1"/>
    <col min="6" max="6" width="8.85546875" style="206" customWidth="1"/>
    <col min="7" max="8" width="10.85546875" style="206" customWidth="1"/>
    <col min="9" max="9" width="16.140625" style="206" customWidth="1"/>
    <col min="10" max="10" width="11.42578125" style="206" customWidth="1"/>
    <col min="11" max="11" width="24.28515625" style="206" customWidth="1"/>
    <col min="12" max="12" width="16.5703125" style="206" customWidth="1"/>
    <col min="13" max="13" width="13.85546875" style="206" customWidth="1"/>
    <col min="14" max="14" width="21.140625" style="206" customWidth="1"/>
    <col min="15" max="16384" width="8.85546875" style="206"/>
  </cols>
  <sheetData>
    <row r="2" spans="1:14" ht="15" x14ac:dyDescent="0.25">
      <c r="A2" s="1888" t="s">
        <v>0</v>
      </c>
      <c r="B2" s="1888"/>
      <c r="C2" s="1888"/>
      <c r="D2" s="1888"/>
      <c r="E2" s="1888"/>
      <c r="F2" s="1888"/>
      <c r="G2" s="1888"/>
      <c r="H2" s="1888"/>
      <c r="I2" s="1888"/>
      <c r="J2" s="1888"/>
      <c r="K2" s="1888"/>
      <c r="L2" s="1888"/>
      <c r="M2" s="1888"/>
    </row>
    <row r="4" spans="1:14" x14ac:dyDescent="0.25">
      <c r="L4" s="206" t="s">
        <v>305</v>
      </c>
    </row>
    <row r="5" spans="1:14" ht="38.25" x14ac:dyDescent="0.25">
      <c r="A5" s="1889" t="s">
        <v>1</v>
      </c>
      <c r="B5" s="1890" t="s">
        <v>1254</v>
      </c>
      <c r="C5" s="1890" t="s">
        <v>2</v>
      </c>
      <c r="D5" s="1890" t="s">
        <v>3</v>
      </c>
      <c r="E5" s="1890" t="s">
        <v>1255</v>
      </c>
      <c r="F5" s="1890" t="s">
        <v>1256</v>
      </c>
      <c r="G5" s="1890" t="s">
        <v>1257</v>
      </c>
      <c r="H5" s="1890" t="s">
        <v>4</v>
      </c>
      <c r="I5" s="1890" t="s">
        <v>5</v>
      </c>
      <c r="J5" s="1890" t="s">
        <v>1258</v>
      </c>
      <c r="K5" s="1890" t="s">
        <v>26</v>
      </c>
      <c r="L5" s="980" t="s">
        <v>6</v>
      </c>
      <c r="M5" s="1890" t="s">
        <v>7</v>
      </c>
      <c r="N5" s="1891" t="s">
        <v>321</v>
      </c>
    </row>
    <row r="6" spans="1:14" ht="14.1" customHeight="1" x14ac:dyDescent="0.25">
      <c r="A6" s="1889"/>
      <c r="B6" s="1890"/>
      <c r="C6" s="1890"/>
      <c r="D6" s="1890"/>
      <c r="E6" s="1890"/>
      <c r="F6" s="1890"/>
      <c r="G6" s="1890"/>
      <c r="H6" s="1890"/>
      <c r="I6" s="1890"/>
      <c r="J6" s="1890"/>
      <c r="K6" s="1890"/>
      <c r="L6" s="981" t="s">
        <v>1259</v>
      </c>
      <c r="M6" s="1890"/>
      <c r="N6" s="1892"/>
    </row>
    <row r="7" spans="1:14" ht="51" x14ac:dyDescent="0.25">
      <c r="A7" s="982"/>
      <c r="B7" s="983"/>
      <c r="C7" s="983"/>
      <c r="D7" s="983" t="s">
        <v>1260</v>
      </c>
      <c r="E7" s="984" t="s">
        <v>0</v>
      </c>
      <c r="F7" s="983"/>
      <c r="G7" s="983"/>
      <c r="H7" s="983"/>
      <c r="I7" s="984"/>
      <c r="J7" s="983"/>
      <c r="K7" s="984"/>
      <c r="L7" s="985">
        <v>105030571.73</v>
      </c>
      <c r="M7" s="985">
        <v>0</v>
      </c>
      <c r="N7" s="979">
        <f>SUM(N8:N8)</f>
        <v>100000000</v>
      </c>
    </row>
    <row r="8" spans="1:14" ht="38.25" x14ac:dyDescent="0.25">
      <c r="A8" s="18" t="s">
        <v>9</v>
      </c>
      <c r="B8" s="993" t="s">
        <v>1261</v>
      </c>
      <c r="C8" s="993" t="s">
        <v>1262</v>
      </c>
      <c r="D8" s="993" t="s">
        <v>1260</v>
      </c>
      <c r="E8" s="986" t="s">
        <v>0</v>
      </c>
      <c r="F8" s="993" t="s">
        <v>1263</v>
      </c>
      <c r="G8" s="993" t="s">
        <v>1264</v>
      </c>
      <c r="H8" s="993"/>
      <c r="I8" s="994" t="s">
        <v>1268</v>
      </c>
      <c r="J8" s="993"/>
      <c r="K8" s="986" t="s">
        <v>1265</v>
      </c>
      <c r="L8" s="987">
        <v>100000000</v>
      </c>
      <c r="M8" s="987">
        <v>0</v>
      </c>
      <c r="N8" s="979">
        <f t="shared" ref="N8" si="0">L8</f>
        <v>100000000</v>
      </c>
    </row>
    <row r="9" spans="1:14" ht="51" x14ac:dyDescent="0.25">
      <c r="A9" s="18" t="s">
        <v>1009</v>
      </c>
      <c r="B9" s="993" t="s">
        <v>1269</v>
      </c>
      <c r="C9" s="993" t="s">
        <v>1270</v>
      </c>
      <c r="D9" s="993" t="s">
        <v>1260</v>
      </c>
      <c r="E9" s="986" t="s">
        <v>0</v>
      </c>
      <c r="F9" s="993" t="s">
        <v>1263</v>
      </c>
      <c r="G9" s="993" t="s">
        <v>1264</v>
      </c>
      <c r="H9" s="993" t="s">
        <v>1271</v>
      </c>
      <c r="I9" s="986" t="s">
        <v>1009</v>
      </c>
      <c r="J9" s="993"/>
      <c r="K9" s="986" t="s">
        <v>1266</v>
      </c>
      <c r="L9" s="987">
        <v>2528544</v>
      </c>
      <c r="M9" s="987">
        <v>0</v>
      </c>
    </row>
    <row r="10" spans="1:14" ht="51" x14ac:dyDescent="0.25">
      <c r="A10" s="18" t="s">
        <v>14</v>
      </c>
      <c r="B10" s="993" t="s">
        <v>1269</v>
      </c>
      <c r="C10" s="993" t="s">
        <v>1270</v>
      </c>
      <c r="D10" s="993" t="s">
        <v>1260</v>
      </c>
      <c r="E10" s="986" t="s">
        <v>0</v>
      </c>
      <c r="F10" s="993" t="s">
        <v>1263</v>
      </c>
      <c r="G10" s="993" t="s">
        <v>1264</v>
      </c>
      <c r="H10" s="993" t="s">
        <v>1272</v>
      </c>
      <c r="I10" s="986" t="s">
        <v>1273</v>
      </c>
      <c r="J10" s="993"/>
      <c r="K10" s="986" t="s">
        <v>70</v>
      </c>
      <c r="L10" s="987">
        <v>2502027.73</v>
      </c>
      <c r="M10" s="987">
        <v>0</v>
      </c>
    </row>
    <row r="13" spans="1:14" x14ac:dyDescent="0.25">
      <c r="J13" s="2" t="s">
        <v>10</v>
      </c>
      <c r="K13" s="3">
        <f>'Иные  МБТ'!D23</f>
        <v>0</v>
      </c>
      <c r="L13" s="978"/>
      <c r="M13" s="978"/>
      <c r="N13" s="3">
        <f>K13-L13</f>
        <v>0</v>
      </c>
    </row>
    <row r="14" spans="1:14" x14ac:dyDescent="0.25">
      <c r="J14" s="2" t="s">
        <v>12</v>
      </c>
      <c r="K14" s="3">
        <f>'Иные  МБТ'!D44</f>
        <v>0</v>
      </c>
      <c r="L14" s="978"/>
      <c r="M14" s="978"/>
      <c r="N14" s="3">
        <f t="shared" ref="N14:N16" si="1">K14-L14</f>
        <v>0</v>
      </c>
    </row>
    <row r="15" spans="1:14" x14ac:dyDescent="0.25">
      <c r="J15" s="2" t="s">
        <v>1262</v>
      </c>
      <c r="K15" s="3">
        <f>'Иные  МБТ'!D48</f>
        <v>100000000</v>
      </c>
      <c r="L15" s="978">
        <f>L8</f>
        <v>100000000</v>
      </c>
      <c r="M15" s="978">
        <f>M8</f>
        <v>0</v>
      </c>
      <c r="N15" s="3">
        <f t="shared" si="1"/>
        <v>0</v>
      </c>
    </row>
    <row r="16" spans="1:14" x14ac:dyDescent="0.25">
      <c r="J16" s="2" t="s">
        <v>1270</v>
      </c>
      <c r="K16" s="3">
        <f>'Иные  МБТ'!D53</f>
        <v>5030571.7300000004</v>
      </c>
      <c r="L16" s="978">
        <f>L9+L10</f>
        <v>5030571.7300000004</v>
      </c>
      <c r="M16" s="978">
        <f>M9+M10</f>
        <v>0</v>
      </c>
      <c r="N16" s="3">
        <f t="shared" si="1"/>
        <v>0</v>
      </c>
    </row>
    <row r="17" spans="10:14" x14ac:dyDescent="0.25">
      <c r="J17" s="2" t="s">
        <v>24</v>
      </c>
      <c r="K17" s="3">
        <f>SUM(K13:K16)</f>
        <v>105030571.73</v>
      </c>
      <c r="L17" s="3">
        <f t="shared" ref="L17:N17" si="2">SUM(L13:L16)</f>
        <v>105030571.73</v>
      </c>
      <c r="M17" s="3">
        <f t="shared" si="2"/>
        <v>0</v>
      </c>
      <c r="N17" s="3">
        <f t="shared" si="2"/>
        <v>0</v>
      </c>
    </row>
    <row r="18" spans="10:14" x14ac:dyDescent="0.25">
      <c r="L18" s="989">
        <f>L17-L7</f>
        <v>0</v>
      </c>
      <c r="M18" s="988">
        <f>M17-M7</f>
        <v>0</v>
      </c>
    </row>
  </sheetData>
  <mergeCells count="14">
    <mergeCell ref="N5:N6"/>
    <mergeCell ref="F5:F6"/>
    <mergeCell ref="G5:G6"/>
    <mergeCell ref="H5:H6"/>
    <mergeCell ref="I5:I6"/>
    <mergeCell ref="J5:J6"/>
    <mergeCell ref="A2:M2"/>
    <mergeCell ref="A5:A6"/>
    <mergeCell ref="B5:B6"/>
    <mergeCell ref="C5:C6"/>
    <mergeCell ref="D5:D6"/>
    <mergeCell ref="E5:E6"/>
    <mergeCell ref="K5:K6"/>
    <mergeCell ref="M5:M6"/>
  </mergeCells>
  <phoneticPr fontId="78" type="noConversion"/>
  <pageMargins left="0.78740157480314965" right="0.39370078740157483" top="0.59055118110236227" bottom="0.59055118110236227" header="0.31496062992125984" footer="0.31496062992125984"/>
  <pageSetup paperSize="9" scale="62" fitToHeight="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dimension ref="A1:BI52"/>
  <sheetViews>
    <sheetView topLeftCell="A4" zoomScale="78" zoomScaleNormal="78" zoomScaleSheetLayoutView="50" workbookViewId="0">
      <pane xSplit="3" ySplit="4" topLeftCell="D8" activePane="bottomRight" state="frozen"/>
      <selection activeCell="A4" sqref="A4"/>
      <selection pane="topRight" activeCell="D4" sqref="D4"/>
      <selection pane="bottomLeft" activeCell="A8" sqref="A8"/>
      <selection pane="bottomRight" activeCell="BG17" sqref="BG17"/>
    </sheetView>
  </sheetViews>
  <sheetFormatPr defaultColWidth="9.140625" defaultRowHeight="16.5" x14ac:dyDescent="0.25"/>
  <cols>
    <col min="1" max="1" width="29.85546875" style="498" customWidth="1"/>
    <col min="2" max="2" width="24.140625" style="498" customWidth="1"/>
    <col min="3" max="4" width="23.140625" style="498" customWidth="1"/>
    <col min="5" max="7" width="21.5703125" style="498" customWidth="1"/>
    <col min="8" max="8" width="24.42578125" style="498" customWidth="1"/>
    <col min="9" max="9" width="22" style="498" customWidth="1"/>
    <col min="10" max="10" width="24.42578125" style="498" customWidth="1"/>
    <col min="11" max="17" width="22" style="498" customWidth="1"/>
    <col min="18" max="21" width="22.140625" style="498" customWidth="1"/>
    <col min="22" max="25" width="26.42578125" style="498" customWidth="1"/>
    <col min="26" max="27" width="25" style="498" customWidth="1"/>
    <col min="28" max="29" width="27.42578125" customWidth="1"/>
    <col min="30" max="30" width="25.42578125" style="476" customWidth="1"/>
    <col min="31" max="31" width="24.85546875" style="476" customWidth="1"/>
    <col min="32" max="32" width="25.42578125" style="476" customWidth="1"/>
    <col min="33" max="33" width="24.85546875" style="476" customWidth="1"/>
    <col min="34" max="35" width="25.140625" style="498" customWidth="1"/>
    <col min="36" max="37" width="22.140625" style="498" customWidth="1"/>
    <col min="38" max="39" width="22.5703125" style="498" customWidth="1"/>
    <col min="40" max="41" width="25.5703125" style="498" customWidth="1"/>
    <col min="42" max="43" width="33.140625" style="498" customWidth="1"/>
    <col min="44" max="45" width="24.42578125" style="498" customWidth="1"/>
    <col min="46" max="47" width="22" style="498" customWidth="1"/>
    <col min="48" max="49" width="23" style="498" customWidth="1"/>
    <col min="50" max="50" width="21.140625" style="498" customWidth="1"/>
    <col min="51" max="51" width="20.5703125" style="498" customWidth="1"/>
    <col min="52" max="52" width="21.140625" style="498" customWidth="1"/>
    <col min="53" max="53" width="20.5703125" style="498" customWidth="1"/>
    <col min="54" max="59" width="22.85546875" style="498" customWidth="1"/>
    <col min="60" max="61" width="26" style="498" customWidth="1"/>
    <col min="62" max="16384" width="9.140625" style="498"/>
  </cols>
  <sheetData>
    <row r="1" spans="1:61" x14ac:dyDescent="0.2">
      <c r="AB1" s="530"/>
      <c r="AC1" s="530"/>
    </row>
    <row r="2" spans="1:61" ht="44.1" customHeight="1" x14ac:dyDescent="0.25">
      <c r="C2" s="1657" t="s">
        <v>1174</v>
      </c>
      <c r="D2" s="1657"/>
      <c r="E2" s="1657"/>
      <c r="F2" s="1657"/>
      <c r="G2" s="941" t="str">
        <f>'Прочая  субсидия_БП'!F2</f>
        <v>ПО  СОСТОЯНИЮ  НА  1  АПРЕЛЯ  2025  ГОДА</v>
      </c>
      <c r="AB2" s="530"/>
      <c r="AC2" s="530"/>
    </row>
    <row r="3" spans="1:61" x14ac:dyDescent="0.25">
      <c r="B3" s="515"/>
      <c r="C3" s="515"/>
      <c r="D3" s="515"/>
      <c r="E3" s="515"/>
      <c r="F3" s="515"/>
      <c r="G3" s="515"/>
      <c r="AB3" s="530"/>
      <c r="AC3" s="530"/>
    </row>
    <row r="4" spans="1:61" ht="18" x14ac:dyDescent="0.25">
      <c r="C4" s="1237">
        <f>'Проверочная  таблица'!AO39</f>
        <v>0</v>
      </c>
      <c r="L4" s="511" t="s">
        <v>682</v>
      </c>
      <c r="AB4" s="530"/>
      <c r="AC4" s="530"/>
    </row>
    <row r="5" spans="1:61" ht="301.5" customHeight="1" x14ac:dyDescent="0.2">
      <c r="A5" s="1629" t="s">
        <v>601</v>
      </c>
      <c r="B5" s="1631" t="s">
        <v>24</v>
      </c>
      <c r="C5" s="1631"/>
      <c r="D5" s="1631" t="s">
        <v>469</v>
      </c>
      <c r="E5" s="1631"/>
      <c r="F5" s="1631" t="s">
        <v>472</v>
      </c>
      <c r="G5" s="1631"/>
      <c r="H5" s="1631" t="s">
        <v>1253</v>
      </c>
      <c r="I5" s="1631"/>
      <c r="J5" s="1635" t="s">
        <v>1126</v>
      </c>
      <c r="K5" s="1635"/>
      <c r="L5" s="1631" t="s">
        <v>442</v>
      </c>
      <c r="M5" s="1631"/>
      <c r="N5" s="1631" t="s">
        <v>450</v>
      </c>
      <c r="O5" s="1631"/>
      <c r="P5" s="1631" t="s">
        <v>452</v>
      </c>
      <c r="Q5" s="1631"/>
      <c r="R5" s="1636" t="s">
        <v>1029</v>
      </c>
      <c r="S5" s="1637"/>
      <c r="T5" s="1636" t="s">
        <v>409</v>
      </c>
      <c r="U5" s="1637"/>
      <c r="V5" s="1635" t="s">
        <v>963</v>
      </c>
      <c r="W5" s="1635"/>
      <c r="X5" s="1631" t="s">
        <v>413</v>
      </c>
      <c r="Y5" s="1631"/>
      <c r="Z5" s="1636" t="s">
        <v>415</v>
      </c>
      <c r="AA5" s="1637"/>
      <c r="AB5" s="1642" t="s">
        <v>1125</v>
      </c>
      <c r="AC5" s="1643"/>
      <c r="AD5" s="1638" t="s">
        <v>683</v>
      </c>
      <c r="AE5" s="1639"/>
      <c r="AF5" s="1636" t="s">
        <v>389</v>
      </c>
      <c r="AG5" s="1637"/>
      <c r="AH5" s="1640" t="s">
        <v>684</v>
      </c>
      <c r="AI5" s="1641"/>
      <c r="AJ5" s="1633" t="s">
        <v>685</v>
      </c>
      <c r="AK5" s="1634"/>
      <c r="AL5" s="1644" t="s">
        <v>476</v>
      </c>
      <c r="AM5" s="1644"/>
      <c r="AN5" s="1640" t="s">
        <v>419</v>
      </c>
      <c r="AO5" s="1641"/>
      <c r="AP5" s="1645" t="s">
        <v>434</v>
      </c>
      <c r="AQ5" s="1646"/>
      <c r="AR5" s="1647" t="s">
        <v>421</v>
      </c>
      <c r="AS5" s="1648"/>
      <c r="AT5" s="1631" t="s">
        <v>454</v>
      </c>
      <c r="AU5" s="1631"/>
      <c r="AV5" s="1636" t="s">
        <v>395</v>
      </c>
      <c r="AW5" s="1637"/>
      <c r="AX5" s="1636" t="s">
        <v>689</v>
      </c>
      <c r="AY5" s="1637"/>
      <c r="AZ5" s="1636" t="s">
        <v>690</v>
      </c>
      <c r="BA5" s="1637"/>
      <c r="BB5" s="1636" t="s">
        <v>375</v>
      </c>
      <c r="BC5" s="1637"/>
      <c r="BD5" s="1636" t="s">
        <v>691</v>
      </c>
      <c r="BE5" s="1637"/>
      <c r="BF5" s="1645" t="s">
        <v>1220</v>
      </c>
      <c r="BG5" s="1646"/>
      <c r="BH5" s="1636" t="s">
        <v>692</v>
      </c>
      <c r="BI5" s="1637"/>
    </row>
    <row r="6" spans="1:61" ht="18" customHeight="1" x14ac:dyDescent="0.2">
      <c r="A6" s="1630"/>
      <c r="B6" s="1631"/>
      <c r="C6" s="1631"/>
      <c r="D6" s="1632" t="s">
        <v>470</v>
      </c>
      <c r="E6" s="1632"/>
      <c r="F6" s="1632" t="s">
        <v>473</v>
      </c>
      <c r="G6" s="1632"/>
      <c r="H6" s="1632" t="s">
        <v>1116</v>
      </c>
      <c r="I6" s="1632"/>
      <c r="J6" s="1632" t="s">
        <v>1117</v>
      </c>
      <c r="K6" s="1632"/>
      <c r="L6" s="1658" t="s">
        <v>443</v>
      </c>
      <c r="M6" s="1632"/>
      <c r="N6" s="1632" t="s">
        <v>451</v>
      </c>
      <c r="O6" s="1632"/>
      <c r="P6" s="1632" t="s">
        <v>453</v>
      </c>
      <c r="Q6" s="1632"/>
      <c r="R6" s="1649" t="s">
        <v>1028</v>
      </c>
      <c r="S6" s="1653"/>
      <c r="T6" s="1649" t="s">
        <v>410</v>
      </c>
      <c r="U6" s="1653"/>
      <c r="V6" s="1654" t="s">
        <v>964</v>
      </c>
      <c r="W6" s="1655"/>
      <c r="X6" s="1654" t="s">
        <v>693</v>
      </c>
      <c r="Y6" s="1655"/>
      <c r="Z6" s="1649" t="s">
        <v>416</v>
      </c>
      <c r="AA6" s="1650"/>
      <c r="AB6" s="1656" t="s">
        <v>1065</v>
      </c>
      <c r="AC6" s="1656"/>
      <c r="AD6" s="1651" t="s">
        <v>1069</v>
      </c>
      <c r="AE6" s="1652"/>
      <c r="AF6" s="1652" t="s">
        <v>1070</v>
      </c>
      <c r="AG6" s="1652"/>
      <c r="AH6" s="1649" t="s">
        <v>394</v>
      </c>
      <c r="AI6" s="1653"/>
      <c r="AJ6" s="1649" t="s">
        <v>688</v>
      </c>
      <c r="AK6" s="1660"/>
      <c r="AL6" s="1649" t="s">
        <v>477</v>
      </c>
      <c r="AM6" s="1653"/>
      <c r="AN6" s="1649" t="s">
        <v>420</v>
      </c>
      <c r="AO6" s="1653"/>
      <c r="AP6" s="1650" t="s">
        <v>435</v>
      </c>
      <c r="AQ6" s="1653"/>
      <c r="AR6" s="1649" t="s">
        <v>422</v>
      </c>
      <c r="AS6" s="1653"/>
      <c r="AT6" s="1658" t="s">
        <v>455</v>
      </c>
      <c r="AU6" s="1632"/>
      <c r="AV6" s="1659" t="s">
        <v>396</v>
      </c>
      <c r="AW6" s="1653"/>
      <c r="AX6" s="1658" t="s">
        <v>370</v>
      </c>
      <c r="AY6" s="1658"/>
      <c r="AZ6" s="1658" t="s">
        <v>374</v>
      </c>
      <c r="BA6" s="1658"/>
      <c r="BB6" s="1649" t="s">
        <v>376</v>
      </c>
      <c r="BC6" s="1653"/>
      <c r="BD6" s="1649" t="s">
        <v>429</v>
      </c>
      <c r="BE6" s="1653"/>
      <c r="BF6" s="1649" t="s">
        <v>1219</v>
      </c>
      <c r="BG6" s="1653"/>
      <c r="BH6" s="1649" t="s">
        <v>378</v>
      </c>
      <c r="BI6" s="1653"/>
    </row>
    <row r="7" spans="1:61" s="519" customFormat="1" ht="18" customHeight="1" x14ac:dyDescent="0.25">
      <c r="A7" s="1630"/>
      <c r="B7" s="516" t="s">
        <v>264</v>
      </c>
      <c r="C7" s="516" t="s">
        <v>266</v>
      </c>
      <c r="D7" s="516" t="s">
        <v>264</v>
      </c>
      <c r="E7" s="516" t="s">
        <v>266</v>
      </c>
      <c r="F7" s="516" t="s">
        <v>264</v>
      </c>
      <c r="G7" s="516" t="s">
        <v>266</v>
      </c>
      <c r="H7" s="516" t="s">
        <v>264</v>
      </c>
      <c r="I7" s="516" t="s">
        <v>266</v>
      </c>
      <c r="J7" s="516" t="s">
        <v>264</v>
      </c>
      <c r="K7" s="516" t="s">
        <v>266</v>
      </c>
      <c r="L7" s="516" t="s">
        <v>264</v>
      </c>
      <c r="M7" s="516" t="s">
        <v>266</v>
      </c>
      <c r="N7" s="516" t="s">
        <v>264</v>
      </c>
      <c r="O7" s="516" t="s">
        <v>266</v>
      </c>
      <c r="P7" s="516" t="s">
        <v>264</v>
      </c>
      <c r="Q7" s="516" t="s">
        <v>266</v>
      </c>
      <c r="R7" s="516" t="s">
        <v>264</v>
      </c>
      <c r="S7" s="516" t="s">
        <v>266</v>
      </c>
      <c r="T7" s="516" t="s">
        <v>264</v>
      </c>
      <c r="U7" s="516" t="s">
        <v>266</v>
      </c>
      <c r="V7" s="516" t="s">
        <v>264</v>
      </c>
      <c r="W7" s="516" t="s">
        <v>266</v>
      </c>
      <c r="X7" s="516" t="s">
        <v>264</v>
      </c>
      <c r="Y7" s="516" t="s">
        <v>266</v>
      </c>
      <c r="Z7" s="516" t="s">
        <v>264</v>
      </c>
      <c r="AA7" s="516" t="s">
        <v>266</v>
      </c>
      <c r="AB7" s="516" t="s">
        <v>264</v>
      </c>
      <c r="AC7" s="516" t="s">
        <v>266</v>
      </c>
      <c r="AD7" s="517" t="s">
        <v>264</v>
      </c>
      <c r="AE7" s="517" t="s">
        <v>266</v>
      </c>
      <c r="AF7" s="516" t="s">
        <v>264</v>
      </c>
      <c r="AG7" s="516" t="s">
        <v>266</v>
      </c>
      <c r="AH7" s="516" t="s">
        <v>264</v>
      </c>
      <c r="AI7" s="516" t="s">
        <v>266</v>
      </c>
      <c r="AJ7" s="516" t="s">
        <v>264</v>
      </c>
      <c r="AK7" s="516" t="s">
        <v>266</v>
      </c>
      <c r="AL7" s="516" t="s">
        <v>264</v>
      </c>
      <c r="AM7" s="516" t="s">
        <v>266</v>
      </c>
      <c r="AN7" s="516" t="s">
        <v>264</v>
      </c>
      <c r="AO7" s="516" t="s">
        <v>266</v>
      </c>
      <c r="AP7" s="518" t="s">
        <v>264</v>
      </c>
      <c r="AQ7" s="516" t="s">
        <v>266</v>
      </c>
      <c r="AR7" s="516" t="s">
        <v>264</v>
      </c>
      <c r="AS7" s="516" t="s">
        <v>266</v>
      </c>
      <c r="AT7" s="516" t="s">
        <v>264</v>
      </c>
      <c r="AU7" s="516" t="s">
        <v>266</v>
      </c>
      <c r="AV7" s="516" t="s">
        <v>264</v>
      </c>
      <c r="AW7" s="516" t="s">
        <v>266</v>
      </c>
      <c r="AX7" s="516" t="s">
        <v>264</v>
      </c>
      <c r="AY7" s="516" t="s">
        <v>266</v>
      </c>
      <c r="AZ7" s="516" t="s">
        <v>264</v>
      </c>
      <c r="BA7" s="516" t="s">
        <v>266</v>
      </c>
      <c r="BB7" s="516" t="s">
        <v>264</v>
      </c>
      <c r="BC7" s="516" t="s">
        <v>266</v>
      </c>
      <c r="BD7" s="516" t="s">
        <v>264</v>
      </c>
      <c r="BE7" s="516" t="s">
        <v>266</v>
      </c>
      <c r="BF7" s="516" t="s">
        <v>264</v>
      </c>
      <c r="BG7" s="516" t="s">
        <v>266</v>
      </c>
      <c r="BH7" s="516" t="s">
        <v>264</v>
      </c>
      <c r="BI7" s="516" t="s">
        <v>266</v>
      </c>
    </row>
    <row r="8" spans="1:61" s="511" customFormat="1" ht="21" customHeight="1" x14ac:dyDescent="0.25">
      <c r="A8" s="973" t="s">
        <v>982</v>
      </c>
      <c r="B8" s="1238">
        <f t="shared" ref="B8:C12" si="0">D8+L8+P8+R8+AJ8+AV8+AP8+AZ8+BB8+AL8+AT8+AN8+BH8+AR8+N8+H8+Z8+AH8+AF8+T8+BD8+AX8+F8+AD8+J8+X8+V8+AB8+BF8</f>
        <v>49738111.689999998</v>
      </c>
      <c r="C8" s="1238">
        <f t="shared" si="0"/>
        <v>1625937.97</v>
      </c>
      <c r="D8" s="934">
        <f>[1]Субсидия_факт!U8</f>
        <v>196603.59</v>
      </c>
      <c r="E8" s="934">
        <v>0</v>
      </c>
      <c r="F8" s="934">
        <f>[1]Субсидия_факт!V8</f>
        <v>0</v>
      </c>
      <c r="G8" s="934"/>
      <c r="H8" s="934">
        <f>[1]Субсидия_факт!AF8</f>
        <v>0</v>
      </c>
      <c r="I8" s="934"/>
      <c r="J8" s="934">
        <f>[1]Субсидия_факт!AG8</f>
        <v>0</v>
      </c>
      <c r="K8" s="934"/>
      <c r="L8" s="934">
        <f>[1]Субсидия_факт!AM8</f>
        <v>4800000</v>
      </c>
      <c r="M8" s="934"/>
      <c r="N8" s="934">
        <f>[1]Субсидия_факт!AN8</f>
        <v>0</v>
      </c>
      <c r="O8" s="934"/>
      <c r="P8" s="934">
        <f>[1]Субсидия_факт!AO8</f>
        <v>84496.11</v>
      </c>
      <c r="Q8" s="934">
        <v>0</v>
      </c>
      <c r="R8" s="934">
        <f>[1]Субсидия_факт!BS8</f>
        <v>0</v>
      </c>
      <c r="S8" s="934"/>
      <c r="T8" s="934">
        <f>[1]Субсидия_факт!DE8</f>
        <v>0</v>
      </c>
      <c r="U8" s="934"/>
      <c r="V8" s="934">
        <f>[1]Субсидия_факт!DG8</f>
        <v>0</v>
      </c>
      <c r="W8" s="934"/>
      <c r="X8" s="934">
        <f>[1]Субсидия_факт!DH8</f>
        <v>0</v>
      </c>
      <c r="Y8" s="934"/>
      <c r="Z8" s="934">
        <f>[1]Субсидия_факт!DI8</f>
        <v>22529498.699999999</v>
      </c>
      <c r="AA8" s="996">
        <v>1559232.68</v>
      </c>
      <c r="AB8" s="924">
        <f>[1]Субсидия_факт!EU8</f>
        <v>0</v>
      </c>
      <c r="AC8" s="924"/>
      <c r="AD8" s="934">
        <f>[1]Субсидия_факт!EX8</f>
        <v>20490321.789999999</v>
      </c>
      <c r="AE8" s="934"/>
      <c r="AF8" s="934">
        <f>[1]Субсидия_факт!FA8</f>
        <v>0</v>
      </c>
      <c r="AG8" s="934"/>
      <c r="AH8" s="934">
        <f>[1]Субсидия_факт!FN8</f>
        <v>0</v>
      </c>
      <c r="AI8" s="934"/>
      <c r="AJ8" s="934">
        <f>[1]Субсидия_факт!FR8</f>
        <v>0</v>
      </c>
      <c r="AK8" s="934"/>
      <c r="AL8" s="934">
        <f>[1]Субсидия_факт!FW8</f>
        <v>0</v>
      </c>
      <c r="AM8" s="934"/>
      <c r="AN8" s="934">
        <f>[1]Субсидия_факт!FZ8</f>
        <v>0</v>
      </c>
      <c r="AO8" s="934"/>
      <c r="AP8" s="934">
        <f>[1]Субсидия_факт!GA8</f>
        <v>0</v>
      </c>
      <c r="AQ8" s="934"/>
      <c r="AR8" s="934">
        <f>[1]Субсидия_факт!GD8</f>
        <v>0</v>
      </c>
      <c r="AS8" s="934"/>
      <c r="AT8" s="934">
        <f>[1]Субсидия_факт!GG8</f>
        <v>0</v>
      </c>
      <c r="AU8" s="934"/>
      <c r="AV8" s="934">
        <f>[1]Субсидия_факт!GH8</f>
        <v>747957.52</v>
      </c>
      <c r="AW8" s="934"/>
      <c r="AX8" s="934">
        <f>[1]Субсидия_факт!GU8</f>
        <v>226155.87</v>
      </c>
      <c r="AY8" s="934">
        <v>0</v>
      </c>
      <c r="AZ8" s="934">
        <f>[1]Субсидия_факт!GX8</f>
        <v>663078.11</v>
      </c>
      <c r="BA8" s="934">
        <v>66705.289999999994</v>
      </c>
      <c r="BB8" s="934">
        <f>[1]Субсидия_факт!HA8</f>
        <v>0</v>
      </c>
      <c r="BC8" s="934"/>
      <c r="BD8" s="934">
        <f>[1]Субсидия_факт!HB8</f>
        <v>0</v>
      </c>
      <c r="BE8" s="934"/>
      <c r="BF8" s="934">
        <f>[1]Субсидия_факт!HE8</f>
        <v>0</v>
      </c>
      <c r="BG8" s="934"/>
      <c r="BH8" s="934">
        <f>[1]Субсидия_факт!HN8</f>
        <v>0</v>
      </c>
      <c r="BI8" s="934"/>
    </row>
    <row r="9" spans="1:61" s="511" customFormat="1" ht="21" customHeight="1" x14ac:dyDescent="0.25">
      <c r="A9" s="973" t="s">
        <v>983</v>
      </c>
      <c r="B9" s="1238">
        <f t="shared" si="0"/>
        <v>103843950.19</v>
      </c>
      <c r="C9" s="1238">
        <f t="shared" si="0"/>
        <v>11416334.48</v>
      </c>
      <c r="D9" s="934">
        <f>[1]Субсидия_факт!U12</f>
        <v>237500</v>
      </c>
      <c r="E9" s="934">
        <v>0</v>
      </c>
      <c r="F9" s="934">
        <f>[1]Субсидия_факт!V12</f>
        <v>0</v>
      </c>
      <c r="G9" s="934"/>
      <c r="H9" s="934">
        <f>[1]Субсидия_факт!AF12</f>
        <v>0</v>
      </c>
      <c r="I9" s="934"/>
      <c r="J9" s="934">
        <f>[1]Субсидия_факт!AG12</f>
        <v>0</v>
      </c>
      <c r="K9" s="934"/>
      <c r="L9" s="934">
        <f>[1]Субсидия_факт!AM12</f>
        <v>0</v>
      </c>
      <c r="M9" s="934"/>
      <c r="N9" s="934">
        <f>[1]Субсидия_факт!AN12</f>
        <v>0</v>
      </c>
      <c r="O9" s="934"/>
      <c r="P9" s="934">
        <f>[1]Субсидия_факт!AO12</f>
        <v>147236.76999999999</v>
      </c>
      <c r="Q9" s="934">
        <v>0</v>
      </c>
      <c r="R9" s="934">
        <f>[1]Субсидия_факт!BS12</f>
        <v>0</v>
      </c>
      <c r="S9" s="934"/>
      <c r="T9" s="934">
        <f>[1]Субсидия_факт!DE12</f>
        <v>0</v>
      </c>
      <c r="U9" s="934"/>
      <c r="V9" s="934">
        <f>[1]Субсидия_факт!DG12</f>
        <v>0</v>
      </c>
      <c r="W9" s="934"/>
      <c r="X9" s="934">
        <f>[1]Субсидия_факт!DH12</f>
        <v>0</v>
      </c>
      <c r="Y9" s="934"/>
      <c r="Z9" s="934">
        <f>[1]Субсидия_факт!DI12</f>
        <v>32304481.710000001</v>
      </c>
      <c r="AA9" s="996">
        <v>11416334.48</v>
      </c>
      <c r="AB9" s="924">
        <f>[1]Субсидия_факт!EU12</f>
        <v>0</v>
      </c>
      <c r="AC9" s="924"/>
      <c r="AD9" s="934">
        <f>[1]Субсидия_факт!EX12</f>
        <v>34885170.130000003</v>
      </c>
      <c r="AE9" s="934"/>
      <c r="AF9" s="934">
        <f>[1]Субсидия_факт!FA12</f>
        <v>0</v>
      </c>
      <c r="AG9" s="934"/>
      <c r="AH9" s="934">
        <f>[1]Субсидия_факт!FN12</f>
        <v>0</v>
      </c>
      <c r="AI9" s="934"/>
      <c r="AJ9" s="934">
        <f>[1]Субсидия_факт!FR12</f>
        <v>0</v>
      </c>
      <c r="AK9" s="934"/>
      <c r="AL9" s="934">
        <f>[1]Субсидия_факт!FW12</f>
        <v>34924678</v>
      </c>
      <c r="AM9" s="934"/>
      <c r="AN9" s="934">
        <f>[1]Субсидия_факт!FZ12</f>
        <v>0</v>
      </c>
      <c r="AO9" s="934"/>
      <c r="AP9" s="934">
        <f>[1]Субсидия_факт!GA12</f>
        <v>0</v>
      </c>
      <c r="AQ9" s="934"/>
      <c r="AR9" s="934">
        <f>[1]Субсидия_факт!GD12</f>
        <v>0</v>
      </c>
      <c r="AS9" s="934"/>
      <c r="AT9" s="934">
        <f>[1]Субсидия_факт!GG12</f>
        <v>0</v>
      </c>
      <c r="AU9" s="934"/>
      <c r="AV9" s="934">
        <f>[1]Субсидия_факт!GH12</f>
        <v>363349.89</v>
      </c>
      <c r="AW9" s="934"/>
      <c r="AX9" s="934">
        <f>[1]Субсидия_факт!GU12</f>
        <v>401251.36</v>
      </c>
      <c r="AY9" s="934">
        <v>0</v>
      </c>
      <c r="AZ9" s="934">
        <f>[1]Субсидия_факт!GX12</f>
        <v>456137.64</v>
      </c>
      <c r="BA9" s="934">
        <v>0</v>
      </c>
      <c r="BB9" s="934">
        <f>[1]Субсидия_факт!HA12</f>
        <v>0</v>
      </c>
      <c r="BC9" s="934"/>
      <c r="BD9" s="934">
        <f>[1]Субсидия_факт!HB12</f>
        <v>0</v>
      </c>
      <c r="BE9" s="934"/>
      <c r="BF9" s="934">
        <f>[1]Субсидия_факт!HE12</f>
        <v>0</v>
      </c>
      <c r="BG9" s="934"/>
      <c r="BH9" s="934">
        <f>[1]Субсидия_факт!HN12</f>
        <v>124144.69</v>
      </c>
      <c r="BI9" s="934"/>
    </row>
    <row r="10" spans="1:61" s="511" customFormat="1" ht="21" customHeight="1" x14ac:dyDescent="0.25">
      <c r="A10" s="973" t="s">
        <v>984</v>
      </c>
      <c r="B10" s="1238">
        <f t="shared" si="0"/>
        <v>77859827.319999993</v>
      </c>
      <c r="C10" s="1238">
        <f t="shared" si="0"/>
        <v>3360309.94</v>
      </c>
      <c r="D10" s="934">
        <f>[1]Субсидия_факт!U16</f>
        <v>237500</v>
      </c>
      <c r="E10" s="934">
        <v>0</v>
      </c>
      <c r="F10" s="934">
        <f>[1]Субсидия_факт!V16</f>
        <v>0</v>
      </c>
      <c r="G10" s="934"/>
      <c r="H10" s="934">
        <f>[1]Субсидия_факт!AF16</f>
        <v>11992800</v>
      </c>
      <c r="I10" s="934"/>
      <c r="J10" s="934">
        <f>[1]Субсидия_факт!AG16</f>
        <v>0</v>
      </c>
      <c r="K10" s="934"/>
      <c r="L10" s="934">
        <f>[1]Субсидия_факт!AM16</f>
        <v>4750000</v>
      </c>
      <c r="M10" s="934"/>
      <c r="N10" s="934">
        <f>[1]Субсидия_факт!AN16</f>
        <v>0</v>
      </c>
      <c r="O10" s="934"/>
      <c r="P10" s="934">
        <f>[1]Субсидия_факт!AO16</f>
        <v>202859.55</v>
      </c>
      <c r="Q10" s="934">
        <v>0</v>
      </c>
      <c r="R10" s="934">
        <f>[1]Субсидия_факт!BS16</f>
        <v>55401.66</v>
      </c>
      <c r="S10" s="934"/>
      <c r="T10" s="934">
        <f>[1]Субсидия_факт!DE16</f>
        <v>0</v>
      </c>
      <c r="U10" s="934"/>
      <c r="V10" s="934">
        <f>[1]Субсидия_факт!DG16</f>
        <v>0</v>
      </c>
      <c r="W10" s="934"/>
      <c r="X10" s="934">
        <f>[1]Субсидия_факт!DH16</f>
        <v>0</v>
      </c>
      <c r="Y10" s="934"/>
      <c r="Z10" s="934">
        <f>[1]Субсидия_факт!DI16</f>
        <v>37859128.799999997</v>
      </c>
      <c r="AA10" s="996">
        <v>3334320.68</v>
      </c>
      <c r="AB10" s="924">
        <f>[1]Субсидия_факт!EU16</f>
        <v>0</v>
      </c>
      <c r="AC10" s="924"/>
      <c r="AD10" s="934">
        <f>[1]Субсидия_факт!EX16</f>
        <v>20174092.140000001</v>
      </c>
      <c r="AE10" s="934"/>
      <c r="AF10" s="934">
        <f>[1]Субсидия_факт!FA16</f>
        <v>0</v>
      </c>
      <c r="AG10" s="934"/>
      <c r="AH10" s="934">
        <f>[1]Субсидия_факт!FN16</f>
        <v>0</v>
      </c>
      <c r="AI10" s="934"/>
      <c r="AJ10" s="934">
        <f>[1]Субсидия_факт!FR16</f>
        <v>0</v>
      </c>
      <c r="AK10" s="934"/>
      <c r="AL10" s="934">
        <f>[1]Субсидия_факт!FW16</f>
        <v>0</v>
      </c>
      <c r="AM10" s="934"/>
      <c r="AN10" s="934">
        <f>[1]Субсидия_факт!FZ16</f>
        <v>0</v>
      </c>
      <c r="AO10" s="934"/>
      <c r="AP10" s="934">
        <f>[1]Субсидия_факт!GA16</f>
        <v>0</v>
      </c>
      <c r="AQ10" s="934"/>
      <c r="AR10" s="934">
        <f>[1]Субсидия_факт!GD16</f>
        <v>1538461.5</v>
      </c>
      <c r="AS10" s="934"/>
      <c r="AT10" s="934">
        <f>[1]Субсидия_факт!GG16</f>
        <v>0</v>
      </c>
      <c r="AU10" s="934"/>
      <c r="AV10" s="934">
        <f>[1]Субсидия_факт!GH16</f>
        <v>387747.23</v>
      </c>
      <c r="AW10" s="934"/>
      <c r="AX10" s="934">
        <f>[1]Субсидия_факт!GU16</f>
        <v>358559.36</v>
      </c>
      <c r="AY10" s="934">
        <v>0</v>
      </c>
      <c r="AZ10" s="934">
        <f>[1]Субсидия_факт!GX16</f>
        <v>303277.08</v>
      </c>
      <c r="BA10" s="934">
        <v>25989.26</v>
      </c>
      <c r="BB10" s="934">
        <f>[1]Субсидия_факт!HA16</f>
        <v>0</v>
      </c>
      <c r="BC10" s="934"/>
      <c r="BD10" s="934">
        <f>[1]Субсидия_факт!HB16</f>
        <v>0</v>
      </c>
      <c r="BE10" s="934"/>
      <c r="BF10" s="934">
        <f>[1]Субсидия_факт!HE16</f>
        <v>0</v>
      </c>
      <c r="BG10" s="934"/>
      <c r="BH10" s="934">
        <f>[1]Субсидия_факт!HN16</f>
        <v>0</v>
      </c>
      <c r="BI10" s="934"/>
    </row>
    <row r="11" spans="1:61" s="511" customFormat="1" ht="21" customHeight="1" x14ac:dyDescent="0.25">
      <c r="A11" s="973" t="s">
        <v>1002</v>
      </c>
      <c r="B11" s="1238">
        <f t="shared" si="0"/>
        <v>166178508.22999999</v>
      </c>
      <c r="C11" s="1238">
        <f t="shared" si="0"/>
        <v>11826580.550000001</v>
      </c>
      <c r="D11" s="934">
        <f>[1]Субсидия_факт!U20</f>
        <v>240000</v>
      </c>
      <c r="E11" s="934">
        <v>0</v>
      </c>
      <c r="F11" s="934">
        <f>[1]Субсидия_факт!V20</f>
        <v>0</v>
      </c>
      <c r="G11" s="934"/>
      <c r="H11" s="934">
        <f>[1]Субсидия_факт!AF20</f>
        <v>0</v>
      </c>
      <c r="I11" s="934"/>
      <c r="J11" s="934">
        <f>[1]Субсидия_факт!AG20</f>
        <v>0</v>
      </c>
      <c r="K11" s="934"/>
      <c r="L11" s="934">
        <f>[1]Субсидия_факт!AM20</f>
        <v>4550000</v>
      </c>
      <c r="M11" s="934"/>
      <c r="N11" s="934">
        <f>[1]Субсидия_факт!AN20</f>
        <v>0</v>
      </c>
      <c r="O11" s="934"/>
      <c r="P11" s="934">
        <f>[1]Субсидия_факт!AO20</f>
        <v>219942.46</v>
      </c>
      <c r="Q11" s="934">
        <v>0</v>
      </c>
      <c r="R11" s="934">
        <f>[1]Субсидия_факт!BS20</f>
        <v>33241</v>
      </c>
      <c r="S11" s="934"/>
      <c r="T11" s="934">
        <f>[1]Субсидия_факт!DE20</f>
        <v>0</v>
      </c>
      <c r="U11" s="934"/>
      <c r="V11" s="934">
        <f>[1]Субсидия_факт!DG20</f>
        <v>0</v>
      </c>
      <c r="W11" s="934"/>
      <c r="X11" s="934">
        <f>[1]Субсидия_факт!DH20</f>
        <v>0</v>
      </c>
      <c r="Y11" s="934"/>
      <c r="Z11" s="934">
        <f>[1]Субсидия_факт!DI20</f>
        <v>84483348.959999993</v>
      </c>
      <c r="AA11" s="996">
        <v>11826580.550000001</v>
      </c>
      <c r="AB11" s="924">
        <f>[1]Субсидия_факт!EU20</f>
        <v>0</v>
      </c>
      <c r="AC11" s="924"/>
      <c r="AD11" s="934">
        <f>[1]Субсидия_факт!EX20</f>
        <v>53347200.469999999</v>
      </c>
      <c r="AE11" s="934"/>
      <c r="AF11" s="934">
        <f>[1]Субсидия_факт!FA20</f>
        <v>0</v>
      </c>
      <c r="AG11" s="934"/>
      <c r="AH11" s="934">
        <f>[1]Субсидия_факт!FN20</f>
        <v>0</v>
      </c>
      <c r="AI11" s="934"/>
      <c r="AJ11" s="934">
        <f>[1]Субсидия_факт!FR20</f>
        <v>0</v>
      </c>
      <c r="AK11" s="934"/>
      <c r="AL11" s="934">
        <f>[1]Субсидия_факт!FW20</f>
        <v>17422276.719999999</v>
      </c>
      <c r="AM11" s="934"/>
      <c r="AN11" s="934">
        <f>[1]Субсидия_факт!FZ20</f>
        <v>0</v>
      </c>
      <c r="AO11" s="934"/>
      <c r="AP11" s="934">
        <f>[1]Субсидия_факт!GA20</f>
        <v>0</v>
      </c>
      <c r="AQ11" s="934"/>
      <c r="AR11" s="934">
        <f>[1]Субсидия_факт!GD20</f>
        <v>2307692.5</v>
      </c>
      <c r="AS11" s="934"/>
      <c r="AT11" s="934">
        <f>[1]Субсидия_факт!GG20</f>
        <v>0</v>
      </c>
      <c r="AU11" s="934"/>
      <c r="AV11" s="934">
        <f>[1]Субсидия_факт!GH20</f>
        <v>418871.73</v>
      </c>
      <c r="AW11" s="934"/>
      <c r="AX11" s="934">
        <f>[1]Субсидия_факт!GU20</f>
        <v>2432791.9300000002</v>
      </c>
      <c r="AY11" s="934">
        <v>0</v>
      </c>
      <c r="AZ11" s="934">
        <f>[1]Субсидия_факт!GX20</f>
        <v>723142.46</v>
      </c>
      <c r="BA11" s="934">
        <v>0</v>
      </c>
      <c r="BB11" s="934">
        <f>[1]Субсидия_факт!HA20</f>
        <v>0</v>
      </c>
      <c r="BC11" s="934"/>
      <c r="BD11" s="934">
        <f>[1]Субсидия_факт!HB20</f>
        <v>0</v>
      </c>
      <c r="BE11" s="934"/>
      <c r="BF11" s="934">
        <f>[1]Субсидия_факт!HE20</f>
        <v>0</v>
      </c>
      <c r="BG11" s="934"/>
      <c r="BH11" s="934">
        <f>[1]Субсидия_факт!HN20</f>
        <v>0</v>
      </c>
      <c r="BI11" s="934"/>
    </row>
    <row r="12" spans="1:61" s="511" customFormat="1" ht="21" customHeight="1" x14ac:dyDescent="0.25">
      <c r="A12" s="973" t="s">
        <v>985</v>
      </c>
      <c r="B12" s="1238">
        <f t="shared" si="0"/>
        <v>91815643.180000007</v>
      </c>
      <c r="C12" s="1238">
        <f t="shared" si="0"/>
        <v>5260343.5299999993</v>
      </c>
      <c r="D12" s="934">
        <f>[1]Субсидия_факт!U21</f>
        <v>240000</v>
      </c>
      <c r="E12" s="934">
        <v>44745</v>
      </c>
      <c r="F12" s="934">
        <f>[1]Субсидия_факт!V21</f>
        <v>0</v>
      </c>
      <c r="G12" s="934"/>
      <c r="H12" s="934">
        <f>[1]Субсидия_факт!AF21</f>
        <v>0</v>
      </c>
      <c r="I12" s="934"/>
      <c r="J12" s="934">
        <f>[1]Субсидия_факт!AG21</f>
        <v>0</v>
      </c>
      <c r="K12" s="934"/>
      <c r="L12" s="934">
        <f>[1]Субсидия_факт!AM21</f>
        <v>0</v>
      </c>
      <c r="M12" s="934"/>
      <c r="N12" s="934">
        <f>[1]Субсидия_факт!AN21</f>
        <v>0</v>
      </c>
      <c r="O12" s="934"/>
      <c r="P12" s="934">
        <f>[1]Субсидия_факт!AO21</f>
        <v>65438.559999999998</v>
      </c>
      <c r="Q12" s="934">
        <v>0</v>
      </c>
      <c r="R12" s="934">
        <f>[1]Субсидия_факт!BS21</f>
        <v>16620.5</v>
      </c>
      <c r="S12" s="934"/>
      <c r="T12" s="934">
        <f>[1]Субсидия_факт!DE21</f>
        <v>0</v>
      </c>
      <c r="U12" s="934"/>
      <c r="V12" s="934">
        <f>[1]Субсидия_факт!DG21</f>
        <v>0</v>
      </c>
      <c r="W12" s="934"/>
      <c r="X12" s="934">
        <f>[1]Субсидия_факт!DH21</f>
        <v>0</v>
      </c>
      <c r="Y12" s="934"/>
      <c r="Z12" s="934">
        <f>[1]Субсидия_факт!DI21</f>
        <v>59176615.130000003</v>
      </c>
      <c r="AA12" s="996">
        <v>4394902.88</v>
      </c>
      <c r="AB12" s="924">
        <f>[1]Субсидия_факт!EU21</f>
        <v>0</v>
      </c>
      <c r="AC12" s="924"/>
      <c r="AD12" s="934">
        <f>[1]Субсидия_факт!EX21</f>
        <v>28044906.940000001</v>
      </c>
      <c r="AE12" s="934"/>
      <c r="AF12" s="934">
        <f>[1]Субсидия_факт!FA21</f>
        <v>0</v>
      </c>
      <c r="AG12" s="934"/>
      <c r="AH12" s="934">
        <f>[1]Субсидия_факт!FN21</f>
        <v>0</v>
      </c>
      <c r="AI12" s="934"/>
      <c r="AJ12" s="934">
        <f>[1]Субсидия_факт!FR21</f>
        <v>0</v>
      </c>
      <c r="AK12" s="934"/>
      <c r="AL12" s="934">
        <f>[1]Субсидия_факт!FW21</f>
        <v>0</v>
      </c>
      <c r="AM12" s="934"/>
      <c r="AN12" s="934">
        <f>[1]Субсидия_факт!FZ21</f>
        <v>0</v>
      </c>
      <c r="AO12" s="934"/>
      <c r="AP12" s="934">
        <f>[1]Субсидия_факт!GA21</f>
        <v>0</v>
      </c>
      <c r="AQ12" s="934"/>
      <c r="AR12" s="934">
        <f>[1]Субсидия_факт!GD21</f>
        <v>769230.75</v>
      </c>
      <c r="AS12" s="934"/>
      <c r="AT12" s="934">
        <f>[1]Субсидия_факт!GG21</f>
        <v>1413600</v>
      </c>
      <c r="AU12" s="934">
        <v>473184.89</v>
      </c>
      <c r="AV12" s="934">
        <f>[1]Субсидия_факт!GH21</f>
        <v>510015.12</v>
      </c>
      <c r="AW12" s="934"/>
      <c r="AX12" s="934">
        <f>[1]Субсидия_факт!GU21</f>
        <v>967481.65</v>
      </c>
      <c r="AY12" s="934">
        <v>236670.72</v>
      </c>
      <c r="AZ12" s="934">
        <f>[1]Субсидия_факт!GX21</f>
        <v>611734.53</v>
      </c>
      <c r="BA12" s="934">
        <v>110840.04</v>
      </c>
      <c r="BB12" s="934">
        <f>[1]Субсидия_факт!HA21</f>
        <v>0</v>
      </c>
      <c r="BC12" s="934"/>
      <c r="BD12" s="934">
        <f>[1]Субсидия_факт!HB21</f>
        <v>0</v>
      </c>
      <c r="BE12" s="934"/>
      <c r="BF12" s="934">
        <f>[1]Субсидия_факт!HE21</f>
        <v>0</v>
      </c>
      <c r="BG12" s="934"/>
      <c r="BH12" s="934">
        <f>[1]Субсидия_факт!HN21</f>
        <v>0</v>
      </c>
      <c r="BI12" s="934"/>
    </row>
    <row r="13" spans="1:61" s="511" customFormat="1" ht="21" customHeight="1" x14ac:dyDescent="0.25">
      <c r="A13" s="861" t="s">
        <v>986</v>
      </c>
      <c r="B13" s="934">
        <f t="shared" ref="B13:B15" si="1">D13+L13+P13+R13+AJ13+AV13+AP13+AZ13+BB13+AL13+AT13+AN13+BH13+AR13+N13+H13+Z13+AH13+AF13+T13+BD13+AX13+F13+AD13+J13+X13+V13+AB13+BF13</f>
        <v>40296038.579999998</v>
      </c>
      <c r="C13" s="934">
        <f t="shared" ref="C13:C15" si="2">E13+M13+Q13+S13+AK13+AW13+AQ13+BA13+BC13+AM13+AU13+AO13+BI13+AS13+O13+I13+AA13+AI13+AG13+U13+BE13+AY13+G13+AE13+K13+Y13+W13+AC13+BG13</f>
        <v>1360994.99</v>
      </c>
      <c r="D13" s="934">
        <f>[1]Субсидия_факт!U9</f>
        <v>212002.51</v>
      </c>
      <c r="E13" s="934">
        <v>0</v>
      </c>
      <c r="F13" s="934">
        <f>[1]Субсидия_факт!V9</f>
        <v>0</v>
      </c>
      <c r="G13" s="934"/>
      <c r="H13" s="934">
        <f>[1]Субсидия_факт!AF9</f>
        <v>0</v>
      </c>
      <c r="I13" s="934"/>
      <c r="J13" s="934">
        <f>[1]Субсидия_факт!AG9</f>
        <v>0</v>
      </c>
      <c r="K13" s="934"/>
      <c r="L13" s="934">
        <f>[1]Субсидия_факт!AM9</f>
        <v>0</v>
      </c>
      <c r="M13" s="934"/>
      <c r="N13" s="934">
        <f>[1]Субсидия_факт!AN9</f>
        <v>167000</v>
      </c>
      <c r="O13" s="934"/>
      <c r="P13" s="934">
        <f>[1]Субсидия_факт!AO9</f>
        <v>230619.28</v>
      </c>
      <c r="Q13" s="934">
        <v>230619.28</v>
      </c>
      <c r="R13" s="934">
        <f>[1]Субсидия_факт!BS9</f>
        <v>44321.33</v>
      </c>
      <c r="S13" s="934"/>
      <c r="T13" s="934">
        <f>[1]Субсидия_факт!DE9</f>
        <v>0</v>
      </c>
      <c r="U13" s="934"/>
      <c r="V13" s="934">
        <f>[1]Субсидия_факт!DG9</f>
        <v>0</v>
      </c>
      <c r="W13" s="934"/>
      <c r="X13" s="934">
        <f>[1]Субсидия_факт!DH9</f>
        <v>0</v>
      </c>
      <c r="Y13" s="934"/>
      <c r="Z13" s="934">
        <f>[1]Субсидия_факт!DI9</f>
        <v>11160000</v>
      </c>
      <c r="AA13" s="996">
        <v>0</v>
      </c>
      <c r="AB13" s="924">
        <f>[1]Субсидия_факт!EU9</f>
        <v>0</v>
      </c>
      <c r="AC13" s="924"/>
      <c r="AD13" s="934">
        <f>[1]Субсидия_факт!EX9</f>
        <v>22116327.09</v>
      </c>
      <c r="AE13" s="934"/>
      <c r="AF13" s="934">
        <f>[1]Субсидия_факт!FA9</f>
        <v>0</v>
      </c>
      <c r="AG13" s="934"/>
      <c r="AH13" s="934">
        <f>[1]Субсидия_факт!FN9</f>
        <v>0</v>
      </c>
      <c r="AI13" s="934"/>
      <c r="AJ13" s="934">
        <f>[1]Субсидия_факт!FR9</f>
        <v>0</v>
      </c>
      <c r="AK13" s="934"/>
      <c r="AL13" s="934">
        <f>[1]Субсидия_факт!FW9</f>
        <v>0</v>
      </c>
      <c r="AM13" s="934"/>
      <c r="AN13" s="934">
        <f>[1]Субсидия_факт!FZ9</f>
        <v>0</v>
      </c>
      <c r="AO13" s="934"/>
      <c r="AP13" s="934">
        <f>[1]Субсидия_факт!GA9</f>
        <v>0</v>
      </c>
      <c r="AQ13" s="934"/>
      <c r="AR13" s="934">
        <f>[1]Субсидия_факт!GD9</f>
        <v>0</v>
      </c>
      <c r="AS13" s="934"/>
      <c r="AT13" s="934">
        <f>[1]Субсидия_факт!GG9</f>
        <v>5010800</v>
      </c>
      <c r="AU13" s="934">
        <v>1043727.84</v>
      </c>
      <c r="AV13" s="934">
        <f>[1]Субсидия_факт!GH9</f>
        <v>504973.14</v>
      </c>
      <c r="AW13" s="934"/>
      <c r="AX13" s="934">
        <f>[1]Субсидия_факт!GU9</f>
        <v>327205.01</v>
      </c>
      <c r="AY13" s="934">
        <v>0</v>
      </c>
      <c r="AZ13" s="934">
        <f>[1]Субсидия_факт!GX9</f>
        <v>522790.22</v>
      </c>
      <c r="BA13" s="934">
        <v>86647.87</v>
      </c>
      <c r="BB13" s="934">
        <f>[1]Субсидия_факт!HA9</f>
        <v>0</v>
      </c>
      <c r="BC13" s="934"/>
      <c r="BD13" s="934">
        <f>[1]Субсидия_факт!HB9</f>
        <v>0</v>
      </c>
      <c r="BE13" s="934"/>
      <c r="BF13" s="934">
        <f>[1]Субсидия_факт!HE9</f>
        <v>0</v>
      </c>
      <c r="BG13" s="934"/>
      <c r="BH13" s="934">
        <f>[1]Субсидия_факт!HN9</f>
        <v>0</v>
      </c>
      <c r="BI13" s="934"/>
    </row>
    <row r="14" spans="1:61" s="511" customFormat="1" ht="21" customHeight="1" x14ac:dyDescent="0.25">
      <c r="A14" s="861" t="s">
        <v>987</v>
      </c>
      <c r="B14" s="934">
        <f t="shared" si="1"/>
        <v>116546808.13</v>
      </c>
      <c r="C14" s="934">
        <f t="shared" si="2"/>
        <v>15141134.02</v>
      </c>
      <c r="D14" s="934">
        <f>[1]Субсидия_факт!U10</f>
        <v>216661.91</v>
      </c>
      <c r="E14" s="934">
        <v>0</v>
      </c>
      <c r="F14" s="934">
        <f>[1]Субсидия_факт!V10</f>
        <v>0</v>
      </c>
      <c r="G14" s="934"/>
      <c r="H14" s="934">
        <f>[1]Субсидия_факт!AF10</f>
        <v>0</v>
      </c>
      <c r="I14" s="934"/>
      <c r="J14" s="934">
        <f>[1]Субсидия_факт!AG10</f>
        <v>5000000</v>
      </c>
      <c r="K14" s="934"/>
      <c r="L14" s="934">
        <f>[1]Субсидия_факт!AM10</f>
        <v>0</v>
      </c>
      <c r="M14" s="934"/>
      <c r="N14" s="934">
        <f>[1]Субсидия_факт!AN10</f>
        <v>5000000</v>
      </c>
      <c r="O14" s="934"/>
      <c r="P14" s="934">
        <f>[1]Субсидия_факт!AO10</f>
        <v>144171.49</v>
      </c>
      <c r="Q14" s="934">
        <v>0</v>
      </c>
      <c r="R14" s="934">
        <f>[1]Субсидия_факт!BS10</f>
        <v>27700.83</v>
      </c>
      <c r="S14" s="934"/>
      <c r="T14" s="934">
        <f>[1]Субсидия_факт!DE10</f>
        <v>0</v>
      </c>
      <c r="U14" s="934"/>
      <c r="V14" s="934">
        <f>[1]Субсидия_факт!DG10</f>
        <v>0</v>
      </c>
      <c r="W14" s="934"/>
      <c r="X14" s="934">
        <f>[1]Субсидия_факт!DH10</f>
        <v>0</v>
      </c>
      <c r="Y14" s="934"/>
      <c r="Z14" s="934">
        <f>[1]Субсидия_факт!DI10</f>
        <v>76413474.159999996</v>
      </c>
      <c r="AA14" s="996">
        <v>14209426.85</v>
      </c>
      <c r="AB14" s="924">
        <f>[1]Субсидия_факт!EU10</f>
        <v>0</v>
      </c>
      <c r="AC14" s="924"/>
      <c r="AD14" s="934">
        <f>[1]Субсидия_факт!EX10</f>
        <v>22902082.59</v>
      </c>
      <c r="AE14" s="934"/>
      <c r="AF14" s="934">
        <f>[1]Субсидия_факт!FA10</f>
        <v>0</v>
      </c>
      <c r="AG14" s="934"/>
      <c r="AH14" s="934">
        <f>[1]Субсидия_факт!FN10</f>
        <v>0</v>
      </c>
      <c r="AI14" s="934"/>
      <c r="AJ14" s="934">
        <f>[1]Субсидия_факт!FR10</f>
        <v>0</v>
      </c>
      <c r="AK14" s="934"/>
      <c r="AL14" s="934">
        <f>[1]Субсидия_факт!FW10</f>
        <v>0</v>
      </c>
      <c r="AM14" s="934"/>
      <c r="AN14" s="934">
        <f>[1]Субсидия_факт!FZ10</f>
        <v>0</v>
      </c>
      <c r="AO14" s="934"/>
      <c r="AP14" s="934">
        <f>[1]Субсидия_факт!GA10</f>
        <v>0</v>
      </c>
      <c r="AQ14" s="934"/>
      <c r="AR14" s="934">
        <f>[1]Субсидия_факт!GD10</f>
        <v>0</v>
      </c>
      <c r="AS14" s="934"/>
      <c r="AT14" s="934">
        <f>[1]Субсидия_факт!GG10</f>
        <v>4381800</v>
      </c>
      <c r="AU14" s="934">
        <v>833015.38</v>
      </c>
      <c r="AV14" s="934">
        <f>[1]Субсидия_факт!GH10</f>
        <v>1566163.33</v>
      </c>
      <c r="AW14" s="934"/>
      <c r="AX14" s="934">
        <f>[1]Субсидия_факт!GU10</f>
        <v>161946.89000000001</v>
      </c>
      <c r="AY14" s="934">
        <v>0</v>
      </c>
      <c r="AZ14" s="934">
        <f>[1]Субсидия_факт!GX10</f>
        <v>468148.58</v>
      </c>
      <c r="BA14" s="934">
        <v>98691.79</v>
      </c>
      <c r="BB14" s="934">
        <f>[1]Субсидия_факт!HA10</f>
        <v>114732.64</v>
      </c>
      <c r="BC14" s="934"/>
      <c r="BD14" s="934">
        <f>[1]Субсидия_факт!HB10</f>
        <v>0</v>
      </c>
      <c r="BE14" s="934"/>
      <c r="BF14" s="934">
        <f>[1]Субсидия_факт!HE10</f>
        <v>0</v>
      </c>
      <c r="BG14" s="934"/>
      <c r="BH14" s="934">
        <f>[1]Субсидия_факт!HN10</f>
        <v>149925.71</v>
      </c>
      <c r="BI14" s="934"/>
    </row>
    <row r="15" spans="1:61" s="511" customFormat="1" ht="21" customHeight="1" x14ac:dyDescent="0.25">
      <c r="A15" s="861" t="s">
        <v>988</v>
      </c>
      <c r="B15" s="934">
        <f t="shared" si="1"/>
        <v>134375911.21000001</v>
      </c>
      <c r="C15" s="934">
        <f t="shared" si="2"/>
        <v>5773230.6799999997</v>
      </c>
      <c r="D15" s="934">
        <f>[1]Субсидия_факт!U11</f>
        <v>209747.16</v>
      </c>
      <c r="E15" s="934">
        <v>164244.44</v>
      </c>
      <c r="F15" s="934">
        <f>[1]Субсидия_факт!V11</f>
        <v>0</v>
      </c>
      <c r="G15" s="934"/>
      <c r="H15" s="934">
        <f>[1]Субсидия_факт!AF11</f>
        <v>0</v>
      </c>
      <c r="I15" s="934"/>
      <c r="J15" s="934">
        <f>[1]Субсидия_факт!AG11</f>
        <v>0</v>
      </c>
      <c r="K15" s="934"/>
      <c r="L15" s="934">
        <f>[1]Субсидия_факт!AM11</f>
        <v>14200000</v>
      </c>
      <c r="M15" s="934"/>
      <c r="N15" s="934">
        <f>[1]Субсидия_факт!AN11</f>
        <v>0</v>
      </c>
      <c r="O15" s="934"/>
      <c r="P15" s="934">
        <f>[1]Субсидия_факт!AO11</f>
        <v>139211.94</v>
      </c>
      <c r="Q15" s="934">
        <v>0</v>
      </c>
      <c r="R15" s="934">
        <f>[1]Субсидия_факт!BS11</f>
        <v>16620.5</v>
      </c>
      <c r="S15" s="934"/>
      <c r="T15" s="934">
        <f>[1]Субсидия_факт!DE11</f>
        <v>0</v>
      </c>
      <c r="U15" s="934"/>
      <c r="V15" s="934">
        <f>[1]Субсидия_факт!DG11</f>
        <v>0</v>
      </c>
      <c r="W15" s="934"/>
      <c r="X15" s="934">
        <f>[1]Субсидия_факт!DH11</f>
        <v>0</v>
      </c>
      <c r="Y15" s="934"/>
      <c r="Z15" s="934">
        <f>[1]Субсидия_факт!DI11</f>
        <v>43898000</v>
      </c>
      <c r="AA15" s="996">
        <v>4106562.81</v>
      </c>
      <c r="AB15" s="924">
        <f>[1]Субсидия_факт!EU11</f>
        <v>0</v>
      </c>
      <c r="AC15" s="924"/>
      <c r="AD15" s="934">
        <f>[1]Субсидия_факт!EX11</f>
        <v>27330492.390000001</v>
      </c>
      <c r="AE15" s="934"/>
      <c r="AF15" s="934">
        <f>[1]Субсидия_факт!FA11</f>
        <v>0</v>
      </c>
      <c r="AG15" s="934"/>
      <c r="AH15" s="934">
        <f>[1]Субсидия_факт!FN11</f>
        <v>0</v>
      </c>
      <c r="AI15" s="934"/>
      <c r="AJ15" s="934">
        <f>[1]Субсидия_факт!FR11</f>
        <v>0</v>
      </c>
      <c r="AK15" s="934"/>
      <c r="AL15" s="934">
        <f>[1]Субсидия_факт!FW11</f>
        <v>6486000</v>
      </c>
      <c r="AM15" s="934"/>
      <c r="AN15" s="934">
        <f>[1]Субсидия_факт!FZ11</f>
        <v>0</v>
      </c>
      <c r="AO15" s="934"/>
      <c r="AP15" s="934">
        <f>[1]Субсидия_факт!GA11</f>
        <v>35714700</v>
      </c>
      <c r="AQ15" s="934"/>
      <c r="AR15" s="934">
        <f>[1]Субсидия_факт!GD11</f>
        <v>1538461.5</v>
      </c>
      <c r="AS15" s="934"/>
      <c r="AT15" s="934">
        <f>[1]Субсидия_факт!GG11</f>
        <v>0</v>
      </c>
      <c r="AU15" s="934"/>
      <c r="AV15" s="934">
        <f>[1]Субсидия_факт!GH11</f>
        <v>1813753.37</v>
      </c>
      <c r="AW15" s="934"/>
      <c r="AX15" s="934">
        <f>[1]Субсидия_факт!GU11</f>
        <v>2660350.4500000002</v>
      </c>
      <c r="AY15" s="934">
        <v>1502423.43</v>
      </c>
      <c r="AZ15" s="934">
        <f>[1]Субсидия_факт!GX11</f>
        <v>368573.9</v>
      </c>
      <c r="BA15" s="934">
        <v>0</v>
      </c>
      <c r="BB15" s="934">
        <f>[1]Субсидия_факт!HA11</f>
        <v>0</v>
      </c>
      <c r="BC15" s="934"/>
      <c r="BD15" s="934">
        <f>[1]Субсидия_факт!HB11</f>
        <v>0</v>
      </c>
      <c r="BE15" s="934"/>
      <c r="BF15" s="934">
        <f>[1]Субсидия_факт!HE11</f>
        <v>0</v>
      </c>
      <c r="BG15" s="934"/>
      <c r="BH15" s="934">
        <f>[1]Субсидия_факт!HN11</f>
        <v>0</v>
      </c>
      <c r="BI15" s="934"/>
    </row>
    <row r="16" spans="1:61" s="511" customFormat="1" ht="21" customHeight="1" x14ac:dyDescent="0.25">
      <c r="A16" s="861" t="s">
        <v>989</v>
      </c>
      <c r="B16" s="934">
        <f t="shared" ref="B16:B27" si="3">D16+L16+P16+R16+AJ16+AV16+AP16+AZ16+BB16+AL16+AT16+AN16+BH16+AR16+N16+H16+Z16+AH16+AF16+T16+BD16+AX16+F16+AD16+J16+X16+V16+AB16+BF16</f>
        <v>73436630.209999993</v>
      </c>
      <c r="C16" s="934">
        <f t="shared" ref="C16:C27" si="4">E16+M16+Q16+S16+AK16+AW16+AQ16+BA16+BC16+AM16+AU16+AO16+BI16+AS16+O16+I16+AA16+AI16+AG16+U16+BE16+AY16+G16+AE16+K16+Y16+W16+AC16+BG16</f>
        <v>6541263.4499999993</v>
      </c>
      <c r="D16" s="934">
        <f>[1]Субсидия_факт!U13</f>
        <v>240000</v>
      </c>
      <c r="E16" s="934">
        <v>0</v>
      </c>
      <c r="F16" s="934">
        <f>[1]Субсидия_факт!V13</f>
        <v>0</v>
      </c>
      <c r="G16" s="934"/>
      <c r="H16" s="934">
        <f>[1]Субсидия_факт!AF13</f>
        <v>0</v>
      </c>
      <c r="I16" s="934"/>
      <c r="J16" s="934">
        <f>[1]Субсидия_факт!AG13</f>
        <v>5000000</v>
      </c>
      <c r="K16" s="934"/>
      <c r="L16" s="934">
        <f>[1]Субсидия_факт!AM13</f>
        <v>0</v>
      </c>
      <c r="M16" s="934"/>
      <c r="N16" s="934">
        <f>[1]Субсидия_факт!AN13</f>
        <v>0</v>
      </c>
      <c r="O16" s="934"/>
      <c r="P16" s="934">
        <f>[1]Субсидия_факт!AO13</f>
        <v>96045.440000000002</v>
      </c>
      <c r="Q16" s="934">
        <v>0</v>
      </c>
      <c r="R16" s="934">
        <f>[1]Субсидия_факт!BS13</f>
        <v>19390.580000000002</v>
      </c>
      <c r="S16" s="934"/>
      <c r="T16" s="934">
        <f>[1]Субсидия_факт!DE13</f>
        <v>0</v>
      </c>
      <c r="U16" s="934"/>
      <c r="V16" s="934">
        <f>[1]Субсидия_факт!DG13</f>
        <v>0</v>
      </c>
      <c r="W16" s="934"/>
      <c r="X16" s="934">
        <f>[1]Субсидия_факт!DH13</f>
        <v>0</v>
      </c>
      <c r="Y16" s="934"/>
      <c r="Z16" s="934">
        <f>[1]Субсидия_факт!DI13</f>
        <v>27276382.809999999</v>
      </c>
      <c r="AA16" s="996">
        <v>6510734.3099999996</v>
      </c>
      <c r="AB16" s="924">
        <f>[1]Субсидия_факт!EU13</f>
        <v>0</v>
      </c>
      <c r="AC16" s="924"/>
      <c r="AD16" s="934">
        <f>[1]Субсидия_факт!EX13</f>
        <v>29734063.940000001</v>
      </c>
      <c r="AE16" s="934"/>
      <c r="AF16" s="934">
        <f>[1]Субсидия_факт!FA13</f>
        <v>0</v>
      </c>
      <c r="AG16" s="934"/>
      <c r="AH16" s="934">
        <f>[1]Субсидия_факт!FN13</f>
        <v>0</v>
      </c>
      <c r="AI16" s="934"/>
      <c r="AJ16" s="934">
        <f>[1]Субсидия_факт!FR13</f>
        <v>0</v>
      </c>
      <c r="AK16" s="934"/>
      <c r="AL16" s="934">
        <f>[1]Субсидия_факт!FW13</f>
        <v>9571117.5999999996</v>
      </c>
      <c r="AM16" s="934"/>
      <c r="AN16" s="934">
        <f>[1]Субсидия_факт!FZ13</f>
        <v>0</v>
      </c>
      <c r="AO16" s="934"/>
      <c r="AP16" s="934">
        <f>[1]Субсидия_факт!GA13</f>
        <v>0</v>
      </c>
      <c r="AQ16" s="934"/>
      <c r="AR16" s="934">
        <f>[1]Субсидия_факт!GD13</f>
        <v>0</v>
      </c>
      <c r="AS16" s="934"/>
      <c r="AT16" s="934">
        <f>[1]Субсидия_факт!GG13</f>
        <v>0</v>
      </c>
      <c r="AU16" s="934"/>
      <c r="AV16" s="934">
        <f>[1]Субсидия_факт!GH13</f>
        <v>895920.09</v>
      </c>
      <c r="AW16" s="934"/>
      <c r="AX16" s="934">
        <f>[1]Субсидия_факт!GU13</f>
        <v>107298.33</v>
      </c>
      <c r="AY16" s="934">
        <v>0</v>
      </c>
      <c r="AZ16" s="934">
        <f>[1]Субсидия_факт!GX13</f>
        <v>290675.63</v>
      </c>
      <c r="BA16" s="934">
        <v>30529.14</v>
      </c>
      <c r="BB16" s="934">
        <f>[1]Субсидия_факт!HA13</f>
        <v>98439.59</v>
      </c>
      <c r="BC16" s="934"/>
      <c r="BD16" s="934">
        <f>[1]Субсидия_факт!HB13</f>
        <v>0</v>
      </c>
      <c r="BE16" s="934"/>
      <c r="BF16" s="934">
        <f>[1]Субсидия_факт!HE13</f>
        <v>0</v>
      </c>
      <c r="BG16" s="934"/>
      <c r="BH16" s="934">
        <f>[1]Субсидия_факт!HN13</f>
        <v>107296.2</v>
      </c>
      <c r="BI16" s="934"/>
    </row>
    <row r="17" spans="1:61" s="511" customFormat="1" ht="21" customHeight="1" x14ac:dyDescent="0.25">
      <c r="A17" s="861" t="s">
        <v>990</v>
      </c>
      <c r="B17" s="934">
        <f t="shared" si="3"/>
        <v>29819224.579999998</v>
      </c>
      <c r="C17" s="934">
        <f t="shared" si="4"/>
        <v>358079.74</v>
      </c>
      <c r="D17" s="934">
        <f>[1]Субсидия_факт!U14</f>
        <v>205377.43</v>
      </c>
      <c r="E17" s="934">
        <v>0</v>
      </c>
      <c r="F17" s="934">
        <f>[1]Субсидия_факт!V14</f>
        <v>559324.18999999994</v>
      </c>
      <c r="G17" s="934"/>
      <c r="H17" s="934">
        <f>[1]Субсидия_факт!AF14</f>
        <v>0</v>
      </c>
      <c r="I17" s="934"/>
      <c r="J17" s="934">
        <f>[1]Субсидия_факт!AG14</f>
        <v>0</v>
      </c>
      <c r="K17" s="934"/>
      <c r="L17" s="934">
        <f>[1]Субсидия_факт!AM14</f>
        <v>0</v>
      </c>
      <c r="M17" s="934"/>
      <c r="N17" s="934">
        <f>[1]Субсидия_факт!AN14</f>
        <v>0</v>
      </c>
      <c r="O17" s="934"/>
      <c r="P17" s="934">
        <f>[1]Субсидия_факт!AO14</f>
        <v>198588.82</v>
      </c>
      <c r="Q17" s="934">
        <v>0</v>
      </c>
      <c r="R17" s="934">
        <f>[1]Субсидия_факт!BS14</f>
        <v>38781.160000000003</v>
      </c>
      <c r="S17" s="934"/>
      <c r="T17" s="934">
        <f>[1]Субсидия_факт!DE14</f>
        <v>0</v>
      </c>
      <c r="U17" s="934"/>
      <c r="V17" s="934">
        <f>[1]Субсидия_факт!DG14</f>
        <v>0</v>
      </c>
      <c r="W17" s="934"/>
      <c r="X17" s="934">
        <f>[1]Субсидия_факт!DH14</f>
        <v>0</v>
      </c>
      <c r="Y17" s="934"/>
      <c r="Z17" s="934">
        <f>[1]Субсидия_факт!DI14</f>
        <v>0</v>
      </c>
      <c r="AA17" s="996"/>
      <c r="AB17" s="924">
        <f>[1]Субсидия_факт!EU14</f>
        <v>0</v>
      </c>
      <c r="AC17" s="924"/>
      <c r="AD17" s="934">
        <f>[1]Субсидия_факт!EX14</f>
        <v>24773780.399999999</v>
      </c>
      <c r="AE17" s="934"/>
      <c r="AF17" s="934">
        <f>[1]Субсидия_факт!FA14</f>
        <v>0</v>
      </c>
      <c r="AG17" s="934"/>
      <c r="AH17" s="934">
        <f>[1]Субсидия_факт!FN14</f>
        <v>0</v>
      </c>
      <c r="AI17" s="934"/>
      <c r="AJ17" s="934">
        <f>[1]Субсидия_факт!FR14</f>
        <v>0</v>
      </c>
      <c r="AK17" s="934"/>
      <c r="AL17" s="934">
        <f>[1]Субсидия_факт!FW14</f>
        <v>0</v>
      </c>
      <c r="AM17" s="934"/>
      <c r="AN17" s="934">
        <f>[1]Субсидия_факт!FZ14</f>
        <v>0</v>
      </c>
      <c r="AO17" s="934"/>
      <c r="AP17" s="934">
        <f>[1]Субсидия_факт!GA14</f>
        <v>0</v>
      </c>
      <c r="AQ17" s="934"/>
      <c r="AR17" s="934">
        <f>[1]Субсидия_факт!GD14</f>
        <v>0</v>
      </c>
      <c r="AS17" s="934"/>
      <c r="AT17" s="934">
        <f>[1]Субсидия_факт!GG14</f>
        <v>1484400</v>
      </c>
      <c r="AU17" s="934">
        <v>300568.08</v>
      </c>
      <c r="AV17" s="934">
        <f>[1]Субсидия_факт!GH14</f>
        <v>1151338.77</v>
      </c>
      <c r="AW17" s="934"/>
      <c r="AX17" s="934">
        <f>[1]Субсидия_факт!GU14</f>
        <v>758894.3</v>
      </c>
      <c r="AY17" s="934">
        <v>0</v>
      </c>
      <c r="AZ17" s="934">
        <f>[1]Субсидия_факт!GX14</f>
        <v>391135.16</v>
      </c>
      <c r="BA17" s="934">
        <v>57511.66</v>
      </c>
      <c r="BB17" s="934">
        <f>[1]Субсидия_факт!HA14</f>
        <v>118985.96</v>
      </c>
      <c r="BC17" s="934"/>
      <c r="BD17" s="934">
        <f>[1]Субсидия_факт!HB14</f>
        <v>0</v>
      </c>
      <c r="BE17" s="934"/>
      <c r="BF17" s="934">
        <f>[1]Субсидия_факт!HE14</f>
        <v>0</v>
      </c>
      <c r="BG17" s="934"/>
      <c r="BH17" s="934">
        <f>[1]Субсидия_факт!HN14</f>
        <v>138618.39000000001</v>
      </c>
      <c r="BI17" s="934"/>
    </row>
    <row r="18" spans="1:61" s="511" customFormat="1" ht="21" customHeight="1" x14ac:dyDescent="0.25">
      <c r="A18" s="861" t="s">
        <v>991</v>
      </c>
      <c r="B18" s="934">
        <f t="shared" si="3"/>
        <v>143286432.12</v>
      </c>
      <c r="C18" s="934">
        <f t="shared" si="4"/>
        <v>15991259.58</v>
      </c>
      <c r="D18" s="934">
        <f>[1]Субсидия_факт!U15</f>
        <v>240000</v>
      </c>
      <c r="E18" s="934">
        <v>0</v>
      </c>
      <c r="F18" s="934">
        <f>[1]Субсидия_факт!V15</f>
        <v>0</v>
      </c>
      <c r="G18" s="934"/>
      <c r="H18" s="934">
        <f>[1]Субсидия_факт!AF15</f>
        <v>0</v>
      </c>
      <c r="I18" s="934"/>
      <c r="J18" s="934">
        <f>[1]Субсидия_факт!AG15</f>
        <v>0</v>
      </c>
      <c r="K18" s="934"/>
      <c r="L18" s="934">
        <f>[1]Субсидия_факт!AM15</f>
        <v>0</v>
      </c>
      <c r="M18" s="934"/>
      <c r="N18" s="934">
        <f>[1]Субсидия_факт!AN15</f>
        <v>800000</v>
      </c>
      <c r="O18" s="934"/>
      <c r="P18" s="934">
        <f>[1]Субсидия_факт!AO15</f>
        <v>89432.71</v>
      </c>
      <c r="Q18" s="934">
        <v>0</v>
      </c>
      <c r="R18" s="934">
        <f>[1]Субсидия_факт!BS15</f>
        <v>27700.83</v>
      </c>
      <c r="S18" s="934"/>
      <c r="T18" s="934">
        <f>[1]Субсидия_факт!DE15</f>
        <v>19555426.789999999</v>
      </c>
      <c r="U18" s="934">
        <v>6111172.6200000001</v>
      </c>
      <c r="V18" s="934">
        <f>[1]Субсидия_факт!DG15</f>
        <v>0</v>
      </c>
      <c r="W18" s="934"/>
      <c r="X18" s="934">
        <f>[1]Субсидия_факт!DH15</f>
        <v>0</v>
      </c>
      <c r="Y18" s="934"/>
      <c r="Z18" s="934">
        <f>[1]Субсидия_факт!DI15</f>
        <v>87042119</v>
      </c>
      <c r="AA18" s="996">
        <v>9255312.2300000004</v>
      </c>
      <c r="AB18" s="924">
        <f>[1]Субсидия_факт!EU15</f>
        <v>0</v>
      </c>
      <c r="AC18" s="924"/>
      <c r="AD18" s="934">
        <f>[1]Субсидия_факт!EX15</f>
        <v>28976695.07</v>
      </c>
      <c r="AE18" s="934"/>
      <c r="AF18" s="934">
        <f>[1]Субсидия_факт!FA15</f>
        <v>0</v>
      </c>
      <c r="AG18" s="934"/>
      <c r="AH18" s="934">
        <f>[1]Субсидия_факт!FN15</f>
        <v>0</v>
      </c>
      <c r="AI18" s="934"/>
      <c r="AJ18" s="934">
        <f>[1]Субсидия_факт!FR15</f>
        <v>0</v>
      </c>
      <c r="AK18" s="934"/>
      <c r="AL18" s="934">
        <f>[1]Субсидия_факт!FW15</f>
        <v>0</v>
      </c>
      <c r="AM18" s="934"/>
      <c r="AN18" s="934">
        <f>[1]Субсидия_факт!FZ15</f>
        <v>0</v>
      </c>
      <c r="AO18" s="934"/>
      <c r="AP18" s="934">
        <f>[1]Субсидия_факт!GA15</f>
        <v>0</v>
      </c>
      <c r="AQ18" s="934"/>
      <c r="AR18" s="934">
        <f>[1]Субсидия_факт!GD15</f>
        <v>0</v>
      </c>
      <c r="AS18" s="934"/>
      <c r="AT18" s="934">
        <f>[1]Субсидия_факт!GG15</f>
        <v>3751000</v>
      </c>
      <c r="AU18" s="934">
        <v>0</v>
      </c>
      <c r="AV18" s="934">
        <f>[1]Субсидия_факт!GH15</f>
        <v>1464596.64</v>
      </c>
      <c r="AW18" s="934"/>
      <c r="AX18" s="934">
        <f>[1]Субсидия_факт!GU15</f>
        <v>1153922.51</v>
      </c>
      <c r="AY18" s="934">
        <v>616756.56000000006</v>
      </c>
      <c r="AZ18" s="934">
        <f>[1]Субсидия_факт!GX15</f>
        <v>44545.39</v>
      </c>
      <c r="BA18" s="934">
        <v>8018.17</v>
      </c>
      <c r="BB18" s="934">
        <f>[1]Субсидия_факт!HA15</f>
        <v>0</v>
      </c>
      <c r="BC18" s="934"/>
      <c r="BD18" s="934">
        <f>[1]Субсидия_факт!HB15</f>
        <v>0</v>
      </c>
      <c r="BE18" s="934"/>
      <c r="BF18" s="934">
        <f>[1]Субсидия_факт!HE15</f>
        <v>0</v>
      </c>
      <c r="BG18" s="934"/>
      <c r="BH18" s="934">
        <f>[1]Субсидия_факт!HN15</f>
        <v>140993.18</v>
      </c>
      <c r="BI18" s="934"/>
    </row>
    <row r="19" spans="1:61" s="511" customFormat="1" ht="21" customHeight="1" x14ac:dyDescent="0.25">
      <c r="A19" s="861" t="s">
        <v>992</v>
      </c>
      <c r="B19" s="934">
        <f t="shared" si="3"/>
        <v>59369664.790000007</v>
      </c>
      <c r="C19" s="934">
        <f t="shared" si="4"/>
        <v>4040094.56</v>
      </c>
      <c r="D19" s="934">
        <f>[1]Субсидия_факт!U17</f>
        <v>207539.3</v>
      </c>
      <c r="E19" s="934">
        <v>0</v>
      </c>
      <c r="F19" s="934">
        <f>[1]Субсидия_факт!V17</f>
        <v>0</v>
      </c>
      <c r="G19" s="934"/>
      <c r="H19" s="934">
        <f>[1]Субсидия_факт!AF17</f>
        <v>0</v>
      </c>
      <c r="I19" s="934"/>
      <c r="J19" s="934">
        <f>[1]Субсидия_факт!AG17</f>
        <v>0</v>
      </c>
      <c r="K19" s="934"/>
      <c r="L19" s="934">
        <f>[1]Субсидия_факт!AM17</f>
        <v>0</v>
      </c>
      <c r="M19" s="934"/>
      <c r="N19" s="934">
        <f>[1]Субсидия_факт!AN17</f>
        <v>980000</v>
      </c>
      <c r="O19" s="934"/>
      <c r="P19" s="934">
        <f>[1]Субсидия_факт!AO17</f>
        <v>44716.35</v>
      </c>
      <c r="Q19" s="934">
        <v>4362.78</v>
      </c>
      <c r="R19" s="934">
        <f>[1]Субсидия_факт!BS17</f>
        <v>13850.42</v>
      </c>
      <c r="S19" s="934"/>
      <c r="T19" s="934">
        <f>[1]Субсидия_факт!DE17</f>
        <v>0</v>
      </c>
      <c r="U19" s="934"/>
      <c r="V19" s="934">
        <f>[1]Субсидия_факт!DG17</f>
        <v>0</v>
      </c>
      <c r="W19" s="934"/>
      <c r="X19" s="934">
        <f>[1]Субсидия_факт!DH17</f>
        <v>0</v>
      </c>
      <c r="Y19" s="934"/>
      <c r="Z19" s="934">
        <f>[1]Субсидия_факт!DI17</f>
        <v>38749118.18</v>
      </c>
      <c r="AA19" s="996">
        <v>4030838.15</v>
      </c>
      <c r="AB19" s="924">
        <f>[1]Субсидия_факт!EU17</f>
        <v>0</v>
      </c>
      <c r="AC19" s="924"/>
      <c r="AD19" s="934">
        <f>[1]Субсидия_факт!EX17</f>
        <v>18334461.02</v>
      </c>
      <c r="AE19" s="934"/>
      <c r="AF19" s="934">
        <f>[1]Субсидия_факт!FA17</f>
        <v>0</v>
      </c>
      <c r="AG19" s="934"/>
      <c r="AH19" s="934">
        <f>[1]Субсидия_факт!FN17</f>
        <v>0</v>
      </c>
      <c r="AI19" s="934"/>
      <c r="AJ19" s="934">
        <f>[1]Субсидия_факт!FR17</f>
        <v>0</v>
      </c>
      <c r="AK19" s="934"/>
      <c r="AL19" s="934">
        <f>[1]Субсидия_факт!FW17</f>
        <v>0</v>
      </c>
      <c r="AM19" s="934"/>
      <c r="AN19" s="934">
        <f>[1]Субсидия_факт!FZ17</f>
        <v>0</v>
      </c>
      <c r="AO19" s="934"/>
      <c r="AP19" s="934">
        <f>[1]Субсидия_факт!GA17</f>
        <v>0</v>
      </c>
      <c r="AQ19" s="934"/>
      <c r="AR19" s="934">
        <f>[1]Субсидия_факт!GD17</f>
        <v>0</v>
      </c>
      <c r="AS19" s="934"/>
      <c r="AT19" s="934">
        <f>[1]Субсидия_факт!GG17</f>
        <v>0</v>
      </c>
      <c r="AU19" s="934"/>
      <c r="AV19" s="934">
        <f>[1]Субсидия_факт!GH17</f>
        <v>460564.98</v>
      </c>
      <c r="AW19" s="934"/>
      <c r="AX19" s="934">
        <f>[1]Субсидия_факт!GU17</f>
        <v>78927.710000000006</v>
      </c>
      <c r="AY19" s="934">
        <v>0</v>
      </c>
      <c r="AZ19" s="934">
        <f>[1]Субсидия_факт!GX17</f>
        <v>289901.90999999997</v>
      </c>
      <c r="BA19" s="934">
        <v>4893.63</v>
      </c>
      <c r="BB19" s="934">
        <f>[1]Субсидия_факт!HA17</f>
        <v>91756.42</v>
      </c>
      <c r="BC19" s="934"/>
      <c r="BD19" s="934">
        <f>[1]Субсидия_факт!HB17</f>
        <v>0</v>
      </c>
      <c r="BE19" s="934"/>
      <c r="BF19" s="934">
        <f>[1]Субсидия_факт!HE17</f>
        <v>0</v>
      </c>
      <c r="BG19" s="934"/>
      <c r="BH19" s="934">
        <f>[1]Субсидия_факт!HN17</f>
        <v>118828.5</v>
      </c>
      <c r="BI19" s="934"/>
    </row>
    <row r="20" spans="1:61" s="511" customFormat="1" ht="21" customHeight="1" x14ac:dyDescent="0.25">
      <c r="A20" s="861" t="s">
        <v>993</v>
      </c>
      <c r="B20" s="934">
        <f t="shared" si="3"/>
        <v>113551341.86000001</v>
      </c>
      <c r="C20" s="934">
        <f t="shared" si="4"/>
        <v>9012514.5199999996</v>
      </c>
      <c r="D20" s="934">
        <f>[1]Субсидия_факт!U18</f>
        <v>451830.34</v>
      </c>
      <c r="E20" s="934">
        <v>21096.36</v>
      </c>
      <c r="F20" s="934">
        <f>[1]Субсидия_факт!V18</f>
        <v>0</v>
      </c>
      <c r="G20" s="934"/>
      <c r="H20" s="934">
        <f>[1]Субсидия_факт!AF18</f>
        <v>0</v>
      </c>
      <c r="I20" s="934"/>
      <c r="J20" s="934">
        <f>[1]Субсидия_факт!AG18</f>
        <v>0</v>
      </c>
      <c r="K20" s="934"/>
      <c r="L20" s="934">
        <f>[1]Субсидия_факт!AM18</f>
        <v>0</v>
      </c>
      <c r="M20" s="934"/>
      <c r="N20" s="934">
        <f>[1]Субсидия_факт!AN18</f>
        <v>0</v>
      </c>
      <c r="O20" s="934"/>
      <c r="P20" s="934">
        <f>[1]Субсидия_факт!AO18</f>
        <v>172378.96</v>
      </c>
      <c r="Q20" s="934">
        <v>0</v>
      </c>
      <c r="R20" s="934">
        <f>[1]Субсидия_факт!BS18</f>
        <v>124653.74</v>
      </c>
      <c r="S20" s="934"/>
      <c r="T20" s="934">
        <f>[1]Субсидия_факт!DE18</f>
        <v>0</v>
      </c>
      <c r="U20" s="934"/>
      <c r="V20" s="934">
        <f>[1]Субсидия_факт!DG18</f>
        <v>0</v>
      </c>
      <c r="W20" s="934"/>
      <c r="X20" s="934">
        <f>[1]Субсидия_факт!DH18</f>
        <v>0</v>
      </c>
      <c r="Y20" s="934"/>
      <c r="Z20" s="934">
        <f>[1]Субсидия_факт!DI18</f>
        <v>74620874.540000007</v>
      </c>
      <c r="AA20" s="996">
        <v>7399139.1200000001</v>
      </c>
      <c r="AB20" s="924">
        <f>[1]Субсидия_факт!EU18</f>
        <v>0</v>
      </c>
      <c r="AC20" s="924"/>
      <c r="AD20" s="934">
        <f>[1]Субсидия_факт!EX18</f>
        <v>18689384.260000002</v>
      </c>
      <c r="AE20" s="934"/>
      <c r="AF20" s="934">
        <f>[1]Субсидия_факт!FA18</f>
        <v>0</v>
      </c>
      <c r="AG20" s="934"/>
      <c r="AH20" s="934">
        <f>[1]Субсидия_факт!FN18</f>
        <v>0</v>
      </c>
      <c r="AI20" s="934"/>
      <c r="AJ20" s="934">
        <f>[1]Субсидия_факт!FR18</f>
        <v>0</v>
      </c>
      <c r="AK20" s="934"/>
      <c r="AL20" s="934">
        <f>[1]Субсидия_факт!FW18</f>
        <v>10560000</v>
      </c>
      <c r="AM20" s="934"/>
      <c r="AN20" s="934">
        <f>[1]Субсидия_факт!FZ18</f>
        <v>0</v>
      </c>
      <c r="AO20" s="934"/>
      <c r="AP20" s="934">
        <f>[1]Субсидия_факт!GA18</f>
        <v>0</v>
      </c>
      <c r="AQ20" s="934"/>
      <c r="AR20" s="934">
        <f>[1]Субсидия_факт!GD18</f>
        <v>0</v>
      </c>
      <c r="AS20" s="934"/>
      <c r="AT20" s="934">
        <f>[1]Субсидия_факт!GG18</f>
        <v>4228000</v>
      </c>
      <c r="AU20" s="934">
        <v>1560664.56</v>
      </c>
      <c r="AV20" s="934">
        <f>[1]Субсидия_факт!GH18</f>
        <v>3847277.68</v>
      </c>
      <c r="AW20" s="934"/>
      <c r="AX20" s="934">
        <f>[1]Субсидия_факт!GU18</f>
        <v>226813.3</v>
      </c>
      <c r="AY20" s="934">
        <v>0</v>
      </c>
      <c r="AZ20" s="934">
        <f>[1]Субсидия_факт!GX18</f>
        <v>352879.18</v>
      </c>
      <c r="BA20" s="934">
        <v>31614.48</v>
      </c>
      <c r="BB20" s="934">
        <f>[1]Субсидия_факт!HA18</f>
        <v>136423.32999999999</v>
      </c>
      <c r="BC20" s="934"/>
      <c r="BD20" s="934">
        <f>[1]Субсидия_факт!HB18</f>
        <v>0</v>
      </c>
      <c r="BE20" s="934"/>
      <c r="BF20" s="934">
        <f>[1]Субсидия_факт!HE18</f>
        <v>0</v>
      </c>
      <c r="BG20" s="934"/>
      <c r="BH20" s="934">
        <f>[1]Субсидия_факт!HN18</f>
        <v>140826.53</v>
      </c>
      <c r="BI20" s="934"/>
    </row>
    <row r="21" spans="1:61" s="511" customFormat="1" ht="21" customHeight="1" x14ac:dyDescent="0.25">
      <c r="A21" s="861" t="s">
        <v>994</v>
      </c>
      <c r="B21" s="934">
        <f t="shared" si="3"/>
        <v>57682547.710000001</v>
      </c>
      <c r="C21" s="934">
        <f t="shared" si="4"/>
        <v>13234799.810000001</v>
      </c>
      <c r="D21" s="934">
        <f>[1]Субсидия_факт!U19</f>
        <v>207539.3</v>
      </c>
      <c r="E21" s="934">
        <v>0</v>
      </c>
      <c r="F21" s="934">
        <f>[1]Субсидия_факт!V19</f>
        <v>0</v>
      </c>
      <c r="G21" s="934"/>
      <c r="H21" s="934">
        <f>[1]Субсидия_факт!AF19</f>
        <v>0</v>
      </c>
      <c r="I21" s="934"/>
      <c r="J21" s="934">
        <f>[1]Субсидия_факт!AG19</f>
        <v>0</v>
      </c>
      <c r="K21" s="934"/>
      <c r="L21" s="934">
        <f>[1]Субсидия_факт!AM19</f>
        <v>0</v>
      </c>
      <c r="M21" s="934"/>
      <c r="N21" s="934">
        <f>[1]Субсидия_факт!AN19</f>
        <v>0</v>
      </c>
      <c r="O21" s="934"/>
      <c r="P21" s="934">
        <f>[1]Субсидия_факт!AO19</f>
        <v>69801.14</v>
      </c>
      <c r="Q21" s="934">
        <v>25650</v>
      </c>
      <c r="R21" s="934">
        <f>[1]Субсидия_факт!BS19</f>
        <v>30470.91</v>
      </c>
      <c r="S21" s="934"/>
      <c r="T21" s="934">
        <f>[1]Субсидия_факт!DE19</f>
        <v>0</v>
      </c>
      <c r="U21" s="934"/>
      <c r="V21" s="934">
        <f>[1]Субсидия_факт!DG19</f>
        <v>0</v>
      </c>
      <c r="W21" s="934"/>
      <c r="X21" s="934">
        <f>[1]Субсидия_факт!DH19</f>
        <v>0</v>
      </c>
      <c r="Y21" s="934"/>
      <c r="Z21" s="934">
        <f>[1]Субсидия_факт!DI19</f>
        <v>29315389.699999999</v>
      </c>
      <c r="AA21" s="996">
        <v>2607217.2599999998</v>
      </c>
      <c r="AB21" s="924">
        <f>[1]Субсидия_факт!EU19</f>
        <v>0</v>
      </c>
      <c r="AC21" s="924"/>
      <c r="AD21" s="934">
        <f>[1]Субсидия_факт!EX19</f>
        <v>14465959.710000001</v>
      </c>
      <c r="AE21" s="934"/>
      <c r="AF21" s="934">
        <f>[1]Субсидия_факт!FA19</f>
        <v>0</v>
      </c>
      <c r="AG21" s="934"/>
      <c r="AH21" s="934">
        <f>[1]Субсидия_факт!FN19</f>
        <v>0</v>
      </c>
      <c r="AI21" s="934"/>
      <c r="AJ21" s="934">
        <f>[1]Субсидия_факт!FR19</f>
        <v>0</v>
      </c>
      <c r="AK21" s="934"/>
      <c r="AL21" s="934">
        <f>[1]Субсидия_факт!FW19</f>
        <v>10325854.810000001</v>
      </c>
      <c r="AM21" s="934">
        <v>10325854.810000001</v>
      </c>
      <c r="AN21" s="934">
        <f>[1]Субсидия_факт!FZ19</f>
        <v>0</v>
      </c>
      <c r="AO21" s="934"/>
      <c r="AP21" s="934">
        <f>[1]Субсидия_факт!GA19</f>
        <v>0</v>
      </c>
      <c r="AQ21" s="934"/>
      <c r="AR21" s="934">
        <f>[1]Субсидия_факт!GD19</f>
        <v>769230.75</v>
      </c>
      <c r="AS21" s="934"/>
      <c r="AT21" s="934">
        <f>[1]Субсидия_факт!GG19</f>
        <v>1492000</v>
      </c>
      <c r="AU21" s="934">
        <v>228000</v>
      </c>
      <c r="AV21" s="934">
        <f>[1]Субсидия_факт!GH19</f>
        <v>469291.48</v>
      </c>
      <c r="AW21" s="934"/>
      <c r="AX21" s="934">
        <f>[1]Субсидия_факт!GU19</f>
        <v>94713.25</v>
      </c>
      <c r="AY21" s="934">
        <v>0</v>
      </c>
      <c r="AZ21" s="934">
        <f>[1]Субсидия_факт!GX19</f>
        <v>341466.89</v>
      </c>
      <c r="BA21" s="934">
        <v>48077.74</v>
      </c>
      <c r="BB21" s="934">
        <f>[1]Субсидия_факт!HA19</f>
        <v>100829.77</v>
      </c>
      <c r="BC21" s="934"/>
      <c r="BD21" s="934">
        <f>[1]Субсидия_факт!HB19</f>
        <v>0</v>
      </c>
      <c r="BE21" s="934"/>
      <c r="BF21" s="934">
        <f>[1]Субсидия_факт!HE19</f>
        <v>0</v>
      </c>
      <c r="BG21" s="934"/>
      <c r="BH21" s="934">
        <f>[1]Субсидия_факт!HN19</f>
        <v>0</v>
      </c>
      <c r="BI21" s="934"/>
    </row>
    <row r="22" spans="1:61" s="511" customFormat="1" ht="21" customHeight="1" x14ac:dyDescent="0.25">
      <c r="A22" s="861" t="s">
        <v>995</v>
      </c>
      <c r="B22" s="934">
        <f t="shared" si="3"/>
        <v>115278437.55</v>
      </c>
      <c r="C22" s="934">
        <f t="shared" si="4"/>
        <v>4895571.95</v>
      </c>
      <c r="D22" s="934">
        <f>[1]Субсидия_факт!U22</f>
        <v>209842.16</v>
      </c>
      <c r="E22" s="934">
        <v>0</v>
      </c>
      <c r="F22" s="934">
        <f>[1]Субсидия_факт!V22</f>
        <v>0</v>
      </c>
      <c r="G22" s="934"/>
      <c r="H22" s="934">
        <f>[1]Субсидия_факт!AF22</f>
        <v>0</v>
      </c>
      <c r="I22" s="934"/>
      <c r="J22" s="934">
        <f>[1]Субсидия_факт!AG22</f>
        <v>0</v>
      </c>
      <c r="K22" s="934"/>
      <c r="L22" s="934">
        <f>[1]Субсидия_факт!AM22</f>
        <v>0</v>
      </c>
      <c r="M22" s="934"/>
      <c r="N22" s="934">
        <f>[1]Субсидия_факт!AN22</f>
        <v>130000</v>
      </c>
      <c r="O22" s="934"/>
      <c r="P22" s="934">
        <f>[1]Субсидия_факт!AO22</f>
        <v>159486.41</v>
      </c>
      <c r="Q22" s="934">
        <v>0</v>
      </c>
      <c r="R22" s="934">
        <f>[1]Субсидия_факт!BS22</f>
        <v>16620.5</v>
      </c>
      <c r="S22" s="934"/>
      <c r="T22" s="934">
        <f>[1]Субсидия_факт!DE22</f>
        <v>0</v>
      </c>
      <c r="U22" s="934"/>
      <c r="V22" s="934">
        <f>[1]Субсидия_факт!DG22</f>
        <v>0</v>
      </c>
      <c r="W22" s="934"/>
      <c r="X22" s="934">
        <f>[1]Субсидия_факт!DH22</f>
        <v>0</v>
      </c>
      <c r="Y22" s="934"/>
      <c r="Z22" s="934">
        <f>[1]Субсидия_факт!DI22</f>
        <v>90179866.489999995</v>
      </c>
      <c r="AA22" s="996">
        <v>4369885.9400000004</v>
      </c>
      <c r="AB22" s="924">
        <f>[1]Субсидия_факт!EU22</f>
        <v>0</v>
      </c>
      <c r="AC22" s="924"/>
      <c r="AD22" s="934">
        <f>[1]Субсидия_факт!EX22</f>
        <v>21411758.489999998</v>
      </c>
      <c r="AE22" s="934"/>
      <c r="AF22" s="934">
        <f>[1]Субсидия_факт!FA22</f>
        <v>0</v>
      </c>
      <c r="AG22" s="934"/>
      <c r="AH22" s="934">
        <f>[1]Субсидия_факт!FN22</f>
        <v>0</v>
      </c>
      <c r="AI22" s="934"/>
      <c r="AJ22" s="934">
        <f>[1]Субсидия_факт!FR22</f>
        <v>0</v>
      </c>
      <c r="AK22" s="934"/>
      <c r="AL22" s="934">
        <f>[1]Субсидия_факт!FW22</f>
        <v>0</v>
      </c>
      <c r="AM22" s="934"/>
      <c r="AN22" s="934">
        <f>[1]Субсидия_факт!FZ22</f>
        <v>0</v>
      </c>
      <c r="AO22" s="934"/>
      <c r="AP22" s="934">
        <f>[1]Субсидия_факт!GA22</f>
        <v>0</v>
      </c>
      <c r="AQ22" s="934"/>
      <c r="AR22" s="934">
        <f>[1]Субсидия_факт!GD22</f>
        <v>0</v>
      </c>
      <c r="AS22" s="934"/>
      <c r="AT22" s="934">
        <f>[1]Субсидия_факт!GG22</f>
        <v>1469200</v>
      </c>
      <c r="AU22" s="934">
        <v>483258.26</v>
      </c>
      <c r="AV22" s="934">
        <f>[1]Субсидия_факт!GH22</f>
        <v>802837.49</v>
      </c>
      <c r="AW22" s="934"/>
      <c r="AX22" s="934">
        <f>[1]Субсидия_факт!GU22</f>
        <v>574704.48</v>
      </c>
      <c r="AY22" s="934">
        <v>0</v>
      </c>
      <c r="AZ22" s="934">
        <f>[1]Субсидия_факт!GX22</f>
        <v>229224.21</v>
      </c>
      <c r="BA22" s="934">
        <v>42427.75</v>
      </c>
      <c r="BB22" s="934">
        <f>[1]Субсидия_факт!HA22</f>
        <v>0</v>
      </c>
      <c r="BC22" s="934"/>
      <c r="BD22" s="934">
        <f>[1]Субсидия_факт!HB22</f>
        <v>0</v>
      </c>
      <c r="BE22" s="934"/>
      <c r="BF22" s="934">
        <f>[1]Субсидия_факт!HE22</f>
        <v>0</v>
      </c>
      <c r="BG22" s="934"/>
      <c r="BH22" s="934">
        <f>[1]Субсидия_факт!HN22</f>
        <v>94897.32</v>
      </c>
      <c r="BI22" s="934"/>
    </row>
    <row r="23" spans="1:61" s="511" customFormat="1" ht="21" customHeight="1" x14ac:dyDescent="0.25">
      <c r="A23" s="861" t="s">
        <v>996</v>
      </c>
      <c r="B23" s="934">
        <f t="shared" si="3"/>
        <v>112341944.13000001</v>
      </c>
      <c r="C23" s="934">
        <f t="shared" si="4"/>
        <v>6526869.7100000009</v>
      </c>
      <c r="D23" s="934">
        <f>[1]Субсидия_факт!U23</f>
        <v>216186.77</v>
      </c>
      <c r="E23" s="934">
        <v>129479.79</v>
      </c>
      <c r="F23" s="934">
        <f>[1]Субсидия_факт!V23</f>
        <v>0</v>
      </c>
      <c r="G23" s="934"/>
      <c r="H23" s="934">
        <f>[1]Субсидия_факт!AF23</f>
        <v>0</v>
      </c>
      <c r="I23" s="934"/>
      <c r="J23" s="934">
        <f>[1]Субсидия_факт!AG23</f>
        <v>0</v>
      </c>
      <c r="K23" s="934"/>
      <c r="L23" s="934">
        <f>[1]Субсидия_факт!AM23</f>
        <v>4750000</v>
      </c>
      <c r="M23" s="934"/>
      <c r="N23" s="934">
        <f>[1]Субсидия_факт!AN23</f>
        <v>8700000</v>
      </c>
      <c r="O23" s="934"/>
      <c r="P23" s="934">
        <f>[1]Субсидия_факт!AO23</f>
        <v>163596.41</v>
      </c>
      <c r="Q23" s="934">
        <v>0</v>
      </c>
      <c r="R23" s="934">
        <f>[1]Субсидия_факт!BS23</f>
        <v>49861.5</v>
      </c>
      <c r="S23" s="934"/>
      <c r="T23" s="934">
        <f>[1]Субсидия_факт!DE23</f>
        <v>0</v>
      </c>
      <c r="U23" s="934"/>
      <c r="V23" s="934">
        <f>[1]Субсидия_факт!DG23</f>
        <v>0</v>
      </c>
      <c r="W23" s="934"/>
      <c r="X23" s="934">
        <f>[1]Субсидия_факт!DH23</f>
        <v>0</v>
      </c>
      <c r="Y23" s="934"/>
      <c r="Z23" s="934">
        <f>[1]Субсидия_факт!DI23</f>
        <v>54482967.539999999</v>
      </c>
      <c r="AA23" s="996">
        <v>5836978.4800000004</v>
      </c>
      <c r="AB23" s="924">
        <f>[1]Субсидия_факт!EU23</f>
        <v>0</v>
      </c>
      <c r="AC23" s="924"/>
      <c r="AD23" s="934">
        <f>[1]Субсидия_факт!EX23</f>
        <v>35213278.909999996</v>
      </c>
      <c r="AE23" s="934"/>
      <c r="AF23" s="934">
        <f>[1]Субсидия_факт!FA23</f>
        <v>0</v>
      </c>
      <c r="AG23" s="934"/>
      <c r="AH23" s="934">
        <f>[1]Субсидия_факт!FN23</f>
        <v>0</v>
      </c>
      <c r="AI23" s="934"/>
      <c r="AJ23" s="934">
        <f>[1]Субсидия_факт!FR23</f>
        <v>0</v>
      </c>
      <c r="AK23" s="934"/>
      <c r="AL23" s="934">
        <f>[1]Субсидия_факт!FW23</f>
        <v>0</v>
      </c>
      <c r="AM23" s="934"/>
      <c r="AN23" s="934">
        <f>[1]Субсидия_факт!FZ23</f>
        <v>0</v>
      </c>
      <c r="AO23" s="934"/>
      <c r="AP23" s="934">
        <f>[1]Субсидия_факт!GA23</f>
        <v>0</v>
      </c>
      <c r="AQ23" s="934"/>
      <c r="AR23" s="934">
        <f>[1]Субсидия_факт!GD23</f>
        <v>1538461.5</v>
      </c>
      <c r="AS23" s="934"/>
      <c r="AT23" s="934">
        <f>[1]Субсидия_факт!GG23</f>
        <v>3658000</v>
      </c>
      <c r="AU23" s="934">
        <v>534212.52</v>
      </c>
      <c r="AV23" s="934">
        <f>[1]Субсидия_факт!GH23</f>
        <v>812533.59</v>
      </c>
      <c r="AW23" s="934"/>
      <c r="AX23" s="934">
        <f>[1]Субсидия_факт!GU23</f>
        <v>2281212.98</v>
      </c>
      <c r="AY23" s="934">
        <v>0</v>
      </c>
      <c r="AZ23" s="934">
        <f>[1]Субсидия_факт!GX23</f>
        <v>192441.17</v>
      </c>
      <c r="BA23" s="934">
        <v>26198.92</v>
      </c>
      <c r="BB23" s="934">
        <f>[1]Субсидия_факт!HA23</f>
        <v>128161.85999999999</v>
      </c>
      <c r="BC23" s="934"/>
      <c r="BD23" s="934">
        <f>[1]Субсидия_факт!HB23</f>
        <v>0</v>
      </c>
      <c r="BE23" s="934"/>
      <c r="BF23" s="934">
        <f>[1]Субсидия_факт!HE23</f>
        <v>0</v>
      </c>
      <c r="BG23" s="934"/>
      <c r="BH23" s="934">
        <f>[1]Субсидия_факт!HN23</f>
        <v>155241.9</v>
      </c>
      <c r="BI23" s="934"/>
    </row>
    <row r="24" spans="1:61" s="511" customFormat="1" ht="21" customHeight="1" x14ac:dyDescent="0.25">
      <c r="A24" s="861" t="s">
        <v>997</v>
      </c>
      <c r="B24" s="934">
        <f t="shared" si="3"/>
        <v>85079729.489999995</v>
      </c>
      <c r="C24" s="934">
        <f t="shared" si="4"/>
        <v>4940176.22</v>
      </c>
      <c r="D24" s="934">
        <f>[1]Субсидия_факт!U24</f>
        <v>240000</v>
      </c>
      <c r="E24" s="934">
        <v>113757.6</v>
      </c>
      <c r="F24" s="934">
        <f>[1]Субсидия_факт!V24</f>
        <v>0</v>
      </c>
      <c r="G24" s="934"/>
      <c r="H24" s="934">
        <f>[1]Субсидия_факт!AF24</f>
        <v>0</v>
      </c>
      <c r="I24" s="934"/>
      <c r="J24" s="934">
        <f>[1]Субсидия_факт!AG24</f>
        <v>5000000</v>
      </c>
      <c r="K24" s="934"/>
      <c r="L24" s="934">
        <f>[1]Субсидия_факт!AM24</f>
        <v>0</v>
      </c>
      <c r="M24" s="934"/>
      <c r="N24" s="934">
        <f>[1]Субсидия_факт!AN24</f>
        <v>0</v>
      </c>
      <c r="O24" s="934"/>
      <c r="P24" s="934">
        <f>[1]Субсидия_факт!AO24</f>
        <v>126261.99</v>
      </c>
      <c r="Q24" s="934">
        <v>0</v>
      </c>
      <c r="R24" s="934">
        <f>[1]Субсидия_факт!BS24</f>
        <v>27700.83</v>
      </c>
      <c r="S24" s="934"/>
      <c r="T24" s="934">
        <f>[1]Субсидия_факт!DE24</f>
        <v>0</v>
      </c>
      <c r="U24" s="934"/>
      <c r="V24" s="934">
        <f>[1]Субсидия_факт!DG24</f>
        <v>0</v>
      </c>
      <c r="W24" s="934"/>
      <c r="X24" s="934">
        <f>[1]Субсидия_факт!DH24</f>
        <v>0</v>
      </c>
      <c r="Y24" s="934"/>
      <c r="Z24" s="934">
        <f>[1]Субсидия_факт!DI24</f>
        <v>37527698.710000001</v>
      </c>
      <c r="AA24" s="996">
        <v>4650224.05</v>
      </c>
      <c r="AB24" s="924">
        <f>[1]Субсидия_факт!EU24</f>
        <v>0</v>
      </c>
      <c r="AC24" s="924"/>
      <c r="AD24" s="934">
        <f>[1]Субсидия_факт!EX24</f>
        <v>26651844.809999999</v>
      </c>
      <c r="AE24" s="934"/>
      <c r="AF24" s="934">
        <f>[1]Субсидия_факт!FA24</f>
        <v>0</v>
      </c>
      <c r="AG24" s="934"/>
      <c r="AH24" s="934">
        <f>[1]Субсидия_факт!FN24</f>
        <v>0</v>
      </c>
      <c r="AI24" s="934"/>
      <c r="AJ24" s="934">
        <f>[1]Субсидия_факт!FR24</f>
        <v>0</v>
      </c>
      <c r="AK24" s="934"/>
      <c r="AL24" s="934">
        <f>[1]Субсидия_факт!FW24</f>
        <v>11280000</v>
      </c>
      <c r="AM24" s="934"/>
      <c r="AN24" s="934">
        <f>[1]Субсидия_факт!FZ24</f>
        <v>0</v>
      </c>
      <c r="AO24" s="934"/>
      <c r="AP24" s="934">
        <f>[1]Субсидия_факт!GA24</f>
        <v>0</v>
      </c>
      <c r="AQ24" s="934"/>
      <c r="AR24" s="934">
        <f>[1]Субсидия_факт!GD24</f>
        <v>0</v>
      </c>
      <c r="AS24" s="934"/>
      <c r="AT24" s="934">
        <f>[1]Субсидия_факт!GG24</f>
        <v>706800</v>
      </c>
      <c r="AU24" s="934">
        <v>116495.61</v>
      </c>
      <c r="AV24" s="934">
        <f>[1]Субсидия_факт!GH24</f>
        <v>2788987.61</v>
      </c>
      <c r="AW24" s="934"/>
      <c r="AX24" s="934">
        <f>[1]Субсидия_факт!GU24</f>
        <v>90094.38</v>
      </c>
      <c r="AY24" s="934">
        <v>0</v>
      </c>
      <c r="AZ24" s="934">
        <f>[1]Субсидия_факт!GX24</f>
        <v>407911.53</v>
      </c>
      <c r="BA24" s="934">
        <v>59698.96</v>
      </c>
      <c r="BB24" s="934">
        <f>[1]Субсидия_факт!HA24</f>
        <v>103202.05</v>
      </c>
      <c r="BC24" s="934"/>
      <c r="BD24" s="934">
        <f>[1]Субсидия_факт!HB24</f>
        <v>0</v>
      </c>
      <c r="BE24" s="934"/>
      <c r="BF24" s="934">
        <f>[1]Субсидия_факт!HE24</f>
        <v>0</v>
      </c>
      <c r="BG24" s="934"/>
      <c r="BH24" s="934">
        <f>[1]Субсидия_факт!HN24</f>
        <v>129227.57999999999</v>
      </c>
      <c r="BI24" s="934"/>
    </row>
    <row r="25" spans="1:61" s="511" customFormat="1" ht="21" customHeight="1" x14ac:dyDescent="0.25">
      <c r="A25" s="861" t="s">
        <v>998</v>
      </c>
      <c r="B25" s="934">
        <f t="shared" si="3"/>
        <v>78732129.460000008</v>
      </c>
      <c r="C25" s="934">
        <f t="shared" si="4"/>
        <v>3547987.08</v>
      </c>
      <c r="D25" s="934">
        <f>[1]Субсидия_факт!U25</f>
        <v>262183.95</v>
      </c>
      <c r="E25" s="934">
        <v>145366.10999999999</v>
      </c>
      <c r="F25" s="934">
        <f>[1]Субсидия_факт!V25</f>
        <v>0</v>
      </c>
      <c r="G25" s="934"/>
      <c r="H25" s="934">
        <f>[1]Субсидия_факт!AF25</f>
        <v>0</v>
      </c>
      <c r="I25" s="934"/>
      <c r="J25" s="934">
        <f>[1]Субсидия_факт!AG25</f>
        <v>5000000</v>
      </c>
      <c r="K25" s="934"/>
      <c r="L25" s="934">
        <f>[1]Субсидия_факт!AM25</f>
        <v>0</v>
      </c>
      <c r="M25" s="934"/>
      <c r="N25" s="934">
        <f>[1]Субсидия_факт!AN25</f>
        <v>0</v>
      </c>
      <c r="O25" s="934"/>
      <c r="P25" s="934">
        <f>[1]Субсидия_факт!AO25</f>
        <v>125182.83</v>
      </c>
      <c r="Q25" s="934">
        <v>0</v>
      </c>
      <c r="R25" s="934">
        <f>[1]Субсидия_факт!BS25</f>
        <v>55401.66</v>
      </c>
      <c r="S25" s="934"/>
      <c r="T25" s="934">
        <f>[1]Субсидия_факт!DE25</f>
        <v>0</v>
      </c>
      <c r="U25" s="934"/>
      <c r="V25" s="934">
        <f>[1]Субсидия_факт!DG25</f>
        <v>0</v>
      </c>
      <c r="W25" s="934"/>
      <c r="X25" s="934">
        <f>[1]Субсидия_факт!DH25</f>
        <v>0</v>
      </c>
      <c r="Y25" s="934"/>
      <c r="Z25" s="934">
        <f>[1]Субсидия_факт!DI25</f>
        <v>44918754.560000002</v>
      </c>
      <c r="AA25" s="996">
        <v>3315559.67</v>
      </c>
      <c r="AB25" s="924">
        <f>[1]Субсидия_факт!EU25</f>
        <v>0</v>
      </c>
      <c r="AC25" s="924"/>
      <c r="AD25" s="934">
        <f>[1]Субсидия_факт!EX25</f>
        <v>26540400.960000001</v>
      </c>
      <c r="AE25" s="934"/>
      <c r="AF25" s="934">
        <f>[1]Субсидия_факт!FA25</f>
        <v>0</v>
      </c>
      <c r="AG25" s="934"/>
      <c r="AH25" s="934">
        <f>[1]Субсидия_факт!FN25</f>
        <v>0</v>
      </c>
      <c r="AI25" s="934"/>
      <c r="AJ25" s="934">
        <f>[1]Субсидия_факт!FR25</f>
        <v>0</v>
      </c>
      <c r="AK25" s="934"/>
      <c r="AL25" s="934">
        <f>[1]Субсидия_факт!FW25</f>
        <v>0</v>
      </c>
      <c r="AM25" s="934"/>
      <c r="AN25" s="934">
        <f>[1]Субсидия_факт!FZ25</f>
        <v>0</v>
      </c>
      <c r="AO25" s="934"/>
      <c r="AP25" s="934">
        <f>[1]Субсидия_факт!GA25</f>
        <v>0</v>
      </c>
      <c r="AQ25" s="934"/>
      <c r="AR25" s="934">
        <f>[1]Субсидия_факт!GD25</f>
        <v>0</v>
      </c>
      <c r="AS25" s="934"/>
      <c r="AT25" s="934">
        <f>[1]Субсидия_факт!GG25</f>
        <v>714400</v>
      </c>
      <c r="AU25" s="934">
        <v>87061.3</v>
      </c>
      <c r="AV25" s="934">
        <f>[1]Субсидия_факт!GH25</f>
        <v>674420.34</v>
      </c>
      <c r="AW25" s="934"/>
      <c r="AX25" s="934">
        <f>[1]Субсидия_факт!GU25</f>
        <v>244929.95</v>
      </c>
      <c r="AY25" s="934">
        <v>0</v>
      </c>
      <c r="AZ25" s="934">
        <f>[1]Субсидия_факт!GX25</f>
        <v>196455.21</v>
      </c>
      <c r="BA25" s="934">
        <v>0</v>
      </c>
      <c r="BB25" s="934">
        <f>[1]Субсидия_факт!HA25</f>
        <v>0</v>
      </c>
      <c r="BC25" s="934"/>
      <c r="BD25" s="934">
        <f>[1]Субсидия_факт!HB25</f>
        <v>0</v>
      </c>
      <c r="BE25" s="934"/>
      <c r="BF25" s="934">
        <f>[1]Субсидия_факт!HE25</f>
        <v>0</v>
      </c>
      <c r="BG25" s="934"/>
      <c r="BH25" s="934">
        <f>[1]Субсидия_факт!HN25</f>
        <v>0</v>
      </c>
      <c r="BI25" s="934"/>
    </row>
    <row r="26" spans="1:61" s="511" customFormat="1" ht="21" customHeight="1" x14ac:dyDescent="0.25">
      <c r="A26" s="861" t="s">
        <v>1000</v>
      </c>
      <c r="B26" s="934">
        <f>D26+L26+P26+R26+AJ26+AV26+AP26+AZ26+BB26+AL26+AT26+AN26+BH26+AR26+N26+H26+Z26+AH26+AF26+T26+BD26+AX26+F26+AD26+J26+X26+V26+AB26+BF26</f>
        <v>801503901.46999991</v>
      </c>
      <c r="C26" s="934">
        <f>E26+M26+Q26+S26+AK26+AW26+AQ26+BA26+BC26+AM26+AU26+AO26+BI26+AS26+O26+I26+AA26+AI26+AG26+U26+BE26+AY26+G26+AE26+K26+Y26+W26+AC26+BG26</f>
        <v>102907874.26999998</v>
      </c>
      <c r="D26" s="934">
        <f>[1]Субсидия_факт!U29</f>
        <v>546303.96</v>
      </c>
      <c r="E26" s="934">
        <v>33859.230000000003</v>
      </c>
      <c r="F26" s="934">
        <f>[1]Субсидия_факт!V29</f>
        <v>6126651.4199999999</v>
      </c>
      <c r="G26" s="934">
        <v>1983164.38</v>
      </c>
      <c r="H26" s="934">
        <f>[1]Субсидия_факт!AF29</f>
        <v>0</v>
      </c>
      <c r="I26" s="934"/>
      <c r="J26" s="934">
        <f>[1]Субсидия_факт!AG29</f>
        <v>25000000</v>
      </c>
      <c r="K26" s="934"/>
      <c r="L26" s="934">
        <f>[1]Субсидия_факт!AM29</f>
        <v>0</v>
      </c>
      <c r="M26" s="934"/>
      <c r="N26" s="934">
        <f>[1]Субсидия_факт!AN29</f>
        <v>111090439.59999999</v>
      </c>
      <c r="O26" s="1049">
        <v>5505219.79</v>
      </c>
      <c r="P26" s="934">
        <f>[1]Субсидия_факт!AO29</f>
        <v>2196669.29</v>
      </c>
      <c r="Q26" s="934">
        <v>146970</v>
      </c>
      <c r="R26" s="934">
        <f>[1]Субсидия_факт!BS29</f>
        <v>271468.14</v>
      </c>
      <c r="S26" s="934"/>
      <c r="T26" s="934">
        <f>[1]Субсидия_факт!DE29</f>
        <v>40594715.960000001</v>
      </c>
      <c r="U26" s="934">
        <v>10232092.789999999</v>
      </c>
      <c r="V26" s="934">
        <f>[1]Субсидия_факт!DG29</f>
        <v>53922755.640000001</v>
      </c>
      <c r="W26" s="934"/>
      <c r="X26" s="934">
        <f>[1]Субсидия_факт!DH29</f>
        <v>208317375.31</v>
      </c>
      <c r="Y26" s="934"/>
      <c r="Z26" s="934">
        <f>[1]Субсидия_факт!DI29</f>
        <v>0</v>
      </c>
      <c r="AA26" s="996">
        <v>0</v>
      </c>
      <c r="AB26" s="924">
        <f>[1]Субсидия_факт!EU29</f>
        <v>0</v>
      </c>
      <c r="AC26" s="924"/>
      <c r="AD26" s="934">
        <f>[1]Субсидия_факт!EX29</f>
        <v>0</v>
      </c>
      <c r="AE26" s="934"/>
      <c r="AF26" s="934">
        <f>[1]Субсидия_факт!FA29</f>
        <v>122903483.2</v>
      </c>
      <c r="AG26" s="934">
        <v>35694352.369999997</v>
      </c>
      <c r="AH26" s="934">
        <f>[1]Субсидия_факт!FN29</f>
        <v>0</v>
      </c>
      <c r="AI26" s="934"/>
      <c r="AJ26" s="934">
        <f>[1]Субсидия_факт!FR29</f>
        <v>0</v>
      </c>
      <c r="AK26" s="934"/>
      <c r="AL26" s="934">
        <f>[1]Субсидия_факт!FW29</f>
        <v>58071906</v>
      </c>
      <c r="AM26" s="934"/>
      <c r="AN26" s="934">
        <f>[1]Субсидия_факт!FZ29</f>
        <v>0</v>
      </c>
      <c r="AO26" s="934"/>
      <c r="AP26" s="934">
        <f>[1]Субсидия_факт!GA29</f>
        <v>0</v>
      </c>
      <c r="AQ26" s="934"/>
      <c r="AR26" s="934">
        <f>[1]Субсидия_факт!GD29</f>
        <v>0</v>
      </c>
      <c r="AS26" s="934"/>
      <c r="AT26" s="934">
        <f>[1]Субсидия_факт!GG29</f>
        <v>168063400</v>
      </c>
      <c r="AU26" s="934">
        <v>49187737.670000002</v>
      </c>
      <c r="AV26" s="934">
        <f>[1]Субсидия_факт!GH29</f>
        <v>0</v>
      </c>
      <c r="AW26" s="934"/>
      <c r="AX26" s="934">
        <f>[1]Субсидия_факт!GU29</f>
        <v>1551237.08</v>
      </c>
      <c r="AY26" s="934"/>
      <c r="AZ26" s="934">
        <f>[1]Субсидия_факт!GX29</f>
        <v>1935225.56</v>
      </c>
      <c r="BA26" s="934">
        <v>124478.04</v>
      </c>
      <c r="BB26" s="934">
        <f>[1]Субсидия_факт!HA29</f>
        <v>912270.31</v>
      </c>
      <c r="BC26" s="934"/>
      <c r="BD26" s="934">
        <f>[1]Субсидия_факт!HB29</f>
        <v>0</v>
      </c>
      <c r="BE26" s="934"/>
      <c r="BF26" s="934">
        <f>[1]Субсидия_факт!HE29</f>
        <v>0</v>
      </c>
      <c r="BG26" s="934"/>
      <c r="BH26" s="934">
        <f>[1]Субсидия_факт!HN29</f>
        <v>0</v>
      </c>
      <c r="BI26" s="934"/>
    </row>
    <row r="27" spans="1:61" s="511" customFormat="1" ht="21" customHeight="1" x14ac:dyDescent="0.25">
      <c r="A27" s="861" t="s">
        <v>999</v>
      </c>
      <c r="B27" s="934">
        <f t="shared" si="3"/>
        <v>57627064.799999997</v>
      </c>
      <c r="C27" s="934">
        <f t="shared" si="4"/>
        <v>5411578.0800000001</v>
      </c>
      <c r="D27" s="934">
        <f>[1]Субсидия_факт!U28</f>
        <v>583181.62</v>
      </c>
      <c r="E27" s="934">
        <v>0</v>
      </c>
      <c r="F27" s="934">
        <f>[1]Субсидия_факт!V28</f>
        <v>1814024.39</v>
      </c>
      <c r="G27" s="934"/>
      <c r="H27" s="934">
        <f>[1]Субсидия_факт!AF28</f>
        <v>0</v>
      </c>
      <c r="I27" s="934"/>
      <c r="J27" s="934">
        <f>[1]Субсидия_факт!AG28</f>
        <v>0</v>
      </c>
      <c r="K27" s="934"/>
      <c r="L27" s="934">
        <f>[1]Субсидия_факт!AM28</f>
        <v>0</v>
      </c>
      <c r="M27" s="934"/>
      <c r="N27" s="934">
        <f>[1]Субсидия_факт!AN28</f>
        <v>0</v>
      </c>
      <c r="O27" s="934"/>
      <c r="P27" s="934">
        <f>[1]Субсидия_факт!AO28</f>
        <v>323863.49</v>
      </c>
      <c r="Q27" s="934">
        <v>5278</v>
      </c>
      <c r="R27" s="934">
        <f>[1]Субсидия_факт!BS28</f>
        <v>124653.74</v>
      </c>
      <c r="S27" s="934"/>
      <c r="T27" s="934">
        <f>[1]Субсидия_факт!DE28</f>
        <v>0</v>
      </c>
      <c r="U27" s="934">
        <v>0</v>
      </c>
      <c r="V27" s="934">
        <f>[1]Субсидия_факт!DG28</f>
        <v>0</v>
      </c>
      <c r="W27" s="934"/>
      <c r="X27" s="934">
        <f>[1]Субсидия_факт!DH28</f>
        <v>0</v>
      </c>
      <c r="Y27" s="934"/>
      <c r="Z27" s="934">
        <f>[1]Субсидия_факт!DI28</f>
        <v>0</v>
      </c>
      <c r="AA27" s="996">
        <v>0</v>
      </c>
      <c r="AB27" s="924">
        <f>[1]Субсидия_факт!EU28</f>
        <v>0</v>
      </c>
      <c r="AC27" s="924"/>
      <c r="AD27" s="934">
        <f>[1]Субсидия_факт!EX28</f>
        <v>0</v>
      </c>
      <c r="AE27" s="934"/>
      <c r="AF27" s="934">
        <f>[1]Субсидия_факт!FA28</f>
        <v>37096516.799999997</v>
      </c>
      <c r="AG27" s="934">
        <v>2634716.21</v>
      </c>
      <c r="AH27" s="934">
        <f>[1]Субсидия_факт!FN28</f>
        <v>0</v>
      </c>
      <c r="AI27" s="934"/>
      <c r="AJ27" s="934">
        <f>[1]Субсидия_факт!FR28</f>
        <v>0</v>
      </c>
      <c r="AK27" s="934"/>
      <c r="AL27" s="934">
        <f>[1]Субсидия_факт!FW28</f>
        <v>0</v>
      </c>
      <c r="AM27" s="934"/>
      <c r="AN27" s="934">
        <f>[1]Субсидия_факт!FZ28</f>
        <v>0</v>
      </c>
      <c r="AO27" s="934"/>
      <c r="AP27" s="934">
        <f>[1]Субсидия_факт!GA28</f>
        <v>0</v>
      </c>
      <c r="AQ27" s="934"/>
      <c r="AR27" s="934">
        <f>[1]Субсидия_факт!GD28</f>
        <v>0</v>
      </c>
      <c r="AS27" s="934"/>
      <c r="AT27" s="934">
        <f>[1]Субсидия_факт!GG28</f>
        <v>15450760</v>
      </c>
      <c r="AU27" s="934">
        <v>2690382.24</v>
      </c>
      <c r="AV27" s="934">
        <f>[1]Субсидия_факт!GH28</f>
        <v>0</v>
      </c>
      <c r="AW27" s="934"/>
      <c r="AX27" s="934">
        <f>[1]Субсидия_факт!GU28</f>
        <v>1302717.6600000001</v>
      </c>
      <c r="AY27" s="934"/>
      <c r="AZ27" s="934">
        <f>[1]Субсидия_факт!GX28</f>
        <v>736149.03</v>
      </c>
      <c r="BA27" s="934">
        <v>81201.63</v>
      </c>
      <c r="BB27" s="934">
        <f>[1]Субсидия_факт!HA28</f>
        <v>195198.07</v>
      </c>
      <c r="BC27" s="934"/>
      <c r="BD27" s="934">
        <f>[1]Субсидия_факт!HB28</f>
        <v>0</v>
      </c>
      <c r="BE27" s="934"/>
      <c r="BF27" s="934">
        <f>[1]Субсидия_факт!HE28</f>
        <v>0</v>
      </c>
      <c r="BG27" s="934"/>
      <c r="BH27" s="934">
        <f>[1]Субсидия_факт!HN28</f>
        <v>0</v>
      </c>
      <c r="BI27" s="934"/>
    </row>
    <row r="28" spans="1:61" s="509" customFormat="1" ht="21" customHeight="1" x14ac:dyDescent="0.25">
      <c r="A28" s="945" t="s">
        <v>549</v>
      </c>
      <c r="B28" s="506">
        <f t="shared" ref="B28:AG28" si="5">SUM(B8:B27)</f>
        <v>2508363846.7000003</v>
      </c>
      <c r="C28" s="506">
        <f t="shared" si="5"/>
        <v>233172935.13000003</v>
      </c>
      <c r="D28" s="506">
        <f t="shared" si="5"/>
        <v>5399999.9999999991</v>
      </c>
      <c r="E28" s="506">
        <f t="shared" si="5"/>
        <v>652548.52999999991</v>
      </c>
      <c r="F28" s="506">
        <f t="shared" si="5"/>
        <v>8500000</v>
      </c>
      <c r="G28" s="506">
        <f t="shared" si="5"/>
        <v>1983164.38</v>
      </c>
      <c r="H28" s="506">
        <f t="shared" si="5"/>
        <v>11992800</v>
      </c>
      <c r="I28" s="506">
        <f t="shared" si="5"/>
        <v>0</v>
      </c>
      <c r="J28" s="506">
        <f t="shared" si="5"/>
        <v>45000000</v>
      </c>
      <c r="K28" s="506">
        <f t="shared" si="5"/>
        <v>0</v>
      </c>
      <c r="L28" s="506">
        <f t="shared" si="5"/>
        <v>33050000</v>
      </c>
      <c r="M28" s="506">
        <f t="shared" si="5"/>
        <v>0</v>
      </c>
      <c r="N28" s="506">
        <f t="shared" si="5"/>
        <v>126867439.59999999</v>
      </c>
      <c r="O28" s="506">
        <f t="shared" si="5"/>
        <v>5505219.79</v>
      </c>
      <c r="P28" s="506">
        <f t="shared" si="5"/>
        <v>5000000</v>
      </c>
      <c r="Q28" s="506">
        <f t="shared" si="5"/>
        <v>412880.06</v>
      </c>
      <c r="R28" s="506">
        <f t="shared" si="5"/>
        <v>994459.83</v>
      </c>
      <c r="S28" s="506">
        <f t="shared" si="5"/>
        <v>0</v>
      </c>
      <c r="T28" s="506">
        <f t="shared" si="5"/>
        <v>60150142.75</v>
      </c>
      <c r="U28" s="506">
        <f t="shared" si="5"/>
        <v>16343265.41</v>
      </c>
      <c r="V28" s="506">
        <f t="shared" si="5"/>
        <v>53922755.640000001</v>
      </c>
      <c r="W28" s="506">
        <f t="shared" si="5"/>
        <v>0</v>
      </c>
      <c r="X28" s="506">
        <f t="shared" si="5"/>
        <v>208317375.31</v>
      </c>
      <c r="Y28" s="506">
        <f t="shared" si="5"/>
        <v>0</v>
      </c>
      <c r="Z28" s="506">
        <f t="shared" si="5"/>
        <v>851937718.99000001</v>
      </c>
      <c r="AA28" s="506">
        <f t="shared" si="5"/>
        <v>98823250.140000015</v>
      </c>
      <c r="AB28" s="506">
        <f t="shared" si="5"/>
        <v>0</v>
      </c>
      <c r="AC28" s="506">
        <f t="shared" si="5"/>
        <v>0</v>
      </c>
      <c r="AD28" s="506">
        <f t="shared" si="5"/>
        <v>474082221.1099999</v>
      </c>
      <c r="AE28" s="506">
        <f t="shared" si="5"/>
        <v>0</v>
      </c>
      <c r="AF28" s="506">
        <f t="shared" si="5"/>
        <v>160000000</v>
      </c>
      <c r="AG28" s="506">
        <f t="shared" si="5"/>
        <v>38329068.579999998</v>
      </c>
      <c r="AH28" s="506">
        <f t="shared" ref="AH28:BI28" si="6">SUM(AH8:AH27)</f>
        <v>0</v>
      </c>
      <c r="AI28" s="506">
        <f t="shared" si="6"/>
        <v>0</v>
      </c>
      <c r="AJ28" s="506">
        <f t="shared" si="6"/>
        <v>0</v>
      </c>
      <c r="AK28" s="506">
        <f t="shared" si="6"/>
        <v>0</v>
      </c>
      <c r="AL28" s="506">
        <f t="shared" si="6"/>
        <v>158641833.13</v>
      </c>
      <c r="AM28" s="506">
        <f t="shared" si="6"/>
        <v>10325854.810000001</v>
      </c>
      <c r="AN28" s="506">
        <f t="shared" si="6"/>
        <v>0</v>
      </c>
      <c r="AO28" s="506">
        <f t="shared" si="6"/>
        <v>0</v>
      </c>
      <c r="AP28" s="506">
        <f t="shared" si="6"/>
        <v>35714700</v>
      </c>
      <c r="AQ28" s="506">
        <f t="shared" si="6"/>
        <v>0</v>
      </c>
      <c r="AR28" s="506">
        <f t="shared" si="6"/>
        <v>8461538.5</v>
      </c>
      <c r="AS28" s="506">
        <f t="shared" si="6"/>
        <v>0</v>
      </c>
      <c r="AT28" s="506">
        <f t="shared" si="6"/>
        <v>211824160</v>
      </c>
      <c r="AU28" s="506">
        <f t="shared" si="6"/>
        <v>57538308.350000001</v>
      </c>
      <c r="AV28" s="506">
        <f t="shared" si="6"/>
        <v>19680600.000000004</v>
      </c>
      <c r="AW28" s="506">
        <f t="shared" si="6"/>
        <v>0</v>
      </c>
      <c r="AX28" s="506">
        <f t="shared" si="6"/>
        <v>16001208.450000003</v>
      </c>
      <c r="AY28" s="506">
        <f t="shared" si="6"/>
        <v>2355850.71</v>
      </c>
      <c r="AZ28" s="506">
        <f t="shared" si="6"/>
        <v>9524893.3899999987</v>
      </c>
      <c r="BA28" s="506">
        <f t="shared" si="6"/>
        <v>903524.37</v>
      </c>
      <c r="BB28" s="506">
        <f t="shared" si="6"/>
        <v>2000000.0000000002</v>
      </c>
      <c r="BC28" s="506">
        <f t="shared" si="6"/>
        <v>0</v>
      </c>
      <c r="BD28" s="506">
        <f t="shared" si="6"/>
        <v>0</v>
      </c>
      <c r="BE28" s="506">
        <f t="shared" si="6"/>
        <v>0</v>
      </c>
      <c r="BF28" s="506">
        <f t="shared" si="6"/>
        <v>0</v>
      </c>
      <c r="BG28" s="506">
        <f t="shared" si="6"/>
        <v>0</v>
      </c>
      <c r="BH28" s="506">
        <f t="shared" si="6"/>
        <v>1300000</v>
      </c>
      <c r="BI28" s="506">
        <f t="shared" si="6"/>
        <v>0</v>
      </c>
    </row>
    <row r="29" spans="1:61" s="511" customFormat="1" ht="15.75" x14ac:dyDescent="0.25">
      <c r="B29" s="507"/>
      <c r="C29" s="507"/>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507"/>
      <c r="AL29" s="507"/>
      <c r="AM29" s="507"/>
      <c r="AN29" s="507"/>
      <c r="AO29" s="507"/>
      <c r="AP29" s="507"/>
      <c r="AQ29" s="507"/>
      <c r="AR29" s="507"/>
      <c r="AS29" s="507"/>
      <c r="AT29" s="507"/>
      <c r="AU29" s="507"/>
      <c r="AV29" s="507"/>
      <c r="AW29" s="507"/>
      <c r="AX29" s="507"/>
      <c r="AY29" s="507"/>
      <c r="AZ29" s="507"/>
      <c r="BA29" s="507"/>
      <c r="BB29" s="507"/>
      <c r="BC29" s="507"/>
      <c r="BD29" s="507"/>
      <c r="BE29" s="507"/>
      <c r="BF29" s="507"/>
      <c r="BG29" s="507"/>
      <c r="BH29" s="507"/>
      <c r="BI29" s="507"/>
    </row>
    <row r="30" spans="1:61" s="511" customFormat="1" ht="15.75" x14ac:dyDescent="0.25">
      <c r="B30" s="507"/>
      <c r="C30" s="507"/>
      <c r="D30" s="507"/>
      <c r="E30" s="507"/>
      <c r="F30" s="507"/>
      <c r="G30" s="507"/>
      <c r="H30" s="507"/>
      <c r="I30" s="507"/>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7"/>
      <c r="AL30" s="507"/>
      <c r="AM30" s="507"/>
      <c r="AN30" s="507"/>
      <c r="AO30" s="507"/>
      <c r="AP30" s="507"/>
      <c r="AQ30" s="507"/>
      <c r="AR30" s="507"/>
      <c r="AS30" s="507"/>
      <c r="AT30" s="507"/>
      <c r="AU30" s="507"/>
      <c r="AV30" s="507"/>
      <c r="AW30" s="507"/>
      <c r="AX30" s="507"/>
      <c r="AY30" s="507"/>
      <c r="AZ30" s="507"/>
      <c r="BA30" s="507"/>
      <c r="BB30" s="507"/>
      <c r="BC30" s="507"/>
      <c r="BD30" s="507"/>
      <c r="BE30" s="507"/>
      <c r="BF30" s="507"/>
      <c r="BG30" s="507"/>
      <c r="BH30" s="507"/>
      <c r="BI30" s="507"/>
    </row>
    <row r="31" spans="1:61" s="473" customFormat="1" ht="31.5" x14ac:dyDescent="0.25">
      <c r="A31" s="521" t="s">
        <v>680</v>
      </c>
      <c r="B31" s="865">
        <f t="shared" ref="B31:AG31" si="7">SUM(B8:B25)-B32</f>
        <v>1159796839.8200004</v>
      </c>
      <c r="C31" s="865">
        <f t="shared" si="7"/>
        <v>91363976.310000017</v>
      </c>
      <c r="D31" s="865">
        <f t="shared" si="7"/>
        <v>3118910.8299999991</v>
      </c>
      <c r="E31" s="865">
        <f t="shared" si="7"/>
        <v>573944.29999999993</v>
      </c>
      <c r="F31" s="865">
        <f t="shared" si="7"/>
        <v>559324.18999999994</v>
      </c>
      <c r="G31" s="865">
        <f t="shared" si="7"/>
        <v>0</v>
      </c>
      <c r="H31" s="865">
        <f t="shared" si="7"/>
        <v>0</v>
      </c>
      <c r="I31" s="865">
        <f t="shared" si="7"/>
        <v>0</v>
      </c>
      <c r="J31" s="865">
        <f t="shared" si="7"/>
        <v>20000000</v>
      </c>
      <c r="K31" s="865">
        <f t="shared" si="7"/>
        <v>0</v>
      </c>
      <c r="L31" s="865">
        <f t="shared" si="7"/>
        <v>18950000</v>
      </c>
      <c r="M31" s="865">
        <f t="shared" si="7"/>
        <v>0</v>
      </c>
      <c r="N31" s="865">
        <f t="shared" si="7"/>
        <v>15777000</v>
      </c>
      <c r="O31" s="865">
        <f t="shared" si="7"/>
        <v>0</v>
      </c>
      <c r="P31" s="865">
        <f t="shared" si="7"/>
        <v>1759493.7700000003</v>
      </c>
      <c r="Q31" s="865">
        <f t="shared" si="7"/>
        <v>260632.06</v>
      </c>
      <c r="R31" s="865">
        <f t="shared" si="7"/>
        <v>493074.78999999992</v>
      </c>
      <c r="S31" s="865">
        <f t="shared" si="7"/>
        <v>0</v>
      </c>
      <c r="T31" s="865">
        <f t="shared" si="7"/>
        <v>19555426.789999999</v>
      </c>
      <c r="U31" s="865">
        <f t="shared" si="7"/>
        <v>6111172.6200000001</v>
      </c>
      <c r="V31" s="865">
        <f t="shared" si="7"/>
        <v>0</v>
      </c>
      <c r="W31" s="865">
        <f t="shared" si="7"/>
        <v>0</v>
      </c>
      <c r="X31" s="865">
        <f t="shared" si="7"/>
        <v>0</v>
      </c>
      <c r="Y31" s="865">
        <f t="shared" si="7"/>
        <v>0</v>
      </c>
      <c r="Z31" s="865">
        <f t="shared" si="7"/>
        <v>615584645.69000006</v>
      </c>
      <c r="AA31" s="865">
        <f t="shared" si="7"/>
        <v>66291878.87000002</v>
      </c>
      <c r="AB31" s="865">
        <f t="shared" si="7"/>
        <v>0</v>
      </c>
      <c r="AC31" s="865">
        <f t="shared" si="7"/>
        <v>0</v>
      </c>
      <c r="AD31" s="865">
        <f t="shared" si="7"/>
        <v>317140529.63999987</v>
      </c>
      <c r="AE31" s="865">
        <f t="shared" si="7"/>
        <v>0</v>
      </c>
      <c r="AF31" s="865">
        <f t="shared" si="7"/>
        <v>0</v>
      </c>
      <c r="AG31" s="865">
        <f t="shared" si="7"/>
        <v>0</v>
      </c>
      <c r="AH31" s="865">
        <f t="shared" ref="AH31:BI31" si="8">SUM(AH8:AH25)-AH32</f>
        <v>0</v>
      </c>
      <c r="AI31" s="865">
        <f t="shared" si="8"/>
        <v>0</v>
      </c>
      <c r="AJ31" s="865">
        <f t="shared" si="8"/>
        <v>0</v>
      </c>
      <c r="AK31" s="865">
        <f t="shared" si="8"/>
        <v>0</v>
      </c>
      <c r="AL31" s="865">
        <f t="shared" si="8"/>
        <v>48222972.409999996</v>
      </c>
      <c r="AM31" s="865">
        <f t="shared" si="8"/>
        <v>10325854.810000001</v>
      </c>
      <c r="AN31" s="865">
        <f t="shared" si="8"/>
        <v>0</v>
      </c>
      <c r="AO31" s="865">
        <f t="shared" si="8"/>
        <v>0</v>
      </c>
      <c r="AP31" s="865">
        <f t="shared" si="8"/>
        <v>35714700</v>
      </c>
      <c r="AQ31" s="865">
        <f t="shared" si="8"/>
        <v>0</v>
      </c>
      <c r="AR31" s="865">
        <f t="shared" si="8"/>
        <v>3846153.75</v>
      </c>
      <c r="AS31" s="865">
        <f t="shared" si="8"/>
        <v>0</v>
      </c>
      <c r="AT31" s="865">
        <f t="shared" si="8"/>
        <v>26896400</v>
      </c>
      <c r="AU31" s="865">
        <f t="shared" si="8"/>
        <v>5187003.55</v>
      </c>
      <c r="AV31" s="865">
        <f t="shared" si="8"/>
        <v>17252658.510000005</v>
      </c>
      <c r="AW31" s="865">
        <f t="shared" si="8"/>
        <v>0</v>
      </c>
      <c r="AX31" s="865">
        <f t="shared" si="8"/>
        <v>8761013.5400000028</v>
      </c>
      <c r="AY31" s="865">
        <f t="shared" si="8"/>
        <v>2119179.9899999998</v>
      </c>
      <c r="AZ31" s="865">
        <f t="shared" si="8"/>
        <v>4096148.9799999995</v>
      </c>
      <c r="BA31" s="865">
        <f t="shared" si="8"/>
        <v>494310.11</v>
      </c>
      <c r="BB31" s="865">
        <f t="shared" si="8"/>
        <v>892531.62</v>
      </c>
      <c r="BC31" s="865">
        <f t="shared" si="8"/>
        <v>0</v>
      </c>
      <c r="BD31" s="865">
        <f t="shared" si="8"/>
        <v>0</v>
      </c>
      <c r="BE31" s="865">
        <f t="shared" si="8"/>
        <v>0</v>
      </c>
      <c r="BF31" s="865">
        <f t="shared" si="8"/>
        <v>0</v>
      </c>
      <c r="BG31" s="865">
        <f t="shared" si="8"/>
        <v>0</v>
      </c>
      <c r="BH31" s="865">
        <f t="shared" si="8"/>
        <v>1175855.31</v>
      </c>
      <c r="BI31" s="865">
        <f t="shared" si="8"/>
        <v>0</v>
      </c>
    </row>
    <row r="32" spans="1:61" s="473" customFormat="1" x14ac:dyDescent="0.25">
      <c r="A32" s="522" t="s">
        <v>577</v>
      </c>
      <c r="B32" s="866">
        <f t="shared" ref="B32:AG32" si="9">B8+B9+B10+B11+B12</f>
        <v>489436040.60999995</v>
      </c>
      <c r="C32" s="866">
        <f t="shared" si="9"/>
        <v>33489506.469999999</v>
      </c>
      <c r="D32" s="866">
        <f t="shared" si="9"/>
        <v>1151603.5899999999</v>
      </c>
      <c r="E32" s="866">
        <f t="shared" si="9"/>
        <v>44745</v>
      </c>
      <c r="F32" s="866">
        <f t="shared" si="9"/>
        <v>0</v>
      </c>
      <c r="G32" s="866">
        <f t="shared" si="9"/>
        <v>0</v>
      </c>
      <c r="H32" s="866">
        <f t="shared" si="9"/>
        <v>11992800</v>
      </c>
      <c r="I32" s="866">
        <f t="shared" si="9"/>
        <v>0</v>
      </c>
      <c r="J32" s="866">
        <f t="shared" si="9"/>
        <v>0</v>
      </c>
      <c r="K32" s="866">
        <f t="shared" si="9"/>
        <v>0</v>
      </c>
      <c r="L32" s="866">
        <f t="shared" si="9"/>
        <v>14100000</v>
      </c>
      <c r="M32" s="866">
        <f t="shared" si="9"/>
        <v>0</v>
      </c>
      <c r="N32" s="866">
        <f t="shared" si="9"/>
        <v>0</v>
      </c>
      <c r="O32" s="866">
        <f t="shared" si="9"/>
        <v>0</v>
      </c>
      <c r="P32" s="866">
        <f t="shared" si="9"/>
        <v>719973.45</v>
      </c>
      <c r="Q32" s="866">
        <f t="shared" si="9"/>
        <v>0</v>
      </c>
      <c r="R32" s="866">
        <f t="shared" si="9"/>
        <v>105263.16</v>
      </c>
      <c r="S32" s="866">
        <f t="shared" si="9"/>
        <v>0</v>
      </c>
      <c r="T32" s="866">
        <f t="shared" si="9"/>
        <v>0</v>
      </c>
      <c r="U32" s="866">
        <f t="shared" si="9"/>
        <v>0</v>
      </c>
      <c r="V32" s="866">
        <f t="shared" si="9"/>
        <v>0</v>
      </c>
      <c r="W32" s="866">
        <f t="shared" si="9"/>
        <v>0</v>
      </c>
      <c r="X32" s="866">
        <f t="shared" si="9"/>
        <v>0</v>
      </c>
      <c r="Y32" s="866">
        <f t="shared" si="9"/>
        <v>0</v>
      </c>
      <c r="Z32" s="866">
        <f t="shared" si="9"/>
        <v>236353073.29999998</v>
      </c>
      <c r="AA32" s="866">
        <f t="shared" si="9"/>
        <v>32531371.27</v>
      </c>
      <c r="AB32" s="866">
        <f t="shared" si="9"/>
        <v>0</v>
      </c>
      <c r="AC32" s="866">
        <f t="shared" si="9"/>
        <v>0</v>
      </c>
      <c r="AD32" s="866">
        <f t="shared" si="9"/>
        <v>156941691.47</v>
      </c>
      <c r="AE32" s="866">
        <f t="shared" si="9"/>
        <v>0</v>
      </c>
      <c r="AF32" s="866">
        <f t="shared" si="9"/>
        <v>0</v>
      </c>
      <c r="AG32" s="866">
        <f t="shared" si="9"/>
        <v>0</v>
      </c>
      <c r="AH32" s="866">
        <f t="shared" ref="AH32:BI32" si="10">AH8+AH9+AH10+AH11+AH12</f>
        <v>0</v>
      </c>
      <c r="AI32" s="866">
        <f t="shared" si="10"/>
        <v>0</v>
      </c>
      <c r="AJ32" s="866">
        <f t="shared" si="10"/>
        <v>0</v>
      </c>
      <c r="AK32" s="866">
        <f t="shared" si="10"/>
        <v>0</v>
      </c>
      <c r="AL32" s="866">
        <f t="shared" si="10"/>
        <v>52346954.719999999</v>
      </c>
      <c r="AM32" s="866">
        <f t="shared" si="10"/>
        <v>0</v>
      </c>
      <c r="AN32" s="866">
        <f t="shared" si="10"/>
        <v>0</v>
      </c>
      <c r="AO32" s="866">
        <f t="shared" si="10"/>
        <v>0</v>
      </c>
      <c r="AP32" s="866">
        <f t="shared" si="10"/>
        <v>0</v>
      </c>
      <c r="AQ32" s="866">
        <f t="shared" si="10"/>
        <v>0</v>
      </c>
      <c r="AR32" s="866">
        <f t="shared" si="10"/>
        <v>4615384.75</v>
      </c>
      <c r="AS32" s="866">
        <f t="shared" si="10"/>
        <v>0</v>
      </c>
      <c r="AT32" s="866">
        <f t="shared" si="10"/>
        <v>1413600</v>
      </c>
      <c r="AU32" s="866">
        <f t="shared" si="10"/>
        <v>473184.89</v>
      </c>
      <c r="AV32" s="866">
        <f t="shared" si="10"/>
        <v>2427941.4900000002</v>
      </c>
      <c r="AW32" s="866">
        <f t="shared" si="10"/>
        <v>0</v>
      </c>
      <c r="AX32" s="866">
        <f t="shared" si="10"/>
        <v>4386240.17</v>
      </c>
      <c r="AY32" s="866">
        <f t="shared" si="10"/>
        <v>236670.72</v>
      </c>
      <c r="AZ32" s="866">
        <f t="shared" si="10"/>
        <v>2757369.8200000003</v>
      </c>
      <c r="BA32" s="866">
        <f t="shared" si="10"/>
        <v>203534.58999999997</v>
      </c>
      <c r="BB32" s="866">
        <f t="shared" si="10"/>
        <v>0</v>
      </c>
      <c r="BC32" s="866">
        <f t="shared" si="10"/>
        <v>0</v>
      </c>
      <c r="BD32" s="866">
        <f t="shared" si="10"/>
        <v>0</v>
      </c>
      <c r="BE32" s="866">
        <f t="shared" si="10"/>
        <v>0</v>
      </c>
      <c r="BF32" s="866">
        <f t="shared" si="10"/>
        <v>0</v>
      </c>
      <c r="BG32" s="866">
        <f t="shared" si="10"/>
        <v>0</v>
      </c>
      <c r="BH32" s="866">
        <f t="shared" si="10"/>
        <v>124144.69</v>
      </c>
      <c r="BI32" s="866">
        <f t="shared" si="10"/>
        <v>0</v>
      </c>
    </row>
    <row r="33" spans="1:61" s="473" customFormat="1" x14ac:dyDescent="0.25">
      <c r="A33" s="521" t="s">
        <v>578</v>
      </c>
      <c r="B33" s="865">
        <f t="shared" ref="B33:AG33" si="11">B26+B27</f>
        <v>859130966.26999986</v>
      </c>
      <c r="C33" s="865">
        <f t="shared" si="11"/>
        <v>108319452.34999998</v>
      </c>
      <c r="D33" s="865">
        <f t="shared" si="11"/>
        <v>1129485.58</v>
      </c>
      <c r="E33" s="865">
        <f t="shared" si="11"/>
        <v>33859.230000000003</v>
      </c>
      <c r="F33" s="865">
        <f t="shared" si="11"/>
        <v>7940675.8099999996</v>
      </c>
      <c r="G33" s="865">
        <f t="shared" si="11"/>
        <v>1983164.38</v>
      </c>
      <c r="H33" s="865">
        <f t="shared" si="11"/>
        <v>0</v>
      </c>
      <c r="I33" s="865">
        <f t="shared" si="11"/>
        <v>0</v>
      </c>
      <c r="J33" s="865">
        <f t="shared" si="11"/>
        <v>25000000</v>
      </c>
      <c r="K33" s="865">
        <f t="shared" si="11"/>
        <v>0</v>
      </c>
      <c r="L33" s="865">
        <f t="shared" si="11"/>
        <v>0</v>
      </c>
      <c r="M33" s="865">
        <f t="shared" si="11"/>
        <v>0</v>
      </c>
      <c r="N33" s="865">
        <f t="shared" si="11"/>
        <v>111090439.59999999</v>
      </c>
      <c r="O33" s="865">
        <f t="shared" si="11"/>
        <v>5505219.79</v>
      </c>
      <c r="P33" s="865">
        <f t="shared" si="11"/>
        <v>2520532.7800000003</v>
      </c>
      <c r="Q33" s="865">
        <f t="shared" si="11"/>
        <v>152248</v>
      </c>
      <c r="R33" s="865">
        <f t="shared" si="11"/>
        <v>396121.88</v>
      </c>
      <c r="S33" s="865">
        <f t="shared" si="11"/>
        <v>0</v>
      </c>
      <c r="T33" s="865">
        <f t="shared" si="11"/>
        <v>40594715.960000001</v>
      </c>
      <c r="U33" s="865">
        <f t="shared" si="11"/>
        <v>10232092.789999999</v>
      </c>
      <c r="V33" s="865">
        <f t="shared" si="11"/>
        <v>53922755.640000001</v>
      </c>
      <c r="W33" s="865">
        <f t="shared" si="11"/>
        <v>0</v>
      </c>
      <c r="X33" s="865">
        <f t="shared" si="11"/>
        <v>208317375.31</v>
      </c>
      <c r="Y33" s="865">
        <f t="shared" si="11"/>
        <v>0</v>
      </c>
      <c r="Z33" s="865">
        <f t="shared" si="11"/>
        <v>0</v>
      </c>
      <c r="AA33" s="865">
        <f t="shared" si="11"/>
        <v>0</v>
      </c>
      <c r="AB33" s="865">
        <f t="shared" si="11"/>
        <v>0</v>
      </c>
      <c r="AC33" s="865">
        <f t="shared" si="11"/>
        <v>0</v>
      </c>
      <c r="AD33" s="865">
        <f t="shared" si="11"/>
        <v>0</v>
      </c>
      <c r="AE33" s="865">
        <f t="shared" si="11"/>
        <v>0</v>
      </c>
      <c r="AF33" s="865">
        <f t="shared" si="11"/>
        <v>160000000</v>
      </c>
      <c r="AG33" s="865">
        <f t="shared" si="11"/>
        <v>38329068.579999998</v>
      </c>
      <c r="AH33" s="865">
        <f t="shared" ref="AH33:BI33" si="12">AH26+AH27</f>
        <v>0</v>
      </c>
      <c r="AI33" s="865">
        <f t="shared" si="12"/>
        <v>0</v>
      </c>
      <c r="AJ33" s="865">
        <f t="shared" si="12"/>
        <v>0</v>
      </c>
      <c r="AK33" s="865">
        <f t="shared" si="12"/>
        <v>0</v>
      </c>
      <c r="AL33" s="865">
        <f t="shared" si="12"/>
        <v>58071906</v>
      </c>
      <c r="AM33" s="865">
        <f t="shared" si="12"/>
        <v>0</v>
      </c>
      <c r="AN33" s="865">
        <f t="shared" si="12"/>
        <v>0</v>
      </c>
      <c r="AO33" s="865">
        <f t="shared" si="12"/>
        <v>0</v>
      </c>
      <c r="AP33" s="865">
        <f t="shared" si="12"/>
        <v>0</v>
      </c>
      <c r="AQ33" s="865">
        <f t="shared" si="12"/>
        <v>0</v>
      </c>
      <c r="AR33" s="865">
        <f t="shared" si="12"/>
        <v>0</v>
      </c>
      <c r="AS33" s="865">
        <f t="shared" si="12"/>
        <v>0</v>
      </c>
      <c r="AT33" s="865">
        <f t="shared" si="12"/>
        <v>183514160</v>
      </c>
      <c r="AU33" s="865">
        <f t="shared" si="12"/>
        <v>51878119.910000004</v>
      </c>
      <c r="AV33" s="865">
        <f t="shared" si="12"/>
        <v>0</v>
      </c>
      <c r="AW33" s="865">
        <f t="shared" si="12"/>
        <v>0</v>
      </c>
      <c r="AX33" s="865">
        <f t="shared" si="12"/>
        <v>2853954.74</v>
      </c>
      <c r="AY33" s="865">
        <f t="shared" si="12"/>
        <v>0</v>
      </c>
      <c r="AZ33" s="865">
        <f t="shared" si="12"/>
        <v>2671374.59</v>
      </c>
      <c r="BA33" s="865">
        <f t="shared" si="12"/>
        <v>205679.66999999998</v>
      </c>
      <c r="BB33" s="865">
        <f t="shared" si="12"/>
        <v>1107468.3800000001</v>
      </c>
      <c r="BC33" s="865">
        <f t="shared" si="12"/>
        <v>0</v>
      </c>
      <c r="BD33" s="865">
        <f t="shared" si="12"/>
        <v>0</v>
      </c>
      <c r="BE33" s="865">
        <f t="shared" si="12"/>
        <v>0</v>
      </c>
      <c r="BF33" s="865">
        <f t="shared" si="12"/>
        <v>0</v>
      </c>
      <c r="BG33" s="865">
        <f t="shared" si="12"/>
        <v>0</v>
      </c>
      <c r="BH33" s="865">
        <f t="shared" si="12"/>
        <v>0</v>
      </c>
      <c r="BI33" s="865">
        <f t="shared" si="12"/>
        <v>0</v>
      </c>
    </row>
    <row r="34" spans="1:61" s="511" customFormat="1" ht="15.75" x14ac:dyDescent="0.25">
      <c r="B34" s="507"/>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c r="AN34" s="507"/>
      <c r="AO34" s="507"/>
      <c r="AP34" s="507"/>
      <c r="AQ34" s="507"/>
      <c r="AR34" s="507"/>
      <c r="AS34" s="507"/>
      <c r="AT34" s="507"/>
      <c r="AU34" s="507"/>
      <c r="AV34" s="507"/>
      <c r="AW34" s="507"/>
      <c r="AX34" s="507"/>
      <c r="AY34" s="507"/>
      <c r="AZ34" s="507"/>
      <c r="BA34" s="507"/>
      <c r="BB34" s="507"/>
      <c r="BC34" s="507"/>
      <c r="BD34" s="507"/>
      <c r="BE34" s="507"/>
      <c r="BF34" s="507"/>
      <c r="BG34" s="507"/>
      <c r="BH34" s="507"/>
      <c r="BI34" s="507"/>
    </row>
    <row r="35" spans="1:61" s="511" customFormat="1" ht="15.75" x14ac:dyDescent="0.25">
      <c r="B35" s="507"/>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7"/>
      <c r="AN35" s="507"/>
      <c r="AO35" s="507"/>
      <c r="AP35" s="507"/>
      <c r="AQ35" s="507"/>
      <c r="AR35" s="507"/>
      <c r="AS35" s="507"/>
      <c r="AT35" s="507"/>
      <c r="AU35" s="507"/>
      <c r="AV35" s="507"/>
      <c r="AW35" s="507"/>
      <c r="AX35" s="507"/>
      <c r="AY35" s="507"/>
      <c r="AZ35" s="507"/>
      <c r="BA35" s="507"/>
      <c r="BB35" s="507"/>
      <c r="BC35" s="507"/>
      <c r="BD35" s="507"/>
      <c r="BE35" s="507"/>
      <c r="BF35" s="507"/>
      <c r="BG35" s="507"/>
      <c r="BH35" s="507"/>
      <c r="BI35" s="507"/>
    </row>
    <row r="36" spans="1:61" s="511" customFormat="1" ht="31.5" x14ac:dyDescent="0.25">
      <c r="A36" s="521" t="s">
        <v>694</v>
      </c>
      <c r="B36" s="860">
        <f t="shared" ref="B36" si="13">D36+L36+P36+R36+AJ36+AV36+AP36+AZ36+BB36+AL36+AT36+AN36+BH36+AR36+N36+H36+Z36+AH36+AF36+T36+BD36+AX36+F36+AD36+J36+X36+V36+AB36+BF36</f>
        <v>126248262.49000001</v>
      </c>
      <c r="C36" s="860">
        <f t="shared" ref="C36" si="14">E36+M36+Q36+S36+AK36+AW36+AQ36+BA36+BC36+AM36+AU36+AO36+BI36+AS36+O36+I36+AA36+AI36+AG36+U36+BE36+AY36+G36+AE36+K36+Y36+W36+AC36+BG36</f>
        <v>2153987.96</v>
      </c>
      <c r="D36" s="860"/>
      <c r="E36" s="860"/>
      <c r="F36" s="860"/>
      <c r="G36" s="860"/>
      <c r="H36" s="860"/>
      <c r="I36" s="860"/>
      <c r="J36" s="860"/>
      <c r="K36" s="860"/>
      <c r="L36" s="860"/>
      <c r="M36" s="860"/>
      <c r="N36" s="860"/>
      <c r="O36" s="860"/>
      <c r="P36" s="860"/>
      <c r="Q36" s="860"/>
      <c r="R36" s="860">
        <f>'Прочая  субсидия_БП'!H26</f>
        <v>5540.1700000000174</v>
      </c>
      <c r="S36" s="860">
        <f>'Прочая  субсидия_БП'!I26</f>
        <v>0</v>
      </c>
      <c r="T36" s="860"/>
      <c r="U36" s="860"/>
      <c r="V36" s="860"/>
      <c r="W36" s="860"/>
      <c r="X36" s="860"/>
      <c r="Y36" s="860"/>
      <c r="Z36" s="860"/>
      <c r="AA36" s="860"/>
      <c r="AB36" s="860">
        <f>'Прочая  субсидия_БП'!N26</f>
        <v>59758453.640000001</v>
      </c>
      <c r="AC36" s="860">
        <f>'Прочая  субсидия_БП'!O26</f>
        <v>0</v>
      </c>
      <c r="AD36" s="860">
        <f>'Прочая  субсидия_БП'!T26</f>
        <v>52664278.890000001</v>
      </c>
      <c r="AE36" s="860">
        <f>'Прочая  субсидия_БП'!U26</f>
        <v>0</v>
      </c>
      <c r="AF36" s="860"/>
      <c r="AG36" s="860"/>
      <c r="AH36" s="860">
        <f>'Прочая  субсидия_БП'!Z26</f>
        <v>0</v>
      </c>
      <c r="AI36" s="860">
        <f>'Прочая  субсидия_БП'!AA26</f>
        <v>0</v>
      </c>
      <c r="AJ36" s="860">
        <f>'Прочая  субсидия_БП'!AF26</f>
        <v>0</v>
      </c>
      <c r="AK36" s="860">
        <f>'Прочая  субсидия_БП'!AG26</f>
        <v>0</v>
      </c>
      <c r="AL36" s="860">
        <f>'Прочая  субсидия_БП'!AL26</f>
        <v>6442421.6799999997</v>
      </c>
      <c r="AM36" s="860">
        <f>'Прочая  субсидия_БП'!AM26</f>
        <v>1465021.68</v>
      </c>
      <c r="AN36" s="860"/>
      <c r="AO36" s="860"/>
      <c r="AP36" s="860">
        <f>'Прочая  субсидия_БП'!AR26</f>
        <v>0</v>
      </c>
      <c r="AQ36" s="860">
        <f>'Прочая  субсидия_БП'!AS26</f>
        <v>0</v>
      </c>
      <c r="AR36" s="860">
        <f>'Прочая  субсидия_БП'!AX26</f>
        <v>1538461.5</v>
      </c>
      <c r="AS36" s="860">
        <f>'Прочая  субсидия_БП'!AY26</f>
        <v>0</v>
      </c>
      <c r="AT36" s="860"/>
      <c r="AU36" s="860"/>
      <c r="AV36" s="860"/>
      <c r="AW36" s="860"/>
      <c r="AX36" s="860"/>
      <c r="AY36" s="860"/>
      <c r="AZ36" s="860">
        <f>'Прочая  субсидия_БП'!BD26</f>
        <v>5839106.6100000003</v>
      </c>
      <c r="BA36" s="860">
        <f>'Прочая  субсидия_БП'!BE26</f>
        <v>688966.27999999991</v>
      </c>
      <c r="BB36" s="860"/>
      <c r="BC36" s="860"/>
      <c r="BD36" s="860">
        <f>'Прочая  субсидия_БП'!BK26</f>
        <v>0</v>
      </c>
      <c r="BE36" s="860">
        <f>'Прочая  субсидия_БП'!BL26</f>
        <v>0</v>
      </c>
      <c r="BF36" s="860">
        <f>'Прочая  субсидия_БП'!BQ26</f>
        <v>0</v>
      </c>
      <c r="BG36" s="860">
        <f>'Прочая  субсидия_БП'!BR26</f>
        <v>0</v>
      </c>
      <c r="BH36" s="860">
        <f>'Прочая  субсидия_БП'!BW26</f>
        <v>0</v>
      </c>
      <c r="BI36" s="860">
        <f>'Прочая  субсидия_БП'!BX26</f>
        <v>0</v>
      </c>
    </row>
    <row r="37" spans="1:61" s="511" customFormat="1" ht="15.75" x14ac:dyDescent="0.25">
      <c r="A37" s="521"/>
      <c r="B37" s="860"/>
      <c r="C37" s="860"/>
      <c r="D37" s="520"/>
      <c r="E37" s="520"/>
      <c r="F37" s="520"/>
      <c r="G37" s="520"/>
      <c r="H37" s="520"/>
      <c r="I37" s="520"/>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520"/>
      <c r="AI37" s="520"/>
      <c r="AJ37" s="520"/>
      <c r="AK37" s="520"/>
      <c r="AL37" s="520"/>
      <c r="AM37" s="520"/>
      <c r="AN37" s="520"/>
      <c r="AO37" s="520"/>
      <c r="AP37" s="520"/>
      <c r="AQ37" s="520"/>
      <c r="AR37" s="520"/>
      <c r="AS37" s="520"/>
      <c r="AT37" s="520"/>
      <c r="AU37" s="520"/>
      <c r="AV37" s="520"/>
      <c r="AW37" s="520"/>
      <c r="AX37" s="520"/>
      <c r="AY37" s="520"/>
      <c r="AZ37" s="520"/>
      <c r="BA37" s="520"/>
      <c r="BB37" s="520"/>
      <c r="BC37" s="520"/>
      <c r="BD37" s="520"/>
      <c r="BE37" s="520"/>
      <c r="BF37" s="520"/>
      <c r="BG37" s="520"/>
      <c r="BH37" s="520"/>
      <c r="BI37" s="520"/>
    </row>
    <row r="38" spans="1:61" s="511" customFormat="1" ht="47.25" x14ac:dyDescent="0.25">
      <c r="A38" s="521" t="s">
        <v>695</v>
      </c>
      <c r="B38" s="520">
        <f t="shared" ref="B38:BI38" si="15">B28+B36</f>
        <v>2634612109.1900005</v>
      </c>
      <c r="C38" s="520">
        <f t="shared" si="15"/>
        <v>235326923.09000003</v>
      </c>
      <c r="D38" s="520">
        <f t="shared" si="15"/>
        <v>5399999.9999999991</v>
      </c>
      <c r="E38" s="520">
        <f t="shared" si="15"/>
        <v>652548.52999999991</v>
      </c>
      <c r="F38" s="520">
        <f t="shared" si="15"/>
        <v>8500000</v>
      </c>
      <c r="G38" s="520">
        <f t="shared" si="15"/>
        <v>1983164.38</v>
      </c>
      <c r="H38" s="520">
        <f t="shared" si="15"/>
        <v>11992800</v>
      </c>
      <c r="I38" s="520">
        <f t="shared" si="15"/>
        <v>0</v>
      </c>
      <c r="J38" s="520">
        <f t="shared" si="15"/>
        <v>45000000</v>
      </c>
      <c r="K38" s="520">
        <f t="shared" si="15"/>
        <v>0</v>
      </c>
      <c r="L38" s="520">
        <f t="shared" si="15"/>
        <v>33050000</v>
      </c>
      <c r="M38" s="520">
        <f t="shared" si="15"/>
        <v>0</v>
      </c>
      <c r="N38" s="520">
        <f t="shared" si="15"/>
        <v>126867439.59999999</v>
      </c>
      <c r="O38" s="520">
        <f t="shared" si="15"/>
        <v>5505219.79</v>
      </c>
      <c r="P38" s="520">
        <f t="shared" si="15"/>
        <v>5000000</v>
      </c>
      <c r="Q38" s="520">
        <f t="shared" si="15"/>
        <v>412880.06</v>
      </c>
      <c r="R38" s="520">
        <f t="shared" si="15"/>
        <v>1000000</v>
      </c>
      <c r="S38" s="520">
        <f t="shared" si="15"/>
        <v>0</v>
      </c>
      <c r="T38" s="520">
        <f t="shared" si="15"/>
        <v>60150142.75</v>
      </c>
      <c r="U38" s="520">
        <f t="shared" si="15"/>
        <v>16343265.41</v>
      </c>
      <c r="V38" s="520">
        <f t="shared" ref="V38:W38" si="16">V28+V36</f>
        <v>53922755.640000001</v>
      </c>
      <c r="W38" s="520">
        <f t="shared" si="16"/>
        <v>0</v>
      </c>
      <c r="X38" s="520">
        <f t="shared" si="15"/>
        <v>208317375.31</v>
      </c>
      <c r="Y38" s="520">
        <f t="shared" si="15"/>
        <v>0</v>
      </c>
      <c r="Z38" s="520">
        <f t="shared" si="15"/>
        <v>851937718.99000001</v>
      </c>
      <c r="AA38" s="520">
        <f t="shared" si="15"/>
        <v>98823250.140000015</v>
      </c>
      <c r="AB38" s="520">
        <f t="shared" ref="AB38:AC38" si="17">AB28+AB36</f>
        <v>59758453.640000001</v>
      </c>
      <c r="AC38" s="520">
        <f t="shared" si="17"/>
        <v>0</v>
      </c>
      <c r="AD38" s="520">
        <f t="shared" si="15"/>
        <v>526746499.99999988</v>
      </c>
      <c r="AE38" s="520">
        <f t="shared" si="15"/>
        <v>0</v>
      </c>
      <c r="AF38" s="520">
        <f t="shared" si="15"/>
        <v>160000000</v>
      </c>
      <c r="AG38" s="520">
        <f t="shared" si="15"/>
        <v>38329068.579999998</v>
      </c>
      <c r="AH38" s="520">
        <f t="shared" si="15"/>
        <v>0</v>
      </c>
      <c r="AI38" s="520">
        <f t="shared" si="15"/>
        <v>0</v>
      </c>
      <c r="AJ38" s="520">
        <f t="shared" si="15"/>
        <v>0</v>
      </c>
      <c r="AK38" s="520">
        <f t="shared" si="15"/>
        <v>0</v>
      </c>
      <c r="AL38" s="520">
        <f t="shared" si="15"/>
        <v>165084254.81</v>
      </c>
      <c r="AM38" s="520">
        <f t="shared" si="15"/>
        <v>11790876.49</v>
      </c>
      <c r="AN38" s="520">
        <f t="shared" si="15"/>
        <v>0</v>
      </c>
      <c r="AO38" s="520">
        <f t="shared" si="15"/>
        <v>0</v>
      </c>
      <c r="AP38" s="520">
        <f t="shared" si="15"/>
        <v>35714700</v>
      </c>
      <c r="AQ38" s="520">
        <f t="shared" si="15"/>
        <v>0</v>
      </c>
      <c r="AR38" s="520">
        <f t="shared" si="15"/>
        <v>10000000</v>
      </c>
      <c r="AS38" s="520">
        <f t="shared" si="15"/>
        <v>0</v>
      </c>
      <c r="AT38" s="520">
        <f t="shared" si="15"/>
        <v>211824160</v>
      </c>
      <c r="AU38" s="520">
        <f t="shared" si="15"/>
        <v>57538308.350000001</v>
      </c>
      <c r="AV38" s="520">
        <f t="shared" si="15"/>
        <v>19680600.000000004</v>
      </c>
      <c r="AW38" s="520">
        <f t="shared" si="15"/>
        <v>0</v>
      </c>
      <c r="AX38" s="520">
        <f t="shared" si="15"/>
        <v>16001208.450000003</v>
      </c>
      <c r="AY38" s="520">
        <f t="shared" si="15"/>
        <v>2355850.71</v>
      </c>
      <c r="AZ38" s="520">
        <f t="shared" si="15"/>
        <v>15364000</v>
      </c>
      <c r="BA38" s="520">
        <f t="shared" si="15"/>
        <v>1592490.65</v>
      </c>
      <c r="BB38" s="520">
        <f t="shared" si="15"/>
        <v>2000000.0000000002</v>
      </c>
      <c r="BC38" s="520">
        <f t="shared" si="15"/>
        <v>0</v>
      </c>
      <c r="BD38" s="520">
        <f t="shared" si="15"/>
        <v>0</v>
      </c>
      <c r="BE38" s="520">
        <f t="shared" si="15"/>
        <v>0</v>
      </c>
      <c r="BF38" s="520">
        <f t="shared" ref="BF38:BG38" si="18">BF28+BF36</f>
        <v>0</v>
      </c>
      <c r="BG38" s="520">
        <f t="shared" si="18"/>
        <v>0</v>
      </c>
      <c r="BH38" s="520">
        <f t="shared" si="15"/>
        <v>1300000</v>
      </c>
      <c r="BI38" s="520">
        <f t="shared" si="15"/>
        <v>0</v>
      </c>
    </row>
    <row r="39" spans="1:61" s="511" customFormat="1" ht="15.75" x14ac:dyDescent="0.25">
      <c r="A39" s="523"/>
      <c r="B39" s="507"/>
      <c r="C39" s="507"/>
      <c r="D39" s="507"/>
      <c r="E39" s="10">
        <v>652548.53</v>
      </c>
      <c r="F39" s="507"/>
      <c r="G39" s="10">
        <v>1983164.38</v>
      </c>
      <c r="H39" s="510"/>
      <c r="I39" s="10">
        <v>0</v>
      </c>
      <c r="J39" s="510"/>
      <c r="K39" s="10">
        <v>0</v>
      </c>
      <c r="L39" s="510"/>
      <c r="M39" s="10">
        <v>0</v>
      </c>
      <c r="N39" s="510"/>
      <c r="O39" s="10">
        <v>5505219.79</v>
      </c>
      <c r="P39" s="510"/>
      <c r="Q39" s="10">
        <v>412880.06</v>
      </c>
      <c r="R39" s="507"/>
      <c r="S39" s="10">
        <v>0</v>
      </c>
      <c r="T39" s="507"/>
      <c r="U39" s="10">
        <v>16343265.41</v>
      </c>
      <c r="V39" s="507"/>
      <c r="W39" s="10">
        <v>0</v>
      </c>
      <c r="X39" s="507"/>
      <c r="Y39" s="10">
        <v>0</v>
      </c>
      <c r="Z39" s="507"/>
      <c r="AA39" s="10">
        <v>98823250.140000001</v>
      </c>
      <c r="AC39" s="10">
        <v>0</v>
      </c>
      <c r="AD39" s="507"/>
      <c r="AE39" s="10">
        <v>0</v>
      </c>
      <c r="AF39" s="507"/>
      <c r="AG39" s="10">
        <v>38329068.579999998</v>
      </c>
      <c r="AH39" s="507"/>
      <c r="AI39" s="524"/>
      <c r="AJ39" s="507"/>
      <c r="AK39" s="10"/>
      <c r="AL39" s="507"/>
      <c r="AM39" s="10">
        <v>11790876.49</v>
      </c>
      <c r="AN39" s="507"/>
      <c r="AO39" s="10"/>
      <c r="AP39" s="507"/>
      <c r="AQ39" s="10">
        <v>0</v>
      </c>
      <c r="AR39" s="507"/>
      <c r="AS39" s="10">
        <v>0</v>
      </c>
      <c r="AT39" s="510"/>
      <c r="AU39" s="10">
        <v>57538308.350000001</v>
      </c>
      <c r="AV39" s="507"/>
      <c r="AW39" s="10">
        <v>0</v>
      </c>
      <c r="AX39" s="507"/>
      <c r="AY39" s="10">
        <v>2355850.71</v>
      </c>
      <c r="AZ39" s="507"/>
      <c r="BA39" s="10">
        <v>1592490.65</v>
      </c>
      <c r="BB39" s="507"/>
      <c r="BC39" s="10">
        <v>0</v>
      </c>
      <c r="BD39" s="507"/>
      <c r="BE39" s="10"/>
      <c r="BF39" s="507"/>
      <c r="BG39" s="10"/>
      <c r="BH39" s="507"/>
      <c r="BI39" s="10">
        <v>0</v>
      </c>
    </row>
    <row r="40" spans="1:61" s="526" customFormat="1" ht="15.75" x14ac:dyDescent="0.25">
      <c r="E40" s="527">
        <f>E39-E38</f>
        <v>0</v>
      </c>
      <c r="G40" s="527">
        <f>G39-G38</f>
        <v>0</v>
      </c>
      <c r="H40" s="527"/>
      <c r="I40" s="527">
        <f>I39-I38</f>
        <v>0</v>
      </c>
      <c r="J40" s="527"/>
      <c r="K40" s="527">
        <f>K39-K38</f>
        <v>0</v>
      </c>
      <c r="L40" s="527"/>
      <c r="M40" s="527">
        <f>M39-M38</f>
        <v>0</v>
      </c>
      <c r="N40" s="527"/>
      <c r="O40" s="527">
        <f>O39-O38</f>
        <v>0</v>
      </c>
      <c r="P40" s="527"/>
      <c r="Q40" s="527">
        <f>Q39-Q38</f>
        <v>0</v>
      </c>
      <c r="S40" s="527">
        <f>S39-S38</f>
        <v>0</v>
      </c>
      <c r="U40" s="527">
        <f>U39-U38</f>
        <v>0</v>
      </c>
      <c r="W40" s="527">
        <f>W39-W38</f>
        <v>0</v>
      </c>
      <c r="Y40" s="527">
        <f>Y39-Y38</f>
        <v>0</v>
      </c>
      <c r="AA40" s="527">
        <f>AA39-AA38</f>
        <v>0</v>
      </c>
      <c r="AC40" s="527">
        <f>AC39-AC38</f>
        <v>0</v>
      </c>
      <c r="AE40" s="527">
        <f>AE39-AE38</f>
        <v>0</v>
      </c>
      <c r="AG40" s="527">
        <f>AG39-AG38</f>
        <v>0</v>
      </c>
      <c r="AH40" s="527"/>
      <c r="AI40" s="527"/>
      <c r="AK40" s="527"/>
      <c r="AM40" s="527">
        <f>AM39-AM38</f>
        <v>0</v>
      </c>
      <c r="AO40" s="527">
        <f>AO39-AO38</f>
        <v>0</v>
      </c>
      <c r="AQ40" s="527">
        <f>AQ39-AQ38</f>
        <v>0</v>
      </c>
      <c r="AS40" s="527">
        <f>AS39-AS38</f>
        <v>0</v>
      </c>
      <c r="AT40" s="527"/>
      <c r="AU40" s="527">
        <f>AU39-AU38</f>
        <v>0</v>
      </c>
      <c r="AW40" s="527">
        <f>AW39-AW38</f>
        <v>0</v>
      </c>
      <c r="AY40" s="527">
        <f>AY39-AY38</f>
        <v>0</v>
      </c>
      <c r="BA40" s="527">
        <f>BA39-BA38</f>
        <v>0</v>
      </c>
      <c r="BC40" s="527">
        <f>BC39-BC38</f>
        <v>0</v>
      </c>
      <c r="BE40" s="527">
        <f>BE39-BE38</f>
        <v>0</v>
      </c>
      <c r="BG40" s="527">
        <f>BG39-BG38</f>
        <v>0</v>
      </c>
      <c r="BI40" s="527">
        <f>BI39-BI38</f>
        <v>0</v>
      </c>
    </row>
    <row r="41" spans="1:61" x14ac:dyDescent="0.25">
      <c r="E41" s="525"/>
      <c r="G41" s="510"/>
      <c r="H41" s="510"/>
      <c r="I41" s="510"/>
      <c r="J41" s="510"/>
      <c r="K41" s="510"/>
      <c r="L41" s="510"/>
      <c r="M41" s="510"/>
      <c r="N41" s="510"/>
      <c r="O41" s="510"/>
      <c r="P41" s="510"/>
      <c r="Q41" s="510"/>
      <c r="S41" s="510"/>
      <c r="T41" s="526"/>
      <c r="U41" s="527"/>
      <c r="V41" s="526"/>
      <c r="W41" s="527"/>
      <c r="X41" s="526"/>
      <c r="Y41" s="527"/>
      <c r="AA41" s="510"/>
      <c r="AB41" s="813"/>
      <c r="AC41" s="813"/>
      <c r="AD41" s="498"/>
      <c r="AE41" s="510"/>
      <c r="AF41" s="498"/>
      <c r="AG41" s="510"/>
      <c r="AH41" s="510"/>
      <c r="AI41" s="510"/>
      <c r="AM41" s="510"/>
      <c r="AO41" s="510"/>
      <c r="AQ41" s="510"/>
      <c r="AS41" s="510"/>
      <c r="AT41" s="510"/>
      <c r="AU41" s="510"/>
      <c r="AW41" s="510"/>
      <c r="AY41" s="510"/>
      <c r="BA41" s="510"/>
      <c r="BC41" s="510"/>
      <c r="BE41" s="510"/>
      <c r="BG41" s="510"/>
      <c r="BI41" s="510"/>
    </row>
    <row r="42" spans="1:61" x14ac:dyDescent="0.2">
      <c r="AB42" s="813"/>
      <c r="AC42" s="813"/>
      <c r="AD42" s="512"/>
      <c r="AE42" s="528"/>
      <c r="AF42" s="514"/>
      <c r="AG42" s="514"/>
    </row>
    <row r="43" spans="1:61" x14ac:dyDescent="0.2">
      <c r="AB43" s="813"/>
      <c r="AC43" s="813"/>
      <c r="AD43" s="512"/>
      <c r="AE43" s="529"/>
      <c r="AF43" s="513"/>
      <c r="AG43" s="513"/>
    </row>
    <row r="44" spans="1:61" x14ac:dyDescent="0.2">
      <c r="AB44" s="813"/>
      <c r="AC44" s="813"/>
      <c r="AD44" s="512"/>
      <c r="AE44" s="512"/>
      <c r="AF44" s="513"/>
      <c r="AG44" s="513"/>
    </row>
    <row r="45" spans="1:61" x14ac:dyDescent="0.2">
      <c r="AB45" s="797"/>
      <c r="AC45" s="797"/>
      <c r="AD45" s="513"/>
      <c r="AE45" s="513"/>
      <c r="AF45" s="513"/>
      <c r="AG45" s="513"/>
    </row>
    <row r="46" spans="1:61" x14ac:dyDescent="0.2">
      <c r="AB46" s="796"/>
      <c r="AC46" s="796"/>
      <c r="AD46" s="514"/>
      <c r="AE46" s="514"/>
    </row>
    <row r="47" spans="1:61" x14ac:dyDescent="0.2">
      <c r="AB47" s="796"/>
      <c r="AC47" s="796"/>
      <c r="AD47" s="514"/>
      <c r="AE47" s="514"/>
    </row>
    <row r="48" spans="1:61" x14ac:dyDescent="0.2">
      <c r="AB48" s="796"/>
      <c r="AC48" s="796"/>
      <c r="AD48" s="514"/>
      <c r="AE48" s="514"/>
    </row>
    <row r="49" spans="28:31" x14ac:dyDescent="0.2">
      <c r="AB49" s="796"/>
      <c r="AC49" s="796"/>
      <c r="AD49" s="514"/>
      <c r="AE49" s="514"/>
    </row>
    <row r="50" spans="28:31" x14ac:dyDescent="0.2">
      <c r="AB50" s="797"/>
      <c r="AC50" s="797"/>
      <c r="AD50" s="513"/>
      <c r="AE50" s="513"/>
    </row>
    <row r="51" spans="28:31" x14ac:dyDescent="0.25">
      <c r="AD51" s="513"/>
      <c r="AE51" s="513"/>
    </row>
    <row r="52" spans="28:31" x14ac:dyDescent="0.25">
      <c r="AD52" s="513"/>
      <c r="AE52" s="513"/>
    </row>
  </sheetData>
  <mergeCells count="61">
    <mergeCell ref="BF6:BG6"/>
    <mergeCell ref="C2:F2"/>
    <mergeCell ref="BH6:BI6"/>
    <mergeCell ref="AL6:AM6"/>
    <mergeCell ref="AN6:AO6"/>
    <mergeCell ref="AP6:AQ6"/>
    <mergeCell ref="AR6:AS6"/>
    <mergeCell ref="AT6:AU6"/>
    <mergeCell ref="AV6:AW6"/>
    <mergeCell ref="AX6:AY6"/>
    <mergeCell ref="AZ6:BA6"/>
    <mergeCell ref="BB6:BC6"/>
    <mergeCell ref="BD6:BE6"/>
    <mergeCell ref="AJ6:AK6"/>
    <mergeCell ref="J6:K6"/>
    <mergeCell ref="L6:M6"/>
    <mergeCell ref="N6:O6"/>
    <mergeCell ref="P6:Q6"/>
    <mergeCell ref="R6:S6"/>
    <mergeCell ref="T6:U6"/>
    <mergeCell ref="X6:Y6"/>
    <mergeCell ref="Z6:AA6"/>
    <mergeCell ref="AD6:AE6"/>
    <mergeCell ref="AF6:AG6"/>
    <mergeCell ref="AH6:AI6"/>
    <mergeCell ref="V6:W6"/>
    <mergeCell ref="AB6:AC6"/>
    <mergeCell ref="BH5:BI5"/>
    <mergeCell ref="AL5:AM5"/>
    <mergeCell ref="AN5:AO5"/>
    <mergeCell ref="AP5:AQ5"/>
    <mergeCell ref="AR5:AS5"/>
    <mergeCell ref="AT5:AU5"/>
    <mergeCell ref="AV5:AW5"/>
    <mergeCell ref="AX5:AY5"/>
    <mergeCell ref="AZ5:BA5"/>
    <mergeCell ref="BB5:BC5"/>
    <mergeCell ref="BD5:BE5"/>
    <mergeCell ref="BF5:BG5"/>
    <mergeCell ref="AJ5:AK5"/>
    <mergeCell ref="J5:K5"/>
    <mergeCell ref="L5:M5"/>
    <mergeCell ref="N5:O5"/>
    <mergeCell ref="P5:Q5"/>
    <mergeCell ref="R5:S5"/>
    <mergeCell ref="T5:U5"/>
    <mergeCell ref="X5:Y5"/>
    <mergeCell ref="Z5:AA5"/>
    <mergeCell ref="AD5:AE5"/>
    <mergeCell ref="AF5:AG5"/>
    <mergeCell ref="AH5:AI5"/>
    <mergeCell ref="V5:W5"/>
    <mergeCell ref="AB5:AC5"/>
    <mergeCell ref="A5:A7"/>
    <mergeCell ref="B5:C6"/>
    <mergeCell ref="D5:E5"/>
    <mergeCell ref="F5:G5"/>
    <mergeCell ref="H5:I5"/>
    <mergeCell ref="D6:E6"/>
    <mergeCell ref="F6:G6"/>
    <mergeCell ref="H6:I6"/>
  </mergeCells>
  <pageMargins left="0.78740157480314965" right="0.39370078740157483" top="0.59055118110236227" bottom="0.59055118110236227" header="0.51181102362204722" footer="0.51181102362204722"/>
  <pageSetup paperSize="9" scale="44" fitToWidth="10" orientation="landscape" r:id="rId1"/>
  <headerFooter alignWithMargins="0">
    <oddFooter>&amp;L&amp;P&amp;R&amp;Z&amp;F&amp;A</oddFooter>
  </headerFooter>
  <colBreaks count="1" manualBreakCount="1">
    <brk id="23"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3"/>
  <dimension ref="A1:CB57"/>
  <sheetViews>
    <sheetView topLeftCell="A5" zoomScale="73" zoomScaleNormal="73" zoomScaleSheetLayoutView="40" workbookViewId="0">
      <pane xSplit="3" ySplit="3" topLeftCell="BO8" activePane="bottomRight" state="frozen"/>
      <selection activeCell="A5" sqref="A5"/>
      <selection pane="topRight" activeCell="D5" sqref="D5"/>
      <selection pane="bottomLeft" activeCell="A8" sqref="A8"/>
      <selection pane="bottomRight" activeCell="A5" sqref="A4:CB27"/>
    </sheetView>
  </sheetViews>
  <sheetFormatPr defaultColWidth="8.85546875" defaultRowHeight="16.5" x14ac:dyDescent="0.25"/>
  <cols>
    <col min="1" max="1" width="28.140625" style="1" customWidth="1"/>
    <col min="2" max="2" width="23.42578125" style="1" bestFit="1" customWidth="1"/>
    <col min="3" max="3" width="23.140625" style="1" customWidth="1"/>
    <col min="4" max="4" width="22.85546875" style="1" customWidth="1"/>
    <col min="5" max="5" width="22" style="1" customWidth="1"/>
    <col min="6" max="6" width="23.140625" style="1" customWidth="1"/>
    <col min="7" max="7" width="22" style="1" bestFit="1" customWidth="1"/>
    <col min="8" max="9" width="20.140625" style="1" customWidth="1"/>
    <col min="10" max="13" width="17.85546875" style="1" customWidth="1"/>
    <col min="14" max="15" width="26.42578125" customWidth="1"/>
    <col min="16" max="16" width="22" customWidth="1"/>
    <col min="17" max="17" width="22.5703125" customWidth="1"/>
    <col min="18" max="18" width="25" bestFit="1" customWidth="1"/>
    <col min="19" max="19" width="23.5703125" bestFit="1" customWidth="1"/>
    <col min="20" max="21" width="24.140625" style="476" customWidth="1"/>
    <col min="22" max="25" width="23" style="476" customWidth="1"/>
    <col min="26" max="27" width="27.140625" style="1" customWidth="1"/>
    <col min="28" max="31" width="17.85546875" style="1" customWidth="1"/>
    <col min="32" max="33" width="21.140625" style="1" customWidth="1"/>
    <col min="34" max="34" width="20.5703125" style="1" customWidth="1"/>
    <col min="35" max="35" width="21.140625" style="1" customWidth="1"/>
    <col min="36" max="37" width="17.5703125" style="1" customWidth="1"/>
    <col min="38" max="38" width="23.42578125" style="1" bestFit="1" customWidth="1"/>
    <col min="39" max="39" width="20" style="1" customWidth="1"/>
    <col min="40" max="40" width="22" style="1" bestFit="1" customWidth="1"/>
    <col min="41" max="41" width="20.5703125" style="1" customWidth="1"/>
    <col min="42" max="42" width="22.140625" style="1" bestFit="1" customWidth="1"/>
    <col min="43" max="43" width="20.140625" style="1" customWidth="1"/>
    <col min="44" max="45" width="31.5703125" style="498" customWidth="1"/>
    <col min="46" max="49" width="21.42578125" style="498" customWidth="1"/>
    <col min="50" max="51" width="23.85546875" style="498" customWidth="1"/>
    <col min="52" max="55" width="21.42578125" style="498" customWidth="1"/>
    <col min="56" max="56" width="20.85546875" style="1" customWidth="1"/>
    <col min="57" max="57" width="19" style="1" customWidth="1"/>
    <col min="58" max="58" width="20.42578125" style="828" hidden="1" customWidth="1"/>
    <col min="59" max="59" width="20.5703125" style="1" bestFit="1" customWidth="1"/>
    <col min="60" max="60" width="20.42578125" style="1" bestFit="1" customWidth="1"/>
    <col min="61" max="62" width="17.5703125" style="1" customWidth="1"/>
    <col min="63" max="64" width="19.140625" style="1" customWidth="1"/>
    <col min="65" max="68" width="18.42578125" style="1" customWidth="1"/>
    <col min="69" max="70" width="25.5703125" style="1" customWidth="1"/>
    <col min="71" max="74" width="18.42578125" style="1" customWidth="1"/>
    <col min="75" max="76" width="25.5703125" style="1" customWidth="1"/>
    <col min="77" max="80" width="18.42578125" style="1" customWidth="1"/>
    <col min="81" max="16384" width="8.85546875" style="1"/>
  </cols>
  <sheetData>
    <row r="1" spans="1:80" x14ac:dyDescent="0.2">
      <c r="N1" s="530"/>
      <c r="O1" s="530"/>
      <c r="P1" s="530"/>
      <c r="Q1" s="530"/>
      <c r="R1" s="530"/>
      <c r="S1" s="530"/>
    </row>
    <row r="2" spans="1:80" ht="18" x14ac:dyDescent="0.25">
      <c r="C2" s="495" t="s">
        <v>681</v>
      </c>
      <c r="F2" s="496" t="str">
        <f>'Район  и  поселения'!E3</f>
        <v>ПО  СОСТОЯНИЮ  НА  1  АПРЕЛЯ  2025  ГОДА</v>
      </c>
      <c r="N2" s="530"/>
      <c r="O2" s="530"/>
      <c r="P2" s="530"/>
      <c r="Q2" s="530"/>
      <c r="R2" s="530"/>
      <c r="S2" s="530"/>
      <c r="AF2" s="497"/>
      <c r="AG2" s="497"/>
      <c r="AH2" s="497"/>
      <c r="AI2" s="497"/>
      <c r="AJ2" s="497"/>
      <c r="AK2" s="497"/>
    </row>
    <row r="3" spans="1:80" x14ac:dyDescent="0.25">
      <c r="B3" s="497"/>
      <c r="C3" s="497"/>
      <c r="D3" s="497"/>
      <c r="E3" s="497"/>
      <c r="F3" s="497"/>
      <c r="G3" s="497"/>
      <c r="N3" s="530"/>
      <c r="O3" s="530"/>
      <c r="P3" s="530"/>
      <c r="Q3" s="530"/>
      <c r="R3" s="530"/>
      <c r="S3" s="530"/>
      <c r="AF3" s="497"/>
      <c r="AG3" s="497"/>
      <c r="AH3" s="497"/>
      <c r="AI3" s="497"/>
      <c r="AJ3" s="497"/>
      <c r="AK3" s="497"/>
    </row>
    <row r="4" spans="1:80" x14ac:dyDescent="0.25">
      <c r="A4" s="1239"/>
      <c r="B4" s="1239"/>
      <c r="C4" s="1239"/>
      <c r="D4" s="1239"/>
      <c r="E4" s="1239"/>
      <c r="F4" s="1239"/>
      <c r="G4" s="1239"/>
      <c r="H4" s="1239"/>
      <c r="I4" s="397" t="s">
        <v>682</v>
      </c>
      <c r="J4" s="1239"/>
      <c r="K4" s="1239"/>
      <c r="L4" s="1239"/>
      <c r="M4" s="1239"/>
      <c r="N4" s="530"/>
      <c r="O4" s="530"/>
      <c r="P4" s="530"/>
      <c r="Q4" s="530"/>
      <c r="R4" s="530"/>
      <c r="S4" s="530"/>
      <c r="Z4" s="1239"/>
      <c r="AA4" s="1239"/>
      <c r="AB4" s="1239"/>
      <c r="AC4" s="1239"/>
      <c r="AD4" s="1239"/>
      <c r="AE4" s="1239"/>
      <c r="AF4" s="1239"/>
      <c r="AG4" s="1239"/>
      <c r="AH4" s="1239"/>
      <c r="AI4" s="1239"/>
      <c r="AJ4" s="1239"/>
      <c r="AK4" s="1239"/>
      <c r="AL4" s="1239"/>
      <c r="AM4" s="1239"/>
      <c r="AN4" s="1239"/>
      <c r="AO4" s="1239"/>
      <c r="AP4" s="1239"/>
      <c r="AQ4" s="1239"/>
      <c r="BD4" s="1239"/>
      <c r="BE4" s="1239"/>
      <c r="BG4" s="1239"/>
      <c r="BH4" s="1239"/>
      <c r="BI4" s="1239"/>
      <c r="BJ4" s="1239"/>
      <c r="BK4" s="1239"/>
      <c r="BL4" s="1239"/>
      <c r="BM4" s="1239"/>
      <c r="BN4" s="1239"/>
      <c r="BO4" s="1239"/>
      <c r="BP4" s="1239"/>
      <c r="BQ4" s="1239"/>
      <c r="BR4" s="1239"/>
      <c r="BS4" s="1239"/>
      <c r="BT4" s="1239"/>
      <c r="BU4" s="1239"/>
      <c r="BV4" s="1239"/>
      <c r="BW4" s="1239"/>
      <c r="BX4" s="1239"/>
      <c r="BY4" s="1239"/>
      <c r="BZ4" s="1239"/>
      <c r="CA4" s="1239"/>
      <c r="CB4" s="1239"/>
    </row>
    <row r="5" spans="1:80" s="499" customFormat="1" ht="274.5" customHeight="1" x14ac:dyDescent="0.2">
      <c r="A5" s="1666" t="s">
        <v>601</v>
      </c>
      <c r="B5" s="1667" t="s">
        <v>24</v>
      </c>
      <c r="C5" s="1668"/>
      <c r="D5" s="1664" t="s">
        <v>603</v>
      </c>
      <c r="E5" s="1671"/>
      <c r="F5" s="1674" t="s">
        <v>604</v>
      </c>
      <c r="G5" s="1674"/>
      <c r="H5" s="1675" t="s">
        <v>1029</v>
      </c>
      <c r="I5" s="1675"/>
      <c r="J5" s="1664" t="s">
        <v>603</v>
      </c>
      <c r="K5" s="1665"/>
      <c r="L5" s="1664" t="s">
        <v>604</v>
      </c>
      <c r="M5" s="1665"/>
      <c r="N5" s="1662" t="s">
        <v>1125</v>
      </c>
      <c r="O5" s="1663"/>
      <c r="P5" s="1664" t="s">
        <v>603</v>
      </c>
      <c r="Q5" s="1665"/>
      <c r="R5" s="1664" t="s">
        <v>604</v>
      </c>
      <c r="S5" s="1665"/>
      <c r="T5" s="1678" t="s">
        <v>683</v>
      </c>
      <c r="U5" s="1679"/>
      <c r="V5" s="1664" t="s">
        <v>603</v>
      </c>
      <c r="W5" s="1665"/>
      <c r="X5" s="1664" t="s">
        <v>604</v>
      </c>
      <c r="Y5" s="1665"/>
      <c r="Z5" s="1680" t="s">
        <v>684</v>
      </c>
      <c r="AA5" s="1681"/>
      <c r="AB5" s="1664" t="s">
        <v>603</v>
      </c>
      <c r="AC5" s="1665"/>
      <c r="AD5" s="1664" t="s">
        <v>604</v>
      </c>
      <c r="AE5" s="1665"/>
      <c r="AF5" s="1682" t="s">
        <v>685</v>
      </c>
      <c r="AG5" s="1683"/>
      <c r="AH5" s="1664" t="s">
        <v>603</v>
      </c>
      <c r="AI5" s="1665"/>
      <c r="AJ5" s="1664" t="s">
        <v>604</v>
      </c>
      <c r="AK5" s="1665"/>
      <c r="AL5" s="1666" t="s">
        <v>476</v>
      </c>
      <c r="AM5" s="1666"/>
      <c r="AN5" s="1664" t="s">
        <v>603</v>
      </c>
      <c r="AO5" s="1665"/>
      <c r="AP5" s="1664" t="s">
        <v>604</v>
      </c>
      <c r="AQ5" s="1665"/>
      <c r="AR5" s="1680" t="s">
        <v>434</v>
      </c>
      <c r="AS5" s="1681"/>
      <c r="AT5" s="1664" t="s">
        <v>603</v>
      </c>
      <c r="AU5" s="1665"/>
      <c r="AV5" s="1664" t="s">
        <v>604</v>
      </c>
      <c r="AW5" s="1665"/>
      <c r="AX5" s="1675" t="s">
        <v>421</v>
      </c>
      <c r="AY5" s="1667"/>
      <c r="AZ5" s="1664" t="s">
        <v>603</v>
      </c>
      <c r="BA5" s="1665"/>
      <c r="BB5" s="1664" t="s">
        <v>604</v>
      </c>
      <c r="BC5" s="1665"/>
      <c r="BD5" s="1675" t="s">
        <v>686</v>
      </c>
      <c r="BE5" s="1667"/>
      <c r="BF5" s="999" t="s">
        <v>1274</v>
      </c>
      <c r="BG5" s="1664" t="s">
        <v>603</v>
      </c>
      <c r="BH5" s="1665"/>
      <c r="BI5" s="1664" t="s">
        <v>604</v>
      </c>
      <c r="BJ5" s="1665"/>
      <c r="BK5" s="1680" t="s">
        <v>687</v>
      </c>
      <c r="BL5" s="1681"/>
      <c r="BM5" s="1664" t="s">
        <v>603</v>
      </c>
      <c r="BN5" s="1665"/>
      <c r="BO5" s="1664" t="s">
        <v>604</v>
      </c>
      <c r="BP5" s="1665"/>
      <c r="BQ5" s="1688" t="s">
        <v>1220</v>
      </c>
      <c r="BR5" s="1688"/>
      <c r="BS5" s="1664" t="s">
        <v>603</v>
      </c>
      <c r="BT5" s="1665"/>
      <c r="BU5" s="1664" t="s">
        <v>604</v>
      </c>
      <c r="BV5" s="1665"/>
      <c r="BW5" s="1687" t="s">
        <v>377</v>
      </c>
      <c r="BX5" s="1687"/>
      <c r="BY5" s="1664" t="s">
        <v>603</v>
      </c>
      <c r="BZ5" s="1665"/>
      <c r="CA5" s="1664" t="s">
        <v>604</v>
      </c>
      <c r="CB5" s="1665"/>
    </row>
    <row r="6" spans="1:80" s="500" customFormat="1" ht="18" customHeight="1" x14ac:dyDescent="0.2">
      <c r="A6" s="1666"/>
      <c r="B6" s="1669"/>
      <c r="C6" s="1670"/>
      <c r="D6" s="1672"/>
      <c r="E6" s="1673"/>
      <c r="F6" s="1674"/>
      <c r="G6" s="1674"/>
      <c r="H6" s="1676" t="s">
        <v>1028</v>
      </c>
      <c r="I6" s="1677"/>
      <c r="J6" s="1677"/>
      <c r="K6" s="1677"/>
      <c r="L6" s="1677"/>
      <c r="M6" s="1677"/>
      <c r="N6" s="1661" t="s">
        <v>1065</v>
      </c>
      <c r="O6" s="1661"/>
      <c r="P6" s="1661"/>
      <c r="Q6" s="1661"/>
      <c r="R6" s="1661"/>
      <c r="S6" s="1661"/>
      <c r="T6" s="1677" t="s">
        <v>1069</v>
      </c>
      <c r="U6" s="1676"/>
      <c r="V6" s="1676"/>
      <c r="W6" s="1676"/>
      <c r="X6" s="1676"/>
      <c r="Y6" s="1676"/>
      <c r="Z6" s="1676" t="s">
        <v>394</v>
      </c>
      <c r="AA6" s="1676"/>
      <c r="AB6" s="1676"/>
      <c r="AC6" s="1676"/>
      <c r="AD6" s="1676"/>
      <c r="AE6" s="1676"/>
      <c r="AF6" s="1676" t="s">
        <v>688</v>
      </c>
      <c r="AG6" s="1676"/>
      <c r="AH6" s="1676"/>
      <c r="AI6" s="1676"/>
      <c r="AJ6" s="1676"/>
      <c r="AK6" s="1676"/>
      <c r="AL6" s="1676" t="s">
        <v>477</v>
      </c>
      <c r="AM6" s="1677"/>
      <c r="AN6" s="1677"/>
      <c r="AO6" s="1677"/>
      <c r="AP6" s="1677"/>
      <c r="AQ6" s="1677"/>
      <c r="AR6" s="1659" t="s">
        <v>435</v>
      </c>
      <c r="AS6" s="1650"/>
      <c r="AT6" s="1650"/>
      <c r="AU6" s="1650"/>
      <c r="AV6" s="1650"/>
      <c r="AW6" s="1653"/>
      <c r="AX6" s="1676" t="s">
        <v>422</v>
      </c>
      <c r="AY6" s="1677"/>
      <c r="AZ6" s="1677"/>
      <c r="BA6" s="1677"/>
      <c r="BB6" s="1677"/>
      <c r="BC6" s="1677"/>
      <c r="BD6" s="1684" t="s">
        <v>374</v>
      </c>
      <c r="BE6" s="1685"/>
      <c r="BF6" s="1685"/>
      <c r="BG6" s="1685"/>
      <c r="BH6" s="1685"/>
      <c r="BI6" s="1685"/>
      <c r="BJ6" s="1686"/>
      <c r="BK6" s="1676" t="s">
        <v>429</v>
      </c>
      <c r="BL6" s="1677"/>
      <c r="BM6" s="1677"/>
      <c r="BN6" s="1677"/>
      <c r="BO6" s="1677"/>
      <c r="BP6" s="1677"/>
      <c r="BQ6" s="1676" t="s">
        <v>1219</v>
      </c>
      <c r="BR6" s="1677"/>
      <c r="BS6" s="1677"/>
      <c r="BT6" s="1677"/>
      <c r="BU6" s="1677"/>
      <c r="BV6" s="1677"/>
      <c r="BW6" s="1676" t="s">
        <v>378</v>
      </c>
      <c r="BX6" s="1677"/>
      <c r="BY6" s="1677"/>
      <c r="BZ6" s="1677"/>
      <c r="CA6" s="1677"/>
      <c r="CB6" s="1677"/>
    </row>
    <row r="7" spans="1:80" s="213" customFormat="1" ht="18" customHeight="1" x14ac:dyDescent="0.25">
      <c r="A7" s="252"/>
      <c r="B7" s="1047" t="s">
        <v>264</v>
      </c>
      <c r="C7" s="1047" t="s">
        <v>266</v>
      </c>
      <c r="D7" s="501" t="s">
        <v>264</v>
      </c>
      <c r="E7" s="501" t="s">
        <v>266</v>
      </c>
      <c r="F7" s="501" t="s">
        <v>264</v>
      </c>
      <c r="G7" s="501" t="s">
        <v>266</v>
      </c>
      <c r="H7" s="1047" t="s">
        <v>264</v>
      </c>
      <c r="I7" s="1047" t="s">
        <v>266</v>
      </c>
      <c r="J7" s="502" t="s">
        <v>264</v>
      </c>
      <c r="K7" s="502" t="s">
        <v>266</v>
      </c>
      <c r="L7" s="502" t="s">
        <v>264</v>
      </c>
      <c r="M7" s="922" t="s">
        <v>266</v>
      </c>
      <c r="N7" s="1047" t="s">
        <v>264</v>
      </c>
      <c r="O7" s="1047" t="s">
        <v>266</v>
      </c>
      <c r="P7" s="936" t="s">
        <v>264</v>
      </c>
      <c r="Q7" s="936" t="s">
        <v>266</v>
      </c>
      <c r="R7" s="936" t="s">
        <v>264</v>
      </c>
      <c r="S7" s="936" t="s">
        <v>266</v>
      </c>
      <c r="T7" s="923" t="s">
        <v>264</v>
      </c>
      <c r="U7" s="1047" t="s">
        <v>266</v>
      </c>
      <c r="V7" s="502" t="s">
        <v>264</v>
      </c>
      <c r="W7" s="502" t="s">
        <v>266</v>
      </c>
      <c r="X7" s="502" t="s">
        <v>264</v>
      </c>
      <c r="Y7" s="502" t="s">
        <v>266</v>
      </c>
      <c r="Z7" s="1047" t="s">
        <v>264</v>
      </c>
      <c r="AA7" s="1047" t="s">
        <v>266</v>
      </c>
      <c r="AB7" s="502" t="s">
        <v>264</v>
      </c>
      <c r="AC7" s="502" t="s">
        <v>266</v>
      </c>
      <c r="AD7" s="502" t="s">
        <v>264</v>
      </c>
      <c r="AE7" s="502" t="s">
        <v>266</v>
      </c>
      <c r="AF7" s="1047" t="s">
        <v>264</v>
      </c>
      <c r="AG7" s="1047" t="s">
        <v>266</v>
      </c>
      <c r="AH7" s="502" t="s">
        <v>264</v>
      </c>
      <c r="AI7" s="502" t="s">
        <v>266</v>
      </c>
      <c r="AJ7" s="502" t="s">
        <v>264</v>
      </c>
      <c r="AK7" s="502" t="s">
        <v>266</v>
      </c>
      <c r="AL7" s="1047" t="s">
        <v>264</v>
      </c>
      <c r="AM7" s="1047" t="s">
        <v>266</v>
      </c>
      <c r="AN7" s="501" t="s">
        <v>264</v>
      </c>
      <c r="AO7" s="501" t="s">
        <v>266</v>
      </c>
      <c r="AP7" s="501" t="s">
        <v>264</v>
      </c>
      <c r="AQ7" s="501" t="s">
        <v>266</v>
      </c>
      <c r="AR7" s="332" t="s">
        <v>264</v>
      </c>
      <c r="AS7" s="332" t="s">
        <v>266</v>
      </c>
      <c r="AT7" s="501" t="s">
        <v>264</v>
      </c>
      <c r="AU7" s="501" t="s">
        <v>266</v>
      </c>
      <c r="AV7" s="501" t="s">
        <v>264</v>
      </c>
      <c r="AW7" s="501" t="s">
        <v>266</v>
      </c>
      <c r="AX7" s="1047" t="s">
        <v>264</v>
      </c>
      <c r="AY7" s="1047" t="s">
        <v>266</v>
      </c>
      <c r="AZ7" s="502" t="s">
        <v>264</v>
      </c>
      <c r="BA7" s="502" t="s">
        <v>266</v>
      </c>
      <c r="BB7" s="502" t="s">
        <v>264</v>
      </c>
      <c r="BC7" s="502" t="s">
        <v>266</v>
      </c>
      <c r="BD7" s="1047" t="s">
        <v>264</v>
      </c>
      <c r="BE7" s="1047" t="s">
        <v>266</v>
      </c>
      <c r="BF7" s="909"/>
      <c r="BG7" s="501" t="s">
        <v>264</v>
      </c>
      <c r="BH7" s="501" t="s">
        <v>266</v>
      </c>
      <c r="BI7" s="501" t="s">
        <v>264</v>
      </c>
      <c r="BJ7" s="501" t="s">
        <v>266</v>
      </c>
      <c r="BK7" s="1047" t="s">
        <v>264</v>
      </c>
      <c r="BL7" s="1047" t="s">
        <v>266</v>
      </c>
      <c r="BM7" s="502" t="s">
        <v>264</v>
      </c>
      <c r="BN7" s="502" t="s">
        <v>266</v>
      </c>
      <c r="BO7" s="502" t="s">
        <v>264</v>
      </c>
      <c r="BP7" s="502" t="s">
        <v>266</v>
      </c>
      <c r="BQ7" s="1047" t="s">
        <v>264</v>
      </c>
      <c r="BR7" s="1047" t="s">
        <v>266</v>
      </c>
      <c r="BS7" s="502" t="s">
        <v>264</v>
      </c>
      <c r="BT7" s="502" t="s">
        <v>266</v>
      </c>
      <c r="BU7" s="502" t="s">
        <v>264</v>
      </c>
      <c r="BV7" s="502" t="s">
        <v>266</v>
      </c>
      <c r="BW7" s="1047" t="s">
        <v>264</v>
      </c>
      <c r="BX7" s="1047" t="s">
        <v>266</v>
      </c>
      <c r="BY7" s="502" t="s">
        <v>264</v>
      </c>
      <c r="BZ7" s="502" t="s">
        <v>266</v>
      </c>
      <c r="CA7" s="502" t="s">
        <v>264</v>
      </c>
      <c r="CB7" s="502" t="s">
        <v>266</v>
      </c>
    </row>
    <row r="8" spans="1:80" s="503" customFormat="1" ht="21" customHeight="1" x14ac:dyDescent="0.25">
      <c r="A8" s="943" t="s">
        <v>982</v>
      </c>
      <c r="B8" s="1240">
        <f t="shared" ref="B8:C12" si="0">H8+N8+T8+Z8+AF8+AL8+AR8+AX8+BD8+BK8+BW8+BQ8</f>
        <v>0</v>
      </c>
      <c r="C8" s="1240">
        <f t="shared" si="0"/>
        <v>0</v>
      </c>
      <c r="D8" s="1240">
        <f t="shared" ref="D8:G12" si="1">J8+P8+V8+AB8+AH8+AN8+AT8+AZ8+BG8+BM8+BY8+BS8</f>
        <v>0</v>
      </c>
      <c r="E8" s="1240">
        <f t="shared" si="1"/>
        <v>0</v>
      </c>
      <c r="F8" s="1240">
        <f t="shared" si="1"/>
        <v>0</v>
      </c>
      <c r="G8" s="1240">
        <f t="shared" si="1"/>
        <v>0</v>
      </c>
      <c r="H8" s="1050">
        <f>[1]Субсидия_факт!BT8</f>
        <v>0</v>
      </c>
      <c r="I8" s="1050"/>
      <c r="J8" s="1051">
        <f t="shared" ref="J8:K8" si="2">H8-L8</f>
        <v>0</v>
      </c>
      <c r="K8" s="1051">
        <f t="shared" si="2"/>
        <v>0</v>
      </c>
      <c r="L8" s="1051">
        <f>[1]Субсидия_факт!BU8</f>
        <v>0</v>
      </c>
      <c r="M8" s="1241"/>
      <c r="N8" s="924">
        <f>[1]Субсидия_факт!EV8</f>
        <v>0</v>
      </c>
      <c r="O8" s="924"/>
      <c r="P8" s="937">
        <f t="shared" ref="P8:Q8" si="3">N8-R8</f>
        <v>0</v>
      </c>
      <c r="Q8" s="937">
        <f t="shared" si="3"/>
        <v>0</v>
      </c>
      <c r="R8" s="937">
        <f t="shared" ref="R8:S8" si="4">N8</f>
        <v>0</v>
      </c>
      <c r="S8" s="937">
        <f t="shared" si="4"/>
        <v>0</v>
      </c>
      <c r="T8" s="934">
        <f>[1]Субсидия_факт!EY8</f>
        <v>0</v>
      </c>
      <c r="U8" s="1050"/>
      <c r="V8" s="1051">
        <f t="shared" ref="V8:W8" si="5">T8-X8</f>
        <v>0</v>
      </c>
      <c r="W8" s="1051">
        <f t="shared" si="5"/>
        <v>0</v>
      </c>
      <c r="X8" s="1051">
        <f t="shared" ref="X8:Y8" si="6">T8</f>
        <v>0</v>
      </c>
      <c r="Y8" s="1051">
        <f t="shared" si="6"/>
        <v>0</v>
      </c>
      <c r="Z8" s="1050">
        <f>[1]Субсидия_факт!FO8</f>
        <v>0</v>
      </c>
      <c r="AA8" s="1050"/>
      <c r="AB8" s="1051">
        <f t="shared" ref="AB8:AC8" si="7">Z8-AD8</f>
        <v>0</v>
      </c>
      <c r="AC8" s="1051">
        <f t="shared" si="7"/>
        <v>0</v>
      </c>
      <c r="AD8" s="1051">
        <f>[1]Субсидия_факт!FP8</f>
        <v>0</v>
      </c>
      <c r="AE8" s="1051"/>
      <c r="AF8" s="1050">
        <f>[1]Субсидия_факт!FU8</f>
        <v>0</v>
      </c>
      <c r="AG8" s="1050"/>
      <c r="AH8" s="1051">
        <f t="shared" ref="AH8:AI8" si="8">AF8-AJ8</f>
        <v>0</v>
      </c>
      <c r="AI8" s="1051">
        <f t="shared" si="8"/>
        <v>0</v>
      </c>
      <c r="AJ8" s="1051">
        <f>[1]Субсидия_факт!FV8</f>
        <v>0</v>
      </c>
      <c r="AK8" s="1051"/>
      <c r="AL8" s="1050">
        <f>[1]Субсидия_факт!FX8</f>
        <v>0</v>
      </c>
      <c r="AM8" s="1050"/>
      <c r="AN8" s="1051">
        <f t="shared" ref="AN8:AO8" si="9">AL8-AP8</f>
        <v>0</v>
      </c>
      <c r="AO8" s="1051">
        <f t="shared" si="9"/>
        <v>0</v>
      </c>
      <c r="AP8" s="1051">
        <f>[1]Субсидия_факт!FY8</f>
        <v>0</v>
      </c>
      <c r="AQ8" s="1051"/>
      <c r="AR8" s="1050">
        <f>[1]Субсидия_факт!GB8</f>
        <v>0</v>
      </c>
      <c r="AS8" s="1050"/>
      <c r="AT8" s="1051">
        <f t="shared" ref="AT8:AU8" si="10">AR8-AV8</f>
        <v>0</v>
      </c>
      <c r="AU8" s="1051">
        <f t="shared" si="10"/>
        <v>0</v>
      </c>
      <c r="AV8" s="1051">
        <f>[1]Субсидия_факт!GC8</f>
        <v>0</v>
      </c>
      <c r="AW8" s="1051"/>
      <c r="AX8" s="1050">
        <f>[1]Субсидия_факт!GE8</f>
        <v>0</v>
      </c>
      <c r="AY8" s="1050"/>
      <c r="AZ8" s="1051">
        <f t="shared" ref="AZ8:BA8" si="11">AX8-BB8</f>
        <v>0</v>
      </c>
      <c r="BA8" s="1051">
        <f t="shared" si="11"/>
        <v>0</v>
      </c>
      <c r="BB8" s="1051">
        <f>[1]Субсидия_факт!GF8</f>
        <v>0</v>
      </c>
      <c r="BC8" s="1051"/>
      <c r="BD8" s="1050">
        <f>[1]Субсидия_факт!GY8</f>
        <v>0</v>
      </c>
      <c r="BE8" s="1050">
        <f>BF8-'Прочая  субсидия_МР  и  ГО'!BA8</f>
        <v>0</v>
      </c>
      <c r="BF8" s="998">
        <v>66705.289999999994</v>
      </c>
      <c r="BG8" s="1051">
        <f t="shared" ref="BG8:BG25" si="12">BD8-BI8</f>
        <v>0</v>
      </c>
      <c r="BH8" s="1051">
        <f t="shared" ref="BH8:BH25" si="13">BE8-BJ8</f>
        <v>0</v>
      </c>
      <c r="BI8" s="1051">
        <f>[1]Субсидия_факт!GZ8</f>
        <v>0</v>
      </c>
      <c r="BJ8" s="1051"/>
      <c r="BK8" s="1050">
        <f>[1]Субсидия_факт!HC8</f>
        <v>0</v>
      </c>
      <c r="BL8" s="1050"/>
      <c r="BM8" s="1051">
        <f t="shared" ref="BM8:BN8" si="14">BK8-BO8</f>
        <v>0</v>
      </c>
      <c r="BN8" s="1051">
        <f t="shared" si="14"/>
        <v>0</v>
      </c>
      <c r="BO8" s="1051">
        <f>[1]Субсидия_факт!HD8</f>
        <v>0</v>
      </c>
      <c r="BP8" s="1051"/>
      <c r="BQ8" s="1050">
        <f>[1]Субсидия_факт!HF8</f>
        <v>0</v>
      </c>
      <c r="BR8" s="1050"/>
      <c r="BS8" s="1051">
        <f t="shared" ref="BS8:BS25" si="15">BQ8-BU8</f>
        <v>0</v>
      </c>
      <c r="BT8" s="1051">
        <f t="shared" ref="BT8:BT25" si="16">BR8-BV8</f>
        <v>0</v>
      </c>
      <c r="BU8" s="1051">
        <f>[1]Субсидия_факт!HG8</f>
        <v>0</v>
      </c>
      <c r="BV8" s="1051"/>
      <c r="BW8" s="1050">
        <f>[1]Субсидия_факт!HO8</f>
        <v>0</v>
      </c>
      <c r="BX8" s="1050"/>
      <c r="BY8" s="1051">
        <f t="shared" ref="BY8:BZ8" si="17">BW8-CA8</f>
        <v>0</v>
      </c>
      <c r="BZ8" s="1051">
        <f t="shared" si="17"/>
        <v>0</v>
      </c>
      <c r="CA8" s="1051">
        <f>[1]Субсидия_факт!HP8</f>
        <v>0</v>
      </c>
      <c r="CB8" s="1051"/>
    </row>
    <row r="9" spans="1:80" s="503" customFormat="1" ht="21" customHeight="1" x14ac:dyDescent="0.25">
      <c r="A9" s="943" t="s">
        <v>983</v>
      </c>
      <c r="B9" s="1240">
        <f t="shared" si="0"/>
        <v>0</v>
      </c>
      <c r="C9" s="1240">
        <f t="shared" si="0"/>
        <v>0</v>
      </c>
      <c r="D9" s="1240">
        <f t="shared" si="1"/>
        <v>0</v>
      </c>
      <c r="E9" s="1240">
        <f t="shared" si="1"/>
        <v>0</v>
      </c>
      <c r="F9" s="1240">
        <f t="shared" si="1"/>
        <v>0</v>
      </c>
      <c r="G9" s="1240">
        <f t="shared" si="1"/>
        <v>0</v>
      </c>
      <c r="H9" s="1050">
        <f>[1]Субсидия_факт!BT12</f>
        <v>0</v>
      </c>
      <c r="I9" s="1050"/>
      <c r="J9" s="1051">
        <f>H9-L9</f>
        <v>0</v>
      </c>
      <c r="K9" s="1051">
        <f>I9-M9</f>
        <v>0</v>
      </c>
      <c r="L9" s="1051">
        <f>[1]Субсидия_факт!BU12</f>
        <v>0</v>
      </c>
      <c r="M9" s="1241"/>
      <c r="N9" s="924">
        <f>[1]Субсидия_факт!EV12</f>
        <v>0</v>
      </c>
      <c r="O9" s="924"/>
      <c r="P9" s="937">
        <f t="shared" ref="P9:Q12" si="18">N9-R9</f>
        <v>0</v>
      </c>
      <c r="Q9" s="937">
        <f t="shared" si="18"/>
        <v>0</v>
      </c>
      <c r="R9" s="937">
        <f t="shared" ref="R9:S12" si="19">N9</f>
        <v>0</v>
      </c>
      <c r="S9" s="937">
        <f t="shared" si="19"/>
        <v>0</v>
      </c>
      <c r="T9" s="934">
        <f>[1]Субсидия_факт!EY12</f>
        <v>0</v>
      </c>
      <c r="U9" s="1050"/>
      <c r="V9" s="1051">
        <f>T9-X9</f>
        <v>0</v>
      </c>
      <c r="W9" s="1051">
        <f>U9-Y9</f>
        <v>0</v>
      </c>
      <c r="X9" s="1051">
        <f>T9</f>
        <v>0</v>
      </c>
      <c r="Y9" s="1051">
        <f>U9</f>
        <v>0</v>
      </c>
      <c r="Z9" s="1050">
        <f>[1]Субсидия_факт!FO12</f>
        <v>0</v>
      </c>
      <c r="AA9" s="1050"/>
      <c r="AB9" s="1051">
        <f>Z9-AD9</f>
        <v>0</v>
      </c>
      <c r="AC9" s="1051">
        <f>AA9-AE9</f>
        <v>0</v>
      </c>
      <c r="AD9" s="1051">
        <f>[1]Субсидия_факт!FP12</f>
        <v>0</v>
      </c>
      <c r="AE9" s="1051"/>
      <c r="AF9" s="1050">
        <f>[1]Субсидия_факт!FU12</f>
        <v>0</v>
      </c>
      <c r="AG9" s="1050"/>
      <c r="AH9" s="1051">
        <f>AF9-AJ9</f>
        <v>0</v>
      </c>
      <c r="AI9" s="1051">
        <f>AG9-AK9</f>
        <v>0</v>
      </c>
      <c r="AJ9" s="1051">
        <f>[1]Субсидия_факт!FV12</f>
        <v>0</v>
      </c>
      <c r="AK9" s="1051"/>
      <c r="AL9" s="1050">
        <f>[1]Субсидия_факт!FX12</f>
        <v>0</v>
      </c>
      <c r="AM9" s="1050"/>
      <c r="AN9" s="1051">
        <f>AL9-AP9</f>
        <v>0</v>
      </c>
      <c r="AO9" s="1051">
        <f>AM9-AQ9</f>
        <v>0</v>
      </c>
      <c r="AP9" s="1051">
        <f>[1]Субсидия_факт!FY12</f>
        <v>0</v>
      </c>
      <c r="AQ9" s="1051"/>
      <c r="AR9" s="1050">
        <f>[1]Субсидия_факт!GB12</f>
        <v>0</v>
      </c>
      <c r="AS9" s="1050"/>
      <c r="AT9" s="1051">
        <f>AR9-AV9</f>
        <v>0</v>
      </c>
      <c r="AU9" s="1051">
        <f>AS9-AW9</f>
        <v>0</v>
      </c>
      <c r="AV9" s="1051">
        <f>[1]Субсидия_факт!GC12</f>
        <v>0</v>
      </c>
      <c r="AW9" s="1051"/>
      <c r="AX9" s="1050">
        <f>[1]Субсидия_факт!GE12</f>
        <v>0</v>
      </c>
      <c r="AY9" s="1050"/>
      <c r="AZ9" s="1051">
        <f>AX9-BB9</f>
        <v>0</v>
      </c>
      <c r="BA9" s="1051">
        <f>AY9-BC9</f>
        <v>0</v>
      </c>
      <c r="BB9" s="1051">
        <f>[1]Субсидия_факт!GF12</f>
        <v>0</v>
      </c>
      <c r="BC9" s="1051"/>
      <c r="BD9" s="1050">
        <f>[1]Субсидия_факт!GY12</f>
        <v>0</v>
      </c>
      <c r="BE9" s="1050">
        <f>BF9-'Прочая  субсидия_МР  и  ГО'!BA9</f>
        <v>0</v>
      </c>
      <c r="BF9" s="998">
        <v>0</v>
      </c>
      <c r="BG9" s="1051">
        <f>BD9-BI9</f>
        <v>0</v>
      </c>
      <c r="BH9" s="1051">
        <f>BE9-BJ9</f>
        <v>0</v>
      </c>
      <c r="BI9" s="1051">
        <f>[1]Субсидия_факт!GZ12</f>
        <v>0</v>
      </c>
      <c r="BJ9" s="1051"/>
      <c r="BK9" s="1050">
        <f>[1]Субсидия_факт!HC12</f>
        <v>0</v>
      </c>
      <c r="BL9" s="1050"/>
      <c r="BM9" s="1051">
        <f>BK9-BO9</f>
        <v>0</v>
      </c>
      <c r="BN9" s="1051">
        <f>BL9-BP9</f>
        <v>0</v>
      </c>
      <c r="BO9" s="1051">
        <f>[1]Субсидия_факт!HD12</f>
        <v>0</v>
      </c>
      <c r="BP9" s="1051"/>
      <c r="BQ9" s="1050">
        <f>[1]Субсидия_факт!HF12</f>
        <v>0</v>
      </c>
      <c r="BR9" s="1050"/>
      <c r="BS9" s="1051">
        <f t="shared" ref="BS9:BT12" si="20">BQ9-BU9</f>
        <v>0</v>
      </c>
      <c r="BT9" s="1051">
        <f t="shared" si="20"/>
        <v>0</v>
      </c>
      <c r="BU9" s="1051">
        <f>[1]Субсидия_факт!HG12</f>
        <v>0</v>
      </c>
      <c r="BV9" s="1051"/>
      <c r="BW9" s="1050">
        <f>[1]Субсидия_факт!HO12</f>
        <v>0</v>
      </c>
      <c r="BX9" s="1050"/>
      <c r="BY9" s="1051">
        <f>BW9-CA9</f>
        <v>0</v>
      </c>
      <c r="BZ9" s="1051">
        <f>BX9-CB9</f>
        <v>0</v>
      </c>
      <c r="CA9" s="1051">
        <f>[1]Субсидия_факт!HP12</f>
        <v>0</v>
      </c>
      <c r="CB9" s="1051"/>
    </row>
    <row r="10" spans="1:80" s="503" customFormat="1" ht="21" customHeight="1" x14ac:dyDescent="0.25">
      <c r="A10" s="943" t="s">
        <v>984</v>
      </c>
      <c r="B10" s="1240">
        <f t="shared" si="0"/>
        <v>0</v>
      </c>
      <c r="C10" s="1240">
        <f t="shared" si="0"/>
        <v>0</v>
      </c>
      <c r="D10" s="1240">
        <f t="shared" si="1"/>
        <v>0</v>
      </c>
      <c r="E10" s="1240">
        <f t="shared" si="1"/>
        <v>0</v>
      </c>
      <c r="F10" s="1240">
        <f t="shared" si="1"/>
        <v>0</v>
      </c>
      <c r="G10" s="1240">
        <f t="shared" si="1"/>
        <v>0</v>
      </c>
      <c r="H10" s="1050">
        <f>[1]Субсидия_факт!BT16</f>
        <v>0</v>
      </c>
      <c r="I10" s="1050"/>
      <c r="J10" s="1051">
        <f>H10-L10</f>
        <v>0</v>
      </c>
      <c r="K10" s="1051">
        <f>I10-M10</f>
        <v>0</v>
      </c>
      <c r="L10" s="1051">
        <f>[1]Субсидия_факт!BU16</f>
        <v>0</v>
      </c>
      <c r="M10" s="1241"/>
      <c r="N10" s="924">
        <f>[1]Субсидия_факт!EV16</f>
        <v>0</v>
      </c>
      <c r="O10" s="924"/>
      <c r="P10" s="937">
        <f t="shared" si="18"/>
        <v>0</v>
      </c>
      <c r="Q10" s="937">
        <f t="shared" si="18"/>
        <v>0</v>
      </c>
      <c r="R10" s="937">
        <f t="shared" si="19"/>
        <v>0</v>
      </c>
      <c r="S10" s="937">
        <f t="shared" si="19"/>
        <v>0</v>
      </c>
      <c r="T10" s="934">
        <f>[1]Субсидия_факт!EY16</f>
        <v>0</v>
      </c>
      <c r="U10" s="1050"/>
      <c r="V10" s="1051">
        <f>T10-X10</f>
        <v>0</v>
      </c>
      <c r="W10" s="1051">
        <f>U10-Y10</f>
        <v>0</v>
      </c>
      <c r="X10" s="1051">
        <f>T10</f>
        <v>0</v>
      </c>
      <c r="Y10" s="1051">
        <f>U10</f>
        <v>0</v>
      </c>
      <c r="Z10" s="1050">
        <f>[1]Субсидия_факт!FO16</f>
        <v>0</v>
      </c>
      <c r="AA10" s="1050"/>
      <c r="AB10" s="1051">
        <f>Z10-AD10</f>
        <v>0</v>
      </c>
      <c r="AC10" s="1051">
        <f>AA10-AE10</f>
        <v>0</v>
      </c>
      <c r="AD10" s="1051">
        <f>[1]Субсидия_факт!FP16</f>
        <v>0</v>
      </c>
      <c r="AE10" s="1051"/>
      <c r="AF10" s="1050">
        <f>[1]Субсидия_факт!FU16</f>
        <v>0</v>
      </c>
      <c r="AG10" s="1050"/>
      <c r="AH10" s="1051">
        <f>AF10-AJ10</f>
        <v>0</v>
      </c>
      <c r="AI10" s="1051">
        <f>AG10-AK10</f>
        <v>0</v>
      </c>
      <c r="AJ10" s="1051">
        <f>[1]Субсидия_факт!FV16</f>
        <v>0</v>
      </c>
      <c r="AK10" s="1051"/>
      <c r="AL10" s="1050">
        <f>[1]Субсидия_факт!FX16</f>
        <v>0</v>
      </c>
      <c r="AM10" s="1050"/>
      <c r="AN10" s="1051">
        <f>AL10-AP10</f>
        <v>0</v>
      </c>
      <c r="AO10" s="1051">
        <f>AM10-AQ10</f>
        <v>0</v>
      </c>
      <c r="AP10" s="1051">
        <f>[1]Субсидия_факт!FY16</f>
        <v>0</v>
      </c>
      <c r="AQ10" s="1051"/>
      <c r="AR10" s="1050">
        <f>[1]Субсидия_факт!GB16</f>
        <v>0</v>
      </c>
      <c r="AS10" s="1050"/>
      <c r="AT10" s="1051">
        <f>AR10-AV10</f>
        <v>0</v>
      </c>
      <c r="AU10" s="1051">
        <f>AS10-AW10</f>
        <v>0</v>
      </c>
      <c r="AV10" s="1051">
        <f>[1]Субсидия_факт!GC16</f>
        <v>0</v>
      </c>
      <c r="AW10" s="1051"/>
      <c r="AX10" s="1050">
        <f>[1]Субсидия_факт!GE16</f>
        <v>0</v>
      </c>
      <c r="AY10" s="1050"/>
      <c r="AZ10" s="1051">
        <f>AX10-BB10</f>
        <v>0</v>
      </c>
      <c r="BA10" s="1051">
        <f>AY10-BC10</f>
        <v>0</v>
      </c>
      <c r="BB10" s="1051">
        <f>[1]Субсидия_факт!GF16</f>
        <v>0</v>
      </c>
      <c r="BC10" s="1051"/>
      <c r="BD10" s="1050">
        <f>[1]Субсидия_факт!GY16</f>
        <v>0</v>
      </c>
      <c r="BE10" s="1050">
        <f>BF10-'Прочая  субсидия_МР  и  ГО'!BA10</f>
        <v>0</v>
      </c>
      <c r="BF10" s="998">
        <v>25989.26</v>
      </c>
      <c r="BG10" s="1051">
        <f>BD10-BI10</f>
        <v>0</v>
      </c>
      <c r="BH10" s="1051">
        <f>BE10-BJ10</f>
        <v>0</v>
      </c>
      <c r="BI10" s="1051">
        <f>[1]Субсидия_факт!GZ16</f>
        <v>0</v>
      </c>
      <c r="BJ10" s="1051"/>
      <c r="BK10" s="1050">
        <f>[1]Субсидия_факт!HC16</f>
        <v>0</v>
      </c>
      <c r="BL10" s="1050"/>
      <c r="BM10" s="1051">
        <f>BK10-BO10</f>
        <v>0</v>
      </c>
      <c r="BN10" s="1051">
        <f>BL10-BP10</f>
        <v>0</v>
      </c>
      <c r="BO10" s="1051">
        <f>[1]Субсидия_факт!HD16</f>
        <v>0</v>
      </c>
      <c r="BP10" s="1051"/>
      <c r="BQ10" s="1050">
        <f>[1]Субсидия_факт!HF16</f>
        <v>0</v>
      </c>
      <c r="BR10" s="1050"/>
      <c r="BS10" s="1051">
        <f t="shared" si="20"/>
        <v>0</v>
      </c>
      <c r="BT10" s="1051">
        <f t="shared" si="20"/>
        <v>0</v>
      </c>
      <c r="BU10" s="1051">
        <f>[1]Субсидия_факт!HG16</f>
        <v>0</v>
      </c>
      <c r="BV10" s="1051"/>
      <c r="BW10" s="1050">
        <f>[1]Субсидия_факт!HO16</f>
        <v>0</v>
      </c>
      <c r="BX10" s="1050"/>
      <c r="BY10" s="1051">
        <f>BW10-CA10</f>
        <v>0</v>
      </c>
      <c r="BZ10" s="1051">
        <f>BX10-CB10</f>
        <v>0</v>
      </c>
      <c r="CA10" s="1051">
        <f>[1]Субсидия_факт!HP16</f>
        <v>0</v>
      </c>
      <c r="CB10" s="1051"/>
    </row>
    <row r="11" spans="1:80" s="503" customFormat="1" ht="21" customHeight="1" x14ac:dyDescent="0.25">
      <c r="A11" s="943" t="s">
        <v>1002</v>
      </c>
      <c r="B11" s="1240">
        <f t="shared" si="0"/>
        <v>0</v>
      </c>
      <c r="C11" s="1240">
        <f t="shared" si="0"/>
        <v>0</v>
      </c>
      <c r="D11" s="1240">
        <f t="shared" si="1"/>
        <v>0</v>
      </c>
      <c r="E11" s="1240">
        <f t="shared" si="1"/>
        <v>0</v>
      </c>
      <c r="F11" s="1240">
        <f t="shared" si="1"/>
        <v>0</v>
      </c>
      <c r="G11" s="1240">
        <f t="shared" si="1"/>
        <v>0</v>
      </c>
      <c r="H11" s="1050">
        <f>[1]Субсидия_факт!BT20</f>
        <v>0</v>
      </c>
      <c r="I11" s="1050"/>
      <c r="J11" s="1051">
        <f t="shared" ref="J11:K12" si="21">H11-L11</f>
        <v>0</v>
      </c>
      <c r="K11" s="1051">
        <f t="shared" si="21"/>
        <v>0</v>
      </c>
      <c r="L11" s="1051">
        <f>[1]Субсидия_факт!BU20</f>
        <v>0</v>
      </c>
      <c r="M11" s="1241"/>
      <c r="N11" s="924">
        <f>[1]Субсидия_факт!EV20</f>
        <v>0</v>
      </c>
      <c r="O11" s="924"/>
      <c r="P11" s="937">
        <f t="shared" si="18"/>
        <v>0</v>
      </c>
      <c r="Q11" s="937">
        <f t="shared" si="18"/>
        <v>0</v>
      </c>
      <c r="R11" s="937">
        <f t="shared" si="19"/>
        <v>0</v>
      </c>
      <c r="S11" s="937">
        <f t="shared" si="19"/>
        <v>0</v>
      </c>
      <c r="T11" s="934">
        <f>[1]Субсидия_факт!EY20</f>
        <v>0</v>
      </c>
      <c r="U11" s="1050"/>
      <c r="V11" s="1051">
        <f t="shared" ref="V11:W12" si="22">T11-X11</f>
        <v>0</v>
      </c>
      <c r="W11" s="1051">
        <f t="shared" si="22"/>
        <v>0</v>
      </c>
      <c r="X11" s="1051">
        <f t="shared" ref="X11:Y12" si="23">T11</f>
        <v>0</v>
      </c>
      <c r="Y11" s="1051">
        <f t="shared" si="23"/>
        <v>0</v>
      </c>
      <c r="Z11" s="1050">
        <f>[1]Субсидия_факт!FO20</f>
        <v>0</v>
      </c>
      <c r="AA11" s="1050"/>
      <c r="AB11" s="1051">
        <f t="shared" ref="AB11:AC12" si="24">Z11-AD11</f>
        <v>0</v>
      </c>
      <c r="AC11" s="1051">
        <f t="shared" si="24"/>
        <v>0</v>
      </c>
      <c r="AD11" s="1051">
        <f>[1]Субсидия_факт!FP20</f>
        <v>0</v>
      </c>
      <c r="AE11" s="1051"/>
      <c r="AF11" s="1050">
        <f>[1]Субсидия_факт!FU20</f>
        <v>0</v>
      </c>
      <c r="AG11" s="1050"/>
      <c r="AH11" s="1051">
        <f t="shared" ref="AH11:AI12" si="25">AF11-AJ11</f>
        <v>0</v>
      </c>
      <c r="AI11" s="1051">
        <f t="shared" si="25"/>
        <v>0</v>
      </c>
      <c r="AJ11" s="1051">
        <f>[1]Субсидия_факт!FV20</f>
        <v>0</v>
      </c>
      <c r="AK11" s="1051"/>
      <c r="AL11" s="1050">
        <f>[1]Субсидия_факт!FX20</f>
        <v>0</v>
      </c>
      <c r="AM11" s="1050"/>
      <c r="AN11" s="1051">
        <f t="shared" ref="AN11:AO12" si="26">AL11-AP11</f>
        <v>0</v>
      </c>
      <c r="AO11" s="1051">
        <f t="shared" si="26"/>
        <v>0</v>
      </c>
      <c r="AP11" s="1051">
        <f>[1]Субсидия_факт!FY20</f>
        <v>0</v>
      </c>
      <c r="AQ11" s="1051"/>
      <c r="AR11" s="1050">
        <f>[1]Субсидия_факт!GB20</f>
        <v>0</v>
      </c>
      <c r="AS11" s="1050"/>
      <c r="AT11" s="1051">
        <f t="shared" ref="AT11:AU12" si="27">AR11-AV11</f>
        <v>0</v>
      </c>
      <c r="AU11" s="1051">
        <f t="shared" si="27"/>
        <v>0</v>
      </c>
      <c r="AV11" s="1051">
        <f>[1]Субсидия_факт!GC20</f>
        <v>0</v>
      </c>
      <c r="AW11" s="1051"/>
      <c r="AX11" s="1050">
        <f>[1]Субсидия_факт!GE20</f>
        <v>0</v>
      </c>
      <c r="AY11" s="1050"/>
      <c r="AZ11" s="1051">
        <f t="shared" ref="AZ11:BA12" si="28">AX11-BB11</f>
        <v>0</v>
      </c>
      <c r="BA11" s="1051">
        <f t="shared" si="28"/>
        <v>0</v>
      </c>
      <c r="BB11" s="1051">
        <f>[1]Субсидия_факт!GF20</f>
        <v>0</v>
      </c>
      <c r="BC11" s="1051"/>
      <c r="BD11" s="1050">
        <f>[1]Субсидия_факт!GY20</f>
        <v>0</v>
      </c>
      <c r="BE11" s="1050">
        <f>BF11-'Прочая  субсидия_МР  и  ГО'!BA11</f>
        <v>0</v>
      </c>
      <c r="BF11" s="998">
        <v>0</v>
      </c>
      <c r="BG11" s="1051">
        <f t="shared" ref="BG11:BH12" si="29">BD11-BI11</f>
        <v>0</v>
      </c>
      <c r="BH11" s="1051">
        <f t="shared" si="29"/>
        <v>0</v>
      </c>
      <c r="BI11" s="1051">
        <f>[1]Субсидия_факт!GZ20</f>
        <v>0</v>
      </c>
      <c r="BJ11" s="1051"/>
      <c r="BK11" s="1050">
        <f>[1]Субсидия_факт!HC20</f>
        <v>0</v>
      </c>
      <c r="BL11" s="1050"/>
      <c r="BM11" s="1051">
        <f t="shared" ref="BM11:BN12" si="30">BK11-BO11</f>
        <v>0</v>
      </c>
      <c r="BN11" s="1051">
        <f t="shared" si="30"/>
        <v>0</v>
      </c>
      <c r="BO11" s="1051">
        <f>[1]Субсидия_факт!HD20</f>
        <v>0</v>
      </c>
      <c r="BP11" s="1051"/>
      <c r="BQ11" s="1050">
        <f>[1]Субсидия_факт!HF20</f>
        <v>0</v>
      </c>
      <c r="BR11" s="1050"/>
      <c r="BS11" s="1051">
        <f t="shared" si="20"/>
        <v>0</v>
      </c>
      <c r="BT11" s="1051">
        <f t="shared" si="20"/>
        <v>0</v>
      </c>
      <c r="BU11" s="1051">
        <f>[1]Субсидия_факт!HG20</f>
        <v>0</v>
      </c>
      <c r="BV11" s="1051"/>
      <c r="BW11" s="1050">
        <f>[1]Субсидия_факт!HO20</f>
        <v>0</v>
      </c>
      <c r="BX11" s="1050"/>
      <c r="BY11" s="1051">
        <f t="shared" ref="BY11:BZ12" si="31">BW11-CA11</f>
        <v>0</v>
      </c>
      <c r="BZ11" s="1051">
        <f t="shared" si="31"/>
        <v>0</v>
      </c>
      <c r="CA11" s="1051">
        <f>[1]Субсидия_факт!HP20</f>
        <v>0</v>
      </c>
      <c r="CB11" s="1051"/>
    </row>
    <row r="12" spans="1:80" s="503" customFormat="1" ht="21" customHeight="1" x14ac:dyDescent="0.25">
      <c r="A12" s="943" t="s">
        <v>985</v>
      </c>
      <c r="B12" s="1240">
        <f t="shared" si="0"/>
        <v>0</v>
      </c>
      <c r="C12" s="1240">
        <f t="shared" si="0"/>
        <v>0</v>
      </c>
      <c r="D12" s="1240">
        <f t="shared" si="1"/>
        <v>0</v>
      </c>
      <c r="E12" s="1240">
        <f t="shared" si="1"/>
        <v>0</v>
      </c>
      <c r="F12" s="1240">
        <f t="shared" si="1"/>
        <v>0</v>
      </c>
      <c r="G12" s="1240">
        <f t="shared" si="1"/>
        <v>0</v>
      </c>
      <c r="H12" s="1050">
        <f>[1]Субсидия_факт!BT21</f>
        <v>0</v>
      </c>
      <c r="I12" s="1050"/>
      <c r="J12" s="1051">
        <f t="shared" si="21"/>
        <v>0</v>
      </c>
      <c r="K12" s="1051">
        <f t="shared" si="21"/>
        <v>0</v>
      </c>
      <c r="L12" s="1051">
        <f>[1]Субсидия_факт!BU21</f>
        <v>0</v>
      </c>
      <c r="M12" s="1241"/>
      <c r="N12" s="924">
        <f>[1]Субсидия_факт!EV21</f>
        <v>0</v>
      </c>
      <c r="O12" s="924"/>
      <c r="P12" s="937">
        <f t="shared" si="18"/>
        <v>0</v>
      </c>
      <c r="Q12" s="937">
        <f t="shared" si="18"/>
        <v>0</v>
      </c>
      <c r="R12" s="937">
        <f t="shared" si="19"/>
        <v>0</v>
      </c>
      <c r="S12" s="937">
        <f t="shared" si="19"/>
        <v>0</v>
      </c>
      <c r="T12" s="934">
        <f>[1]Субсидия_факт!EY21</f>
        <v>0</v>
      </c>
      <c r="U12" s="1050"/>
      <c r="V12" s="1051">
        <f t="shared" si="22"/>
        <v>0</v>
      </c>
      <c r="W12" s="1051">
        <f t="shared" si="22"/>
        <v>0</v>
      </c>
      <c r="X12" s="1051">
        <f t="shared" si="23"/>
        <v>0</v>
      </c>
      <c r="Y12" s="1051">
        <f t="shared" si="23"/>
        <v>0</v>
      </c>
      <c r="Z12" s="1050">
        <f>[1]Субсидия_факт!FO21</f>
        <v>0</v>
      </c>
      <c r="AA12" s="1050"/>
      <c r="AB12" s="1051">
        <f t="shared" si="24"/>
        <v>0</v>
      </c>
      <c r="AC12" s="1051">
        <f t="shared" si="24"/>
        <v>0</v>
      </c>
      <c r="AD12" s="1051">
        <f>[1]Субсидия_факт!FP21</f>
        <v>0</v>
      </c>
      <c r="AE12" s="1051"/>
      <c r="AF12" s="1050">
        <f>[1]Субсидия_факт!FU21</f>
        <v>0</v>
      </c>
      <c r="AG12" s="1050"/>
      <c r="AH12" s="1051">
        <f t="shared" si="25"/>
        <v>0</v>
      </c>
      <c r="AI12" s="1051">
        <f t="shared" si="25"/>
        <v>0</v>
      </c>
      <c r="AJ12" s="1051">
        <f>[1]Субсидия_факт!FV21</f>
        <v>0</v>
      </c>
      <c r="AK12" s="1051"/>
      <c r="AL12" s="1050">
        <f>[1]Субсидия_факт!FX21</f>
        <v>0</v>
      </c>
      <c r="AM12" s="1050"/>
      <c r="AN12" s="1051">
        <f t="shared" si="26"/>
        <v>0</v>
      </c>
      <c r="AO12" s="1051">
        <f t="shared" si="26"/>
        <v>0</v>
      </c>
      <c r="AP12" s="1051">
        <f>[1]Субсидия_факт!FY21</f>
        <v>0</v>
      </c>
      <c r="AQ12" s="1051"/>
      <c r="AR12" s="1050">
        <f>[1]Субсидия_факт!GB21</f>
        <v>0</v>
      </c>
      <c r="AS12" s="1050"/>
      <c r="AT12" s="1051">
        <f t="shared" si="27"/>
        <v>0</v>
      </c>
      <c r="AU12" s="1051">
        <f t="shared" si="27"/>
        <v>0</v>
      </c>
      <c r="AV12" s="1051">
        <f>[1]Субсидия_факт!GC21</f>
        <v>0</v>
      </c>
      <c r="AW12" s="1051"/>
      <c r="AX12" s="1050">
        <f>[1]Субсидия_факт!GE21</f>
        <v>0</v>
      </c>
      <c r="AY12" s="1050"/>
      <c r="AZ12" s="1051">
        <f t="shared" si="28"/>
        <v>0</v>
      </c>
      <c r="BA12" s="1051">
        <f t="shared" si="28"/>
        <v>0</v>
      </c>
      <c r="BB12" s="1051">
        <f>[1]Субсидия_факт!GF21</f>
        <v>0</v>
      </c>
      <c r="BC12" s="1051"/>
      <c r="BD12" s="1050">
        <f>[1]Субсидия_факт!GY21</f>
        <v>0</v>
      </c>
      <c r="BE12" s="1050">
        <f>BF12-'Прочая  субсидия_МР  и  ГО'!BA12</f>
        <v>0</v>
      </c>
      <c r="BF12" s="998">
        <v>110840.04</v>
      </c>
      <c r="BG12" s="1051">
        <f t="shared" si="29"/>
        <v>0</v>
      </c>
      <c r="BH12" s="1051">
        <f t="shared" si="29"/>
        <v>0</v>
      </c>
      <c r="BI12" s="1051">
        <f>[1]Субсидия_факт!GZ21</f>
        <v>0</v>
      </c>
      <c r="BJ12" s="1051"/>
      <c r="BK12" s="1050">
        <f>[1]Субсидия_факт!HC21</f>
        <v>0</v>
      </c>
      <c r="BL12" s="1050"/>
      <c r="BM12" s="1051">
        <f t="shared" si="30"/>
        <v>0</v>
      </c>
      <c r="BN12" s="1051">
        <f t="shared" si="30"/>
        <v>0</v>
      </c>
      <c r="BO12" s="1051">
        <f>[1]Субсидия_факт!HD21</f>
        <v>0</v>
      </c>
      <c r="BP12" s="1051"/>
      <c r="BQ12" s="1050">
        <f>[1]Субсидия_факт!HF21</f>
        <v>0</v>
      </c>
      <c r="BR12" s="1050"/>
      <c r="BS12" s="1051">
        <f t="shared" si="20"/>
        <v>0</v>
      </c>
      <c r="BT12" s="1051">
        <f t="shared" si="20"/>
        <v>0</v>
      </c>
      <c r="BU12" s="1051">
        <f>[1]Субсидия_факт!HG21</f>
        <v>0</v>
      </c>
      <c r="BV12" s="1051"/>
      <c r="BW12" s="1050">
        <f>[1]Субсидия_факт!HO21</f>
        <v>0</v>
      </c>
      <c r="BX12" s="1050"/>
      <c r="BY12" s="1051">
        <f t="shared" si="31"/>
        <v>0</v>
      </c>
      <c r="BZ12" s="1051">
        <f t="shared" si="31"/>
        <v>0</v>
      </c>
      <c r="CA12" s="1051">
        <f>[1]Субсидия_факт!HP21</f>
        <v>0</v>
      </c>
      <c r="CB12" s="1051"/>
    </row>
    <row r="13" spans="1:80" s="503" customFormat="1" ht="21" customHeight="1" x14ac:dyDescent="0.25">
      <c r="A13" s="504" t="s">
        <v>986</v>
      </c>
      <c r="B13" s="1050">
        <f t="shared" ref="B13:B25" si="32">H13+N13+T13+Z13+AF13+AL13+AR13+AX13+BD13+BK13+BW13+BQ13</f>
        <v>26967364.349999994</v>
      </c>
      <c r="C13" s="1050">
        <f t="shared" ref="C13:C25" si="33">I13+O13+U13+AA13+AG13+AM13+AS13+AY13+BE13+BL13+BX13+BR13</f>
        <v>93250.93</v>
      </c>
      <c r="D13" s="1051">
        <f t="shared" ref="D13:D25" si="34">J13+P13+V13+AB13+AH13+AN13+AT13+AZ13+BG13+BM13+BY13+BS13</f>
        <v>658377.18000000005</v>
      </c>
      <c r="E13" s="1051">
        <f t="shared" ref="E13:E25" si="35">K13+Q13+W13+AC13+AI13+AO13+AU13+BA13+BH13+BN13+BZ13+BT13</f>
        <v>93250.93</v>
      </c>
      <c r="F13" s="1051">
        <f t="shared" ref="F13:F25" si="36">L13+R13+X13+AD13+AJ13+AP13+AV13+BB13+BI13+BO13+CA13+BU13</f>
        <v>26308987.169999994</v>
      </c>
      <c r="G13" s="1051">
        <f t="shared" ref="G13:G25" si="37">M13+S13+Y13+AE13+AK13+AQ13+AW13+BC13+BJ13+BP13+CB13+BV13</f>
        <v>0</v>
      </c>
      <c r="H13" s="1050">
        <f>[1]Субсидия_факт!BT9</f>
        <v>0</v>
      </c>
      <c r="I13" s="1050"/>
      <c r="J13" s="1051">
        <f t="shared" ref="J13:J25" si="38">H13-L13</f>
        <v>0</v>
      </c>
      <c r="K13" s="1051">
        <f t="shared" ref="K13:K25" si="39">I13-M13</f>
        <v>0</v>
      </c>
      <c r="L13" s="1051">
        <f>[1]Субсидия_факт!BU9</f>
        <v>0</v>
      </c>
      <c r="M13" s="1241"/>
      <c r="N13" s="924">
        <f>[1]Субсидия_факт!EV9</f>
        <v>0</v>
      </c>
      <c r="O13" s="924"/>
      <c r="P13" s="937">
        <f t="shared" ref="P13:P25" si="40">N13-R13</f>
        <v>0</v>
      </c>
      <c r="Q13" s="937">
        <f t="shared" ref="Q13:Q25" si="41">O13-S13</f>
        <v>0</v>
      </c>
      <c r="R13" s="937">
        <f t="shared" ref="R13:R25" si="42">N13</f>
        <v>0</v>
      </c>
      <c r="S13" s="937">
        <f t="shared" ref="S13:S25" si="43">O13</f>
        <v>0</v>
      </c>
      <c r="T13" s="934">
        <f>[1]Субсидия_факт!EY9</f>
        <v>19880560.019999996</v>
      </c>
      <c r="U13" s="1050"/>
      <c r="V13" s="1051">
        <f t="shared" ref="V13:V25" si="44">T13-X13</f>
        <v>0</v>
      </c>
      <c r="W13" s="1051">
        <f t="shared" ref="W13:W25" si="45">U13-Y13</f>
        <v>0</v>
      </c>
      <c r="X13" s="1051">
        <f t="shared" ref="X13:X25" si="46">T13</f>
        <v>19880560.019999996</v>
      </c>
      <c r="Y13" s="1051">
        <f t="shared" ref="Y13:Y25" si="47">U13</f>
        <v>0</v>
      </c>
      <c r="Z13" s="1050">
        <f>[1]Субсидия_факт!FO9</f>
        <v>0</v>
      </c>
      <c r="AA13" s="1050"/>
      <c r="AB13" s="1051">
        <f t="shared" ref="AB13:AB25" si="48">Z13-AD13</f>
        <v>0</v>
      </c>
      <c r="AC13" s="1051">
        <f t="shared" ref="AC13:AC25" si="49">AA13-AE13</f>
        <v>0</v>
      </c>
      <c r="AD13" s="1051">
        <f>[1]Субсидия_факт!FP9</f>
        <v>0</v>
      </c>
      <c r="AE13" s="1051"/>
      <c r="AF13" s="1050">
        <f>[1]Субсидия_факт!FU9</f>
        <v>0</v>
      </c>
      <c r="AG13" s="1050"/>
      <c r="AH13" s="1051">
        <f t="shared" ref="AH13:AH25" si="50">AF13-AJ13</f>
        <v>0</v>
      </c>
      <c r="AI13" s="1051">
        <f t="shared" ref="AI13:AI25" si="51">AG13-AK13</f>
        <v>0</v>
      </c>
      <c r="AJ13" s="1051">
        <f>[1]Субсидия_факт!FV9</f>
        <v>0</v>
      </c>
      <c r="AK13" s="1051"/>
      <c r="AL13" s="1050">
        <f>[1]Субсидия_факт!FX9</f>
        <v>4662400</v>
      </c>
      <c r="AM13" s="1050"/>
      <c r="AN13" s="1051">
        <f t="shared" ref="AN13:AN25" si="52">AL13-AP13</f>
        <v>0</v>
      </c>
      <c r="AO13" s="1051">
        <f t="shared" ref="AO13:AO25" si="53">AM13-AQ13</f>
        <v>0</v>
      </c>
      <c r="AP13" s="1051">
        <f>[1]Субсидия_факт!FY9</f>
        <v>4662400</v>
      </c>
      <c r="AQ13" s="1051"/>
      <c r="AR13" s="1050">
        <f>[1]Субсидия_факт!GB9</f>
        <v>0</v>
      </c>
      <c r="AS13" s="1050"/>
      <c r="AT13" s="1051">
        <f t="shared" ref="AT13:AT25" si="54">AR13-AV13</f>
        <v>0</v>
      </c>
      <c r="AU13" s="1051">
        <f t="shared" ref="AU13:AU25" si="55">AS13-AW13</f>
        <v>0</v>
      </c>
      <c r="AV13" s="1051">
        <f>[1]Субсидия_факт!GC9</f>
        <v>0</v>
      </c>
      <c r="AW13" s="1051"/>
      <c r="AX13" s="1050">
        <f>[1]Субсидия_факт!GE9</f>
        <v>1538461.5</v>
      </c>
      <c r="AY13" s="1050"/>
      <c r="AZ13" s="1051">
        <f t="shared" ref="AZ13:AZ25" si="56">AX13-BB13</f>
        <v>0</v>
      </c>
      <c r="BA13" s="1051">
        <f t="shared" ref="BA13:BA25" si="57">AY13-BC13</f>
        <v>0</v>
      </c>
      <c r="BB13" s="1051">
        <f>[1]Субсидия_факт!GF9</f>
        <v>1538461.5</v>
      </c>
      <c r="BC13" s="1051"/>
      <c r="BD13" s="1050">
        <f>[1]Субсидия_факт!GY9</f>
        <v>885942.83000000007</v>
      </c>
      <c r="BE13" s="1050">
        <f>BF13-'Прочая  субсидия_МР  и  ГО'!BA13</f>
        <v>93250.93</v>
      </c>
      <c r="BF13" s="998">
        <v>179898.8</v>
      </c>
      <c r="BG13" s="1051">
        <f t="shared" si="12"/>
        <v>658377.18000000005</v>
      </c>
      <c r="BH13" s="1051">
        <f t="shared" si="13"/>
        <v>93250.93</v>
      </c>
      <c r="BI13" s="1051">
        <f>[1]Субсидия_факт!GZ9</f>
        <v>227565.65</v>
      </c>
      <c r="BJ13" s="1051">
        <v>0</v>
      </c>
      <c r="BK13" s="1050">
        <f>[1]Субсидия_факт!HC9</f>
        <v>0</v>
      </c>
      <c r="BL13" s="1050"/>
      <c r="BM13" s="1051">
        <f t="shared" ref="BM13:BM25" si="58">BK13-BO13</f>
        <v>0</v>
      </c>
      <c r="BN13" s="1051">
        <f t="shared" ref="BN13:BN25" si="59">BL13-BP13</f>
        <v>0</v>
      </c>
      <c r="BO13" s="1051">
        <f>[1]Субсидия_факт!HD9</f>
        <v>0</v>
      </c>
      <c r="BP13" s="1051"/>
      <c r="BQ13" s="1050">
        <f>[1]Субсидия_факт!HF9</f>
        <v>0</v>
      </c>
      <c r="BR13" s="1050"/>
      <c r="BS13" s="1051">
        <f t="shared" si="15"/>
        <v>0</v>
      </c>
      <c r="BT13" s="1051">
        <f t="shared" si="16"/>
        <v>0</v>
      </c>
      <c r="BU13" s="1051">
        <f>[1]Субсидия_факт!HG9</f>
        <v>0</v>
      </c>
      <c r="BV13" s="1051"/>
      <c r="BW13" s="1050">
        <f>[1]Субсидия_факт!HO9</f>
        <v>0</v>
      </c>
      <c r="BX13" s="1050"/>
      <c r="BY13" s="1051">
        <f t="shared" ref="BY13:BY25" si="60">BW13-CA13</f>
        <v>0</v>
      </c>
      <c r="BZ13" s="1051">
        <f t="shared" ref="BZ13:BZ25" si="61">BX13-CB13</f>
        <v>0</v>
      </c>
      <c r="CA13" s="1051">
        <f>[1]Субсидия_факт!HP9</f>
        <v>0</v>
      </c>
      <c r="CB13" s="1051"/>
    </row>
    <row r="14" spans="1:80" s="503" customFormat="1" ht="21" customHeight="1" x14ac:dyDescent="0.25">
      <c r="A14" s="504" t="s">
        <v>987</v>
      </c>
      <c r="B14" s="1050">
        <f t="shared" si="32"/>
        <v>9344683.2200000044</v>
      </c>
      <c r="C14" s="1050">
        <f t="shared" si="33"/>
        <v>75479.86</v>
      </c>
      <c r="D14" s="1051">
        <f t="shared" si="34"/>
        <v>229240.21000000005</v>
      </c>
      <c r="E14" s="1051">
        <f t="shared" si="35"/>
        <v>75479.86</v>
      </c>
      <c r="F14" s="1051">
        <f t="shared" si="36"/>
        <v>9115443.0100000035</v>
      </c>
      <c r="G14" s="1051">
        <f t="shared" si="37"/>
        <v>0</v>
      </c>
      <c r="H14" s="1050">
        <f>[1]Субсидия_факт!BT10</f>
        <v>0</v>
      </c>
      <c r="I14" s="1050"/>
      <c r="J14" s="1051">
        <f t="shared" si="38"/>
        <v>0</v>
      </c>
      <c r="K14" s="1051">
        <f t="shared" si="39"/>
        <v>0</v>
      </c>
      <c r="L14" s="1051">
        <f>[1]Субсидия_факт!BU10</f>
        <v>0</v>
      </c>
      <c r="M14" s="1241"/>
      <c r="N14" s="924">
        <f>[1]Субсидия_факт!EV10</f>
        <v>0</v>
      </c>
      <c r="O14" s="924"/>
      <c r="P14" s="937">
        <f t="shared" si="40"/>
        <v>0</v>
      </c>
      <c r="Q14" s="937">
        <f t="shared" si="41"/>
        <v>0</v>
      </c>
      <c r="R14" s="937">
        <f t="shared" si="42"/>
        <v>0</v>
      </c>
      <c r="S14" s="937">
        <f t="shared" si="43"/>
        <v>0</v>
      </c>
      <c r="T14" s="934">
        <f>[1]Субсидия_факт!EY10</f>
        <v>9115443.0100000035</v>
      </c>
      <c r="U14" s="1050"/>
      <c r="V14" s="1051">
        <f t="shared" si="44"/>
        <v>0</v>
      </c>
      <c r="W14" s="1051">
        <f t="shared" si="45"/>
        <v>0</v>
      </c>
      <c r="X14" s="1051">
        <f t="shared" si="46"/>
        <v>9115443.0100000035</v>
      </c>
      <c r="Y14" s="1051">
        <f t="shared" si="47"/>
        <v>0</v>
      </c>
      <c r="Z14" s="1050">
        <f>[1]Субсидия_факт!FO10</f>
        <v>0</v>
      </c>
      <c r="AA14" s="1050"/>
      <c r="AB14" s="1051">
        <f t="shared" si="48"/>
        <v>0</v>
      </c>
      <c r="AC14" s="1051">
        <f t="shared" si="49"/>
        <v>0</v>
      </c>
      <c r="AD14" s="1051">
        <f>[1]Субсидия_факт!FP10</f>
        <v>0</v>
      </c>
      <c r="AE14" s="1051"/>
      <c r="AF14" s="1050">
        <f>[1]Субсидия_факт!FU10</f>
        <v>0</v>
      </c>
      <c r="AG14" s="1050"/>
      <c r="AH14" s="1051">
        <f t="shared" si="50"/>
        <v>0</v>
      </c>
      <c r="AI14" s="1051">
        <f t="shared" si="51"/>
        <v>0</v>
      </c>
      <c r="AJ14" s="1051">
        <f>[1]Субсидия_факт!FV10</f>
        <v>0</v>
      </c>
      <c r="AK14" s="1051"/>
      <c r="AL14" s="1050">
        <f>[1]Субсидия_факт!FX10</f>
        <v>0</v>
      </c>
      <c r="AM14" s="1050"/>
      <c r="AN14" s="1051">
        <f t="shared" si="52"/>
        <v>0</v>
      </c>
      <c r="AO14" s="1051">
        <f t="shared" si="53"/>
        <v>0</v>
      </c>
      <c r="AP14" s="1051">
        <f>[1]Субсидия_факт!FY10</f>
        <v>0</v>
      </c>
      <c r="AQ14" s="1051"/>
      <c r="AR14" s="1050">
        <f>[1]Субсидия_факт!GB10</f>
        <v>0</v>
      </c>
      <c r="AS14" s="1050"/>
      <c r="AT14" s="1051">
        <f t="shared" si="54"/>
        <v>0</v>
      </c>
      <c r="AU14" s="1051">
        <f t="shared" si="55"/>
        <v>0</v>
      </c>
      <c r="AV14" s="1051">
        <f>[1]Субсидия_факт!GC10</f>
        <v>0</v>
      </c>
      <c r="AW14" s="1051"/>
      <c r="AX14" s="1050">
        <f>[1]Субсидия_факт!GE10</f>
        <v>0</v>
      </c>
      <c r="AY14" s="1050"/>
      <c r="AZ14" s="1051">
        <f t="shared" si="56"/>
        <v>0</v>
      </c>
      <c r="BA14" s="1051">
        <f t="shared" si="57"/>
        <v>0</v>
      </c>
      <c r="BB14" s="1051">
        <f>[1]Субсидия_факт!GF10</f>
        <v>0</v>
      </c>
      <c r="BC14" s="1051"/>
      <c r="BD14" s="1050">
        <f>[1]Субсидия_факт!GY10</f>
        <v>229240.21000000005</v>
      </c>
      <c r="BE14" s="1050">
        <f>BF14-'Прочая  субсидия_МР  и  ГО'!BA14</f>
        <v>75479.86</v>
      </c>
      <c r="BF14" s="998">
        <v>174171.65</v>
      </c>
      <c r="BG14" s="1051">
        <f t="shared" si="12"/>
        <v>229240.21000000005</v>
      </c>
      <c r="BH14" s="1051">
        <f t="shared" si="13"/>
        <v>75479.86</v>
      </c>
      <c r="BI14" s="1051">
        <f>[1]Субсидия_факт!GZ10</f>
        <v>0</v>
      </c>
      <c r="BJ14" s="1051"/>
      <c r="BK14" s="1050">
        <f>[1]Субсидия_факт!HC10</f>
        <v>0</v>
      </c>
      <c r="BL14" s="1050"/>
      <c r="BM14" s="1051">
        <f t="shared" si="58"/>
        <v>0</v>
      </c>
      <c r="BN14" s="1051">
        <f t="shared" si="59"/>
        <v>0</v>
      </c>
      <c r="BO14" s="1051">
        <f>[1]Субсидия_факт!HD10</f>
        <v>0</v>
      </c>
      <c r="BP14" s="1051"/>
      <c r="BQ14" s="1050">
        <f>[1]Субсидия_факт!HF10</f>
        <v>0</v>
      </c>
      <c r="BR14" s="1050"/>
      <c r="BS14" s="1051">
        <f t="shared" si="15"/>
        <v>0</v>
      </c>
      <c r="BT14" s="1051">
        <f t="shared" si="16"/>
        <v>0</v>
      </c>
      <c r="BU14" s="1051">
        <f>[1]Субсидия_факт!HG10</f>
        <v>0</v>
      </c>
      <c r="BV14" s="1051"/>
      <c r="BW14" s="1050">
        <f>[1]Субсидия_факт!HO10</f>
        <v>0</v>
      </c>
      <c r="BX14" s="1050"/>
      <c r="BY14" s="1051">
        <f t="shared" si="60"/>
        <v>0</v>
      </c>
      <c r="BZ14" s="1051">
        <f t="shared" si="61"/>
        <v>0</v>
      </c>
      <c r="CA14" s="1051">
        <f>[1]Субсидия_факт!HP10</f>
        <v>0</v>
      </c>
      <c r="CB14" s="1051"/>
    </row>
    <row r="15" spans="1:80" s="503" customFormat="1" ht="21" customHeight="1" x14ac:dyDescent="0.25">
      <c r="A15" s="504" t="s">
        <v>988</v>
      </c>
      <c r="B15" s="1050">
        <f t="shared" si="32"/>
        <v>447119.61000000004</v>
      </c>
      <c r="C15" s="1050">
        <f t="shared" si="33"/>
        <v>36726.730000000003</v>
      </c>
      <c r="D15" s="1051">
        <f t="shared" si="34"/>
        <v>447119.61000000004</v>
      </c>
      <c r="E15" s="1051">
        <f t="shared" si="35"/>
        <v>36726.730000000003</v>
      </c>
      <c r="F15" s="1051">
        <f t="shared" si="36"/>
        <v>0</v>
      </c>
      <c r="G15" s="1051">
        <f t="shared" si="37"/>
        <v>0</v>
      </c>
      <c r="H15" s="1050">
        <f>[1]Субсидия_факт!BT11</f>
        <v>0</v>
      </c>
      <c r="I15" s="1050"/>
      <c r="J15" s="1051">
        <f t="shared" si="38"/>
        <v>0</v>
      </c>
      <c r="K15" s="1051">
        <f t="shared" si="39"/>
        <v>0</v>
      </c>
      <c r="L15" s="1051">
        <f>[1]Субсидия_факт!BU11</f>
        <v>0</v>
      </c>
      <c r="M15" s="1241"/>
      <c r="N15" s="924">
        <f>[1]Субсидия_факт!EV11</f>
        <v>0</v>
      </c>
      <c r="O15" s="924"/>
      <c r="P15" s="937">
        <f t="shared" si="40"/>
        <v>0</v>
      </c>
      <c r="Q15" s="937">
        <f t="shared" si="41"/>
        <v>0</v>
      </c>
      <c r="R15" s="937">
        <f t="shared" si="42"/>
        <v>0</v>
      </c>
      <c r="S15" s="937">
        <f t="shared" si="43"/>
        <v>0</v>
      </c>
      <c r="T15" s="934">
        <f>[1]Субсидия_факт!EY11</f>
        <v>0</v>
      </c>
      <c r="U15" s="1050"/>
      <c r="V15" s="1051">
        <f t="shared" si="44"/>
        <v>0</v>
      </c>
      <c r="W15" s="1051">
        <f t="shared" si="45"/>
        <v>0</v>
      </c>
      <c r="X15" s="1051">
        <f t="shared" si="46"/>
        <v>0</v>
      </c>
      <c r="Y15" s="1051">
        <f t="shared" si="47"/>
        <v>0</v>
      </c>
      <c r="Z15" s="1050">
        <f>[1]Субсидия_факт!FO11</f>
        <v>0</v>
      </c>
      <c r="AA15" s="1050"/>
      <c r="AB15" s="1051">
        <f t="shared" si="48"/>
        <v>0</v>
      </c>
      <c r="AC15" s="1051">
        <f t="shared" si="49"/>
        <v>0</v>
      </c>
      <c r="AD15" s="1051">
        <f>[1]Субсидия_факт!FP11</f>
        <v>0</v>
      </c>
      <c r="AE15" s="1051"/>
      <c r="AF15" s="1050">
        <f>[1]Субсидия_факт!FU11</f>
        <v>0</v>
      </c>
      <c r="AG15" s="1050"/>
      <c r="AH15" s="1051">
        <f t="shared" si="50"/>
        <v>0</v>
      </c>
      <c r="AI15" s="1051">
        <f t="shared" si="51"/>
        <v>0</v>
      </c>
      <c r="AJ15" s="1051">
        <f>[1]Субсидия_факт!FV11</f>
        <v>0</v>
      </c>
      <c r="AK15" s="1051"/>
      <c r="AL15" s="1050">
        <f>[1]Субсидия_факт!FX11</f>
        <v>0</v>
      </c>
      <c r="AM15" s="1050"/>
      <c r="AN15" s="1051">
        <f t="shared" si="52"/>
        <v>0</v>
      </c>
      <c r="AO15" s="1051">
        <f t="shared" si="53"/>
        <v>0</v>
      </c>
      <c r="AP15" s="1051">
        <f>[1]Субсидия_факт!FY11</f>
        <v>0</v>
      </c>
      <c r="AQ15" s="1051"/>
      <c r="AR15" s="1050">
        <f>[1]Субсидия_факт!GB11</f>
        <v>0</v>
      </c>
      <c r="AS15" s="1050"/>
      <c r="AT15" s="1051">
        <f t="shared" si="54"/>
        <v>0</v>
      </c>
      <c r="AU15" s="1051">
        <f t="shared" si="55"/>
        <v>0</v>
      </c>
      <c r="AV15" s="1051">
        <f>[1]Субсидия_факт!GC11</f>
        <v>0</v>
      </c>
      <c r="AW15" s="1051"/>
      <c r="AX15" s="1050">
        <f>[1]Субсидия_факт!GE11</f>
        <v>0</v>
      </c>
      <c r="AY15" s="1050"/>
      <c r="AZ15" s="1051">
        <f t="shared" si="56"/>
        <v>0</v>
      </c>
      <c r="BA15" s="1051">
        <f t="shared" si="57"/>
        <v>0</v>
      </c>
      <c r="BB15" s="1051">
        <f>[1]Субсидия_факт!GF11</f>
        <v>0</v>
      </c>
      <c r="BC15" s="1051"/>
      <c r="BD15" s="1050">
        <f>[1]Субсидия_факт!GY11</f>
        <v>447119.61000000004</v>
      </c>
      <c r="BE15" s="1050">
        <f>BF15-'Прочая  субсидия_МР  и  ГО'!BA15</f>
        <v>36726.730000000003</v>
      </c>
      <c r="BF15" s="998">
        <v>36726.730000000003</v>
      </c>
      <c r="BG15" s="1051">
        <f t="shared" si="12"/>
        <v>447119.61000000004</v>
      </c>
      <c r="BH15" s="1051">
        <f t="shared" si="13"/>
        <v>36726.730000000003</v>
      </c>
      <c r="BI15" s="1051">
        <f>[1]Субсидия_факт!GZ11</f>
        <v>0</v>
      </c>
      <c r="BJ15" s="1051"/>
      <c r="BK15" s="1050">
        <f>[1]Субсидия_факт!HC11</f>
        <v>0</v>
      </c>
      <c r="BL15" s="1050"/>
      <c r="BM15" s="1051">
        <f t="shared" si="58"/>
        <v>0</v>
      </c>
      <c r="BN15" s="1051">
        <f t="shared" si="59"/>
        <v>0</v>
      </c>
      <c r="BO15" s="1051">
        <f>[1]Субсидия_факт!HD11</f>
        <v>0</v>
      </c>
      <c r="BP15" s="1051"/>
      <c r="BQ15" s="1050">
        <f>[1]Субсидия_факт!HF11</f>
        <v>0</v>
      </c>
      <c r="BR15" s="1050"/>
      <c r="BS15" s="1051">
        <f t="shared" si="15"/>
        <v>0</v>
      </c>
      <c r="BT15" s="1051">
        <f t="shared" si="16"/>
        <v>0</v>
      </c>
      <c r="BU15" s="1051">
        <f>[1]Субсидия_факт!HG11</f>
        <v>0</v>
      </c>
      <c r="BV15" s="1051"/>
      <c r="BW15" s="1050">
        <f>[1]Субсидия_факт!HO11</f>
        <v>0</v>
      </c>
      <c r="BX15" s="1050"/>
      <c r="BY15" s="1051">
        <f t="shared" si="60"/>
        <v>0</v>
      </c>
      <c r="BZ15" s="1051">
        <f t="shared" si="61"/>
        <v>0</v>
      </c>
      <c r="CA15" s="1051">
        <f>[1]Субсидия_факт!HP11</f>
        <v>0</v>
      </c>
      <c r="CB15" s="1051"/>
    </row>
    <row r="16" spans="1:80" s="503" customFormat="1" ht="21" customHeight="1" x14ac:dyDescent="0.25">
      <c r="A16" s="504" t="s">
        <v>989</v>
      </c>
      <c r="B16" s="1050">
        <f t="shared" si="32"/>
        <v>244667.93999999997</v>
      </c>
      <c r="C16" s="1050">
        <f t="shared" si="33"/>
        <v>0</v>
      </c>
      <c r="D16" s="1051">
        <f t="shared" si="34"/>
        <v>244667.93999999997</v>
      </c>
      <c r="E16" s="1051">
        <f t="shared" si="35"/>
        <v>0</v>
      </c>
      <c r="F16" s="1051">
        <f t="shared" si="36"/>
        <v>0</v>
      </c>
      <c r="G16" s="1051">
        <f t="shared" si="37"/>
        <v>0</v>
      </c>
      <c r="H16" s="1050">
        <f>[1]Субсидия_факт!BT13</f>
        <v>0</v>
      </c>
      <c r="I16" s="1050"/>
      <c r="J16" s="1051">
        <f t="shared" si="38"/>
        <v>0</v>
      </c>
      <c r="K16" s="1051">
        <f t="shared" si="39"/>
        <v>0</v>
      </c>
      <c r="L16" s="1051">
        <f>[1]Субсидия_факт!BU13</f>
        <v>0</v>
      </c>
      <c r="M16" s="1241"/>
      <c r="N16" s="924">
        <f>[1]Субсидия_факт!EV13</f>
        <v>0</v>
      </c>
      <c r="O16" s="924"/>
      <c r="P16" s="937">
        <f t="shared" si="40"/>
        <v>0</v>
      </c>
      <c r="Q16" s="937">
        <f t="shared" si="41"/>
        <v>0</v>
      </c>
      <c r="R16" s="937">
        <f t="shared" si="42"/>
        <v>0</v>
      </c>
      <c r="S16" s="937">
        <f t="shared" si="43"/>
        <v>0</v>
      </c>
      <c r="T16" s="934">
        <f>[1]Субсидия_факт!EY13</f>
        <v>0</v>
      </c>
      <c r="U16" s="1050"/>
      <c r="V16" s="1051">
        <f t="shared" si="44"/>
        <v>0</v>
      </c>
      <c r="W16" s="1051">
        <f t="shared" si="45"/>
        <v>0</v>
      </c>
      <c r="X16" s="1051">
        <f t="shared" si="46"/>
        <v>0</v>
      </c>
      <c r="Y16" s="1051">
        <f t="shared" si="47"/>
        <v>0</v>
      </c>
      <c r="Z16" s="1050">
        <f>[1]Субсидия_факт!FO13</f>
        <v>0</v>
      </c>
      <c r="AA16" s="1050"/>
      <c r="AB16" s="1051">
        <f t="shared" si="48"/>
        <v>0</v>
      </c>
      <c r="AC16" s="1051">
        <f t="shared" si="49"/>
        <v>0</v>
      </c>
      <c r="AD16" s="1051">
        <f>[1]Субсидия_факт!FP13</f>
        <v>0</v>
      </c>
      <c r="AE16" s="1051"/>
      <c r="AF16" s="1050">
        <f>[1]Субсидия_факт!FU13</f>
        <v>0</v>
      </c>
      <c r="AG16" s="1050"/>
      <c r="AH16" s="1051">
        <f t="shared" si="50"/>
        <v>0</v>
      </c>
      <c r="AI16" s="1051">
        <f t="shared" si="51"/>
        <v>0</v>
      </c>
      <c r="AJ16" s="1051">
        <f>[1]Субсидия_факт!FV13</f>
        <v>0</v>
      </c>
      <c r="AK16" s="1051"/>
      <c r="AL16" s="1050">
        <f>[1]Субсидия_факт!FX13</f>
        <v>0</v>
      </c>
      <c r="AM16" s="1050"/>
      <c r="AN16" s="1051">
        <f t="shared" si="52"/>
        <v>0</v>
      </c>
      <c r="AO16" s="1051">
        <f t="shared" si="53"/>
        <v>0</v>
      </c>
      <c r="AP16" s="1051">
        <f>[1]Субсидия_факт!FY13</f>
        <v>0</v>
      </c>
      <c r="AQ16" s="1051"/>
      <c r="AR16" s="1050">
        <f>[1]Субсидия_факт!GB13</f>
        <v>0</v>
      </c>
      <c r="AS16" s="1050"/>
      <c r="AT16" s="1051">
        <f t="shared" si="54"/>
        <v>0</v>
      </c>
      <c r="AU16" s="1051">
        <f t="shared" si="55"/>
        <v>0</v>
      </c>
      <c r="AV16" s="1051">
        <f>[1]Субсидия_факт!GC13</f>
        <v>0</v>
      </c>
      <c r="AW16" s="1051"/>
      <c r="AX16" s="1050">
        <f>[1]Субсидия_факт!GE13</f>
        <v>0</v>
      </c>
      <c r="AY16" s="1050"/>
      <c r="AZ16" s="1051">
        <f t="shared" si="56"/>
        <v>0</v>
      </c>
      <c r="BA16" s="1051">
        <f t="shared" si="57"/>
        <v>0</v>
      </c>
      <c r="BB16" s="1051">
        <f>[1]Субсидия_факт!GF13</f>
        <v>0</v>
      </c>
      <c r="BC16" s="1051"/>
      <c r="BD16" s="1050">
        <f>[1]Субсидия_факт!GY13</f>
        <v>244667.93999999997</v>
      </c>
      <c r="BE16" s="1050">
        <f>BF16-'Прочая  субсидия_МР  и  ГО'!BA16</f>
        <v>0</v>
      </c>
      <c r="BF16" s="998">
        <v>30529.14</v>
      </c>
      <c r="BG16" s="1051">
        <f t="shared" si="12"/>
        <v>244667.93999999997</v>
      </c>
      <c r="BH16" s="1051">
        <f t="shared" si="13"/>
        <v>0</v>
      </c>
      <c r="BI16" s="1051">
        <f>[1]Субсидия_факт!GZ13</f>
        <v>0</v>
      </c>
      <c r="BJ16" s="1051"/>
      <c r="BK16" s="1050">
        <f>[1]Субсидия_факт!HC13</f>
        <v>0</v>
      </c>
      <c r="BL16" s="1050"/>
      <c r="BM16" s="1051">
        <f t="shared" si="58"/>
        <v>0</v>
      </c>
      <c r="BN16" s="1051">
        <f t="shared" si="59"/>
        <v>0</v>
      </c>
      <c r="BO16" s="1051">
        <f>[1]Субсидия_факт!HD13</f>
        <v>0</v>
      </c>
      <c r="BP16" s="1051"/>
      <c r="BQ16" s="1050">
        <f>[1]Субсидия_факт!HF13</f>
        <v>0</v>
      </c>
      <c r="BR16" s="1050"/>
      <c r="BS16" s="1051">
        <f t="shared" si="15"/>
        <v>0</v>
      </c>
      <c r="BT16" s="1051">
        <f t="shared" si="16"/>
        <v>0</v>
      </c>
      <c r="BU16" s="1051">
        <f>[1]Субсидия_факт!HG13</f>
        <v>0</v>
      </c>
      <c r="BV16" s="1051"/>
      <c r="BW16" s="1050">
        <f>[1]Субсидия_факт!HO13</f>
        <v>0</v>
      </c>
      <c r="BX16" s="1050"/>
      <c r="BY16" s="1051">
        <f t="shared" si="60"/>
        <v>0</v>
      </c>
      <c r="BZ16" s="1051">
        <f t="shared" si="61"/>
        <v>0</v>
      </c>
      <c r="CA16" s="1051">
        <f>[1]Субсидия_факт!HP13</f>
        <v>0</v>
      </c>
      <c r="CB16" s="1051"/>
    </row>
    <row r="17" spans="1:80" s="503" customFormat="1" ht="21" customHeight="1" x14ac:dyDescent="0.25">
      <c r="A17" s="504" t="s">
        <v>990</v>
      </c>
      <c r="B17" s="1050">
        <f t="shared" si="32"/>
        <v>2251261.0499999998</v>
      </c>
      <c r="C17" s="1050">
        <f t="shared" si="33"/>
        <v>1562106.7999999998</v>
      </c>
      <c r="D17" s="1051">
        <f t="shared" si="34"/>
        <v>2251261.0499999998</v>
      </c>
      <c r="E17" s="1051">
        <f t="shared" si="35"/>
        <v>1562106.7999999998</v>
      </c>
      <c r="F17" s="1051">
        <f t="shared" si="36"/>
        <v>0</v>
      </c>
      <c r="G17" s="1051">
        <f t="shared" si="37"/>
        <v>0</v>
      </c>
      <c r="H17" s="1050">
        <f>[1]Субсидия_факт!BT14</f>
        <v>0</v>
      </c>
      <c r="I17" s="1050"/>
      <c r="J17" s="1051">
        <f t="shared" si="38"/>
        <v>0</v>
      </c>
      <c r="K17" s="1051">
        <f t="shared" si="39"/>
        <v>0</v>
      </c>
      <c r="L17" s="1051">
        <f>[1]Субсидия_факт!BU14</f>
        <v>0</v>
      </c>
      <c r="M17" s="1241"/>
      <c r="N17" s="924">
        <f>[1]Субсидия_факт!EV14</f>
        <v>0</v>
      </c>
      <c r="O17" s="924"/>
      <c r="P17" s="937">
        <f t="shared" si="40"/>
        <v>0</v>
      </c>
      <c r="Q17" s="937">
        <f t="shared" si="41"/>
        <v>0</v>
      </c>
      <c r="R17" s="937">
        <f t="shared" si="42"/>
        <v>0</v>
      </c>
      <c r="S17" s="937">
        <f t="shared" si="43"/>
        <v>0</v>
      </c>
      <c r="T17" s="934">
        <f>[1]Субсидия_факт!EY14</f>
        <v>0</v>
      </c>
      <c r="U17" s="1050"/>
      <c r="V17" s="1051">
        <f t="shared" si="44"/>
        <v>0</v>
      </c>
      <c r="W17" s="1051">
        <f t="shared" si="45"/>
        <v>0</v>
      </c>
      <c r="X17" s="1051">
        <f t="shared" si="46"/>
        <v>0</v>
      </c>
      <c r="Y17" s="1051">
        <f t="shared" si="47"/>
        <v>0</v>
      </c>
      <c r="Z17" s="1050">
        <f>[1]Субсидия_факт!FO14</f>
        <v>0</v>
      </c>
      <c r="AA17" s="1050"/>
      <c r="AB17" s="1051">
        <f t="shared" si="48"/>
        <v>0</v>
      </c>
      <c r="AC17" s="1051">
        <f t="shared" si="49"/>
        <v>0</v>
      </c>
      <c r="AD17" s="1051">
        <f>[1]Субсидия_факт!FP14</f>
        <v>0</v>
      </c>
      <c r="AE17" s="1051"/>
      <c r="AF17" s="1050">
        <f>[1]Субсидия_факт!FU14</f>
        <v>0</v>
      </c>
      <c r="AG17" s="1050"/>
      <c r="AH17" s="1051">
        <f t="shared" si="50"/>
        <v>0</v>
      </c>
      <c r="AI17" s="1051">
        <f t="shared" si="51"/>
        <v>0</v>
      </c>
      <c r="AJ17" s="1051">
        <f>[1]Субсидия_факт!FV14</f>
        <v>0</v>
      </c>
      <c r="AK17" s="1051"/>
      <c r="AL17" s="1050">
        <f>[1]Субсидия_факт!FX14</f>
        <v>1780021.68</v>
      </c>
      <c r="AM17" s="1050">
        <v>1465021.68</v>
      </c>
      <c r="AN17" s="1051">
        <f t="shared" si="52"/>
        <v>1780021.68</v>
      </c>
      <c r="AO17" s="1051">
        <f t="shared" si="53"/>
        <v>1465021.68</v>
      </c>
      <c r="AP17" s="1051">
        <f>[1]Субсидия_факт!FY14</f>
        <v>0</v>
      </c>
      <c r="AQ17" s="1051"/>
      <c r="AR17" s="1050">
        <f>[1]Субсидия_факт!GB14</f>
        <v>0</v>
      </c>
      <c r="AS17" s="1050"/>
      <c r="AT17" s="1051">
        <f t="shared" si="54"/>
        <v>0</v>
      </c>
      <c r="AU17" s="1051">
        <f t="shared" si="55"/>
        <v>0</v>
      </c>
      <c r="AV17" s="1051">
        <f>[1]Субсидия_факт!GC14</f>
        <v>0</v>
      </c>
      <c r="AW17" s="1051"/>
      <c r="AX17" s="1050">
        <f>[1]Субсидия_факт!GE14</f>
        <v>0</v>
      </c>
      <c r="AY17" s="1050"/>
      <c r="AZ17" s="1051">
        <f t="shared" si="56"/>
        <v>0</v>
      </c>
      <c r="BA17" s="1051">
        <f t="shared" si="57"/>
        <v>0</v>
      </c>
      <c r="BB17" s="1051">
        <f>[1]Субсидия_факт!GF14</f>
        <v>0</v>
      </c>
      <c r="BC17" s="1051"/>
      <c r="BD17" s="1050">
        <f>[1]Субсидия_факт!GY14</f>
        <v>471239.37000000005</v>
      </c>
      <c r="BE17" s="1050">
        <f>BF17-'Прочая  субсидия_МР  и  ГО'!BA17</f>
        <v>97085.119999999995</v>
      </c>
      <c r="BF17" s="998">
        <v>154596.78</v>
      </c>
      <c r="BG17" s="1051">
        <f t="shared" si="12"/>
        <v>471239.37000000005</v>
      </c>
      <c r="BH17" s="1051">
        <f t="shared" si="13"/>
        <v>97085.119999999995</v>
      </c>
      <c r="BI17" s="1051">
        <f>[1]Субсидия_факт!GZ14</f>
        <v>0</v>
      </c>
      <c r="BJ17" s="1051"/>
      <c r="BK17" s="1050">
        <f>[1]Субсидия_факт!HC14</f>
        <v>0</v>
      </c>
      <c r="BL17" s="1050"/>
      <c r="BM17" s="1051">
        <f t="shared" si="58"/>
        <v>0</v>
      </c>
      <c r="BN17" s="1051">
        <f t="shared" si="59"/>
        <v>0</v>
      </c>
      <c r="BO17" s="1051">
        <f>[1]Субсидия_факт!HD14</f>
        <v>0</v>
      </c>
      <c r="BP17" s="1051"/>
      <c r="BQ17" s="1050">
        <f>[1]Субсидия_факт!HF14</f>
        <v>0</v>
      </c>
      <c r="BR17" s="1050"/>
      <c r="BS17" s="1051">
        <f t="shared" si="15"/>
        <v>0</v>
      </c>
      <c r="BT17" s="1051">
        <f t="shared" si="16"/>
        <v>0</v>
      </c>
      <c r="BU17" s="1051">
        <f>[1]Субсидия_факт!HG14</f>
        <v>0</v>
      </c>
      <c r="BV17" s="1051"/>
      <c r="BW17" s="1050">
        <f>[1]Субсидия_факт!HO14</f>
        <v>0</v>
      </c>
      <c r="BX17" s="1050"/>
      <c r="BY17" s="1051">
        <f t="shared" si="60"/>
        <v>0</v>
      </c>
      <c r="BZ17" s="1051">
        <f t="shared" si="61"/>
        <v>0</v>
      </c>
      <c r="CA17" s="1051">
        <f>[1]Субсидия_факт!HP14</f>
        <v>0</v>
      </c>
      <c r="CB17" s="1051"/>
    </row>
    <row r="18" spans="1:80" s="503" customFormat="1" ht="21" customHeight="1" x14ac:dyDescent="0.25">
      <c r="A18" s="504" t="s">
        <v>991</v>
      </c>
      <c r="B18" s="1050">
        <f t="shared" si="32"/>
        <v>4971563.66</v>
      </c>
      <c r="C18" s="1050">
        <f t="shared" si="33"/>
        <v>9718.26</v>
      </c>
      <c r="D18" s="1051">
        <f t="shared" si="34"/>
        <v>300465.67</v>
      </c>
      <c r="E18" s="1051">
        <f t="shared" si="35"/>
        <v>0</v>
      </c>
      <c r="F18" s="1051">
        <f t="shared" si="36"/>
        <v>4671097.9899999993</v>
      </c>
      <c r="G18" s="1051">
        <f t="shared" si="37"/>
        <v>9718.26</v>
      </c>
      <c r="H18" s="1050">
        <f>[1]Субсидия_факт!BT15</f>
        <v>0</v>
      </c>
      <c r="I18" s="1050"/>
      <c r="J18" s="1051">
        <f t="shared" si="38"/>
        <v>0</v>
      </c>
      <c r="K18" s="1051">
        <f t="shared" si="39"/>
        <v>0</v>
      </c>
      <c r="L18" s="1051">
        <f>[1]Субсидия_факт!BU15</f>
        <v>0</v>
      </c>
      <c r="M18" s="1241"/>
      <c r="N18" s="924">
        <f>[1]Субсидия_факт!EV15</f>
        <v>0</v>
      </c>
      <c r="O18" s="924"/>
      <c r="P18" s="937">
        <f t="shared" si="40"/>
        <v>0</v>
      </c>
      <c r="Q18" s="937">
        <f t="shared" si="41"/>
        <v>0</v>
      </c>
      <c r="R18" s="937">
        <f t="shared" si="42"/>
        <v>0</v>
      </c>
      <c r="S18" s="937">
        <f t="shared" si="43"/>
        <v>0</v>
      </c>
      <c r="T18" s="934">
        <f>[1]Субсидия_факт!EY15</f>
        <v>4608801.43</v>
      </c>
      <c r="U18" s="1050"/>
      <c r="V18" s="1051">
        <f t="shared" si="44"/>
        <v>0</v>
      </c>
      <c r="W18" s="1051">
        <f t="shared" si="45"/>
        <v>0</v>
      </c>
      <c r="X18" s="1051">
        <f t="shared" si="46"/>
        <v>4608801.43</v>
      </c>
      <c r="Y18" s="1051">
        <f t="shared" si="47"/>
        <v>0</v>
      </c>
      <c r="Z18" s="1050">
        <f>[1]Субсидия_факт!FO15</f>
        <v>0</v>
      </c>
      <c r="AA18" s="1050"/>
      <c r="AB18" s="1051">
        <f t="shared" si="48"/>
        <v>0</v>
      </c>
      <c r="AC18" s="1051">
        <f t="shared" si="49"/>
        <v>0</v>
      </c>
      <c r="AD18" s="1051">
        <f>[1]Субсидия_факт!FP15</f>
        <v>0</v>
      </c>
      <c r="AE18" s="1051"/>
      <c r="AF18" s="1050">
        <f>[1]Субсидия_факт!FU15</f>
        <v>0</v>
      </c>
      <c r="AG18" s="1050"/>
      <c r="AH18" s="1051">
        <f t="shared" si="50"/>
        <v>0</v>
      </c>
      <c r="AI18" s="1051">
        <f t="shared" si="51"/>
        <v>0</v>
      </c>
      <c r="AJ18" s="1051">
        <f>[1]Субсидия_факт!FV15</f>
        <v>0</v>
      </c>
      <c r="AK18" s="1051"/>
      <c r="AL18" s="1050">
        <f>[1]Субсидия_факт!FX15</f>
        <v>0</v>
      </c>
      <c r="AM18" s="1050"/>
      <c r="AN18" s="1051">
        <f t="shared" si="52"/>
        <v>0</v>
      </c>
      <c r="AO18" s="1051">
        <f t="shared" si="53"/>
        <v>0</v>
      </c>
      <c r="AP18" s="1051">
        <f>[1]Субсидия_факт!FY15</f>
        <v>0</v>
      </c>
      <c r="AQ18" s="1051"/>
      <c r="AR18" s="1050">
        <f>[1]Субсидия_факт!GB15</f>
        <v>0</v>
      </c>
      <c r="AS18" s="1050"/>
      <c r="AT18" s="1051">
        <f t="shared" si="54"/>
        <v>0</v>
      </c>
      <c r="AU18" s="1051">
        <f t="shared" si="55"/>
        <v>0</v>
      </c>
      <c r="AV18" s="1051">
        <f>[1]Субсидия_факт!GC15</f>
        <v>0</v>
      </c>
      <c r="AW18" s="1051"/>
      <c r="AX18" s="1050">
        <f>[1]Субсидия_факт!GE15</f>
        <v>0</v>
      </c>
      <c r="AY18" s="1050"/>
      <c r="AZ18" s="1051">
        <f t="shared" si="56"/>
        <v>0</v>
      </c>
      <c r="BA18" s="1051">
        <f t="shared" si="57"/>
        <v>0</v>
      </c>
      <c r="BB18" s="1051">
        <f>[1]Субсидия_факт!GF15</f>
        <v>0</v>
      </c>
      <c r="BC18" s="1051"/>
      <c r="BD18" s="1050">
        <f>[1]Субсидия_факт!GY15</f>
        <v>362762.23</v>
      </c>
      <c r="BE18" s="1050">
        <f>BF18-'Прочая  субсидия_МР  и  ГО'!BA18</f>
        <v>9718.26</v>
      </c>
      <c r="BF18" s="998">
        <v>17736.43</v>
      </c>
      <c r="BG18" s="1051">
        <f t="shared" si="12"/>
        <v>300465.67</v>
      </c>
      <c r="BH18" s="1051">
        <f t="shared" si="13"/>
        <v>0</v>
      </c>
      <c r="BI18" s="1051">
        <f>[1]Субсидия_факт!GZ15</f>
        <v>62296.56</v>
      </c>
      <c r="BJ18" s="1051">
        <v>9718.26</v>
      </c>
      <c r="BK18" s="1050">
        <f>[1]Субсидия_факт!HC15</f>
        <v>0</v>
      </c>
      <c r="BL18" s="1050"/>
      <c r="BM18" s="1051">
        <f t="shared" si="58"/>
        <v>0</v>
      </c>
      <c r="BN18" s="1051">
        <f t="shared" si="59"/>
        <v>0</v>
      </c>
      <c r="BO18" s="1051">
        <f>[1]Субсидия_факт!HD15</f>
        <v>0</v>
      </c>
      <c r="BP18" s="1051"/>
      <c r="BQ18" s="1050">
        <f>[1]Субсидия_факт!HF15</f>
        <v>0</v>
      </c>
      <c r="BR18" s="1050"/>
      <c r="BS18" s="1051">
        <f t="shared" si="15"/>
        <v>0</v>
      </c>
      <c r="BT18" s="1051">
        <f t="shared" si="16"/>
        <v>0</v>
      </c>
      <c r="BU18" s="1051">
        <f>[1]Субсидия_факт!HG15</f>
        <v>0</v>
      </c>
      <c r="BV18" s="1051"/>
      <c r="BW18" s="1050">
        <f>[1]Субсидия_факт!HO15</f>
        <v>0</v>
      </c>
      <c r="BX18" s="1050"/>
      <c r="BY18" s="1051">
        <f t="shared" si="60"/>
        <v>0</v>
      </c>
      <c r="BZ18" s="1051">
        <f t="shared" si="61"/>
        <v>0</v>
      </c>
      <c r="CA18" s="1051">
        <f>[1]Субсидия_факт!HP15</f>
        <v>0</v>
      </c>
      <c r="CB18" s="1051"/>
    </row>
    <row r="19" spans="1:80" s="503" customFormat="1" ht="21" customHeight="1" x14ac:dyDescent="0.25">
      <c r="A19" s="504" t="s">
        <v>992</v>
      </c>
      <c r="B19" s="1050">
        <f t="shared" si="32"/>
        <v>215009.04000000004</v>
      </c>
      <c r="C19" s="1050">
        <f t="shared" si="33"/>
        <v>48213.520000000004</v>
      </c>
      <c r="D19" s="1051">
        <f t="shared" si="34"/>
        <v>215009.04000000004</v>
      </c>
      <c r="E19" s="1051">
        <f t="shared" si="35"/>
        <v>48213.520000000004</v>
      </c>
      <c r="F19" s="1051">
        <f t="shared" si="36"/>
        <v>0</v>
      </c>
      <c r="G19" s="1051">
        <f t="shared" si="37"/>
        <v>0</v>
      </c>
      <c r="H19" s="1050">
        <f>[1]Субсидия_факт!BT17</f>
        <v>0</v>
      </c>
      <c r="I19" s="1050"/>
      <c r="J19" s="1051">
        <f t="shared" si="38"/>
        <v>0</v>
      </c>
      <c r="K19" s="1051">
        <f t="shared" si="39"/>
        <v>0</v>
      </c>
      <c r="L19" s="1051">
        <f>[1]Субсидия_факт!BU17</f>
        <v>0</v>
      </c>
      <c r="M19" s="1241"/>
      <c r="N19" s="924">
        <f>[1]Субсидия_факт!EV17</f>
        <v>0</v>
      </c>
      <c r="O19" s="924"/>
      <c r="P19" s="937">
        <f t="shared" si="40"/>
        <v>0</v>
      </c>
      <c r="Q19" s="937">
        <f t="shared" si="41"/>
        <v>0</v>
      </c>
      <c r="R19" s="937">
        <f t="shared" si="42"/>
        <v>0</v>
      </c>
      <c r="S19" s="937">
        <f t="shared" si="43"/>
        <v>0</v>
      </c>
      <c r="T19" s="934">
        <f>[1]Субсидия_факт!EY17</f>
        <v>0</v>
      </c>
      <c r="U19" s="1050"/>
      <c r="V19" s="1051">
        <f t="shared" si="44"/>
        <v>0</v>
      </c>
      <c r="W19" s="1051">
        <f t="shared" si="45"/>
        <v>0</v>
      </c>
      <c r="X19" s="1051">
        <f t="shared" si="46"/>
        <v>0</v>
      </c>
      <c r="Y19" s="1051">
        <f t="shared" si="47"/>
        <v>0</v>
      </c>
      <c r="Z19" s="1050">
        <f>[1]Субсидия_факт!FO17</f>
        <v>0</v>
      </c>
      <c r="AA19" s="1050"/>
      <c r="AB19" s="1051">
        <f t="shared" si="48"/>
        <v>0</v>
      </c>
      <c r="AC19" s="1051">
        <f t="shared" si="49"/>
        <v>0</v>
      </c>
      <c r="AD19" s="1051">
        <f>[1]Субсидия_факт!FP17</f>
        <v>0</v>
      </c>
      <c r="AE19" s="1051"/>
      <c r="AF19" s="1050">
        <f>[1]Субсидия_факт!FU17</f>
        <v>0</v>
      </c>
      <c r="AG19" s="1050"/>
      <c r="AH19" s="1051">
        <f t="shared" si="50"/>
        <v>0</v>
      </c>
      <c r="AI19" s="1051">
        <f t="shared" si="51"/>
        <v>0</v>
      </c>
      <c r="AJ19" s="1051">
        <f>[1]Субсидия_факт!FV17</f>
        <v>0</v>
      </c>
      <c r="AK19" s="1051"/>
      <c r="AL19" s="1050">
        <f>[1]Субсидия_факт!FX17</f>
        <v>0</v>
      </c>
      <c r="AM19" s="1050"/>
      <c r="AN19" s="1051">
        <f t="shared" si="52"/>
        <v>0</v>
      </c>
      <c r="AO19" s="1051">
        <f t="shared" si="53"/>
        <v>0</v>
      </c>
      <c r="AP19" s="1051">
        <f>[1]Субсидия_факт!FY17</f>
        <v>0</v>
      </c>
      <c r="AQ19" s="1051"/>
      <c r="AR19" s="1050">
        <f>[1]Субсидия_факт!GB17</f>
        <v>0</v>
      </c>
      <c r="AS19" s="1050"/>
      <c r="AT19" s="1051">
        <f t="shared" si="54"/>
        <v>0</v>
      </c>
      <c r="AU19" s="1051">
        <f t="shared" si="55"/>
        <v>0</v>
      </c>
      <c r="AV19" s="1051">
        <f>[1]Субсидия_факт!GC17</f>
        <v>0</v>
      </c>
      <c r="AW19" s="1051"/>
      <c r="AX19" s="1050">
        <f>[1]Субсидия_факт!GE17</f>
        <v>0</v>
      </c>
      <c r="AY19" s="1050"/>
      <c r="AZ19" s="1051">
        <f t="shared" si="56"/>
        <v>0</v>
      </c>
      <c r="BA19" s="1051">
        <f t="shared" si="57"/>
        <v>0</v>
      </c>
      <c r="BB19" s="1051">
        <f>[1]Субсидия_факт!GF17</f>
        <v>0</v>
      </c>
      <c r="BC19" s="1051"/>
      <c r="BD19" s="1050">
        <f>[1]Субсидия_факт!GY17</f>
        <v>215009.04000000004</v>
      </c>
      <c r="BE19" s="1050">
        <f>BF19-'Прочая  субсидия_МР  и  ГО'!BA19</f>
        <v>48213.520000000004</v>
      </c>
      <c r="BF19" s="998">
        <v>53107.15</v>
      </c>
      <c r="BG19" s="1051">
        <f t="shared" si="12"/>
        <v>215009.04000000004</v>
      </c>
      <c r="BH19" s="1051">
        <f t="shared" si="13"/>
        <v>48213.520000000004</v>
      </c>
      <c r="BI19" s="1051">
        <f>[1]Субсидия_факт!GZ17</f>
        <v>0</v>
      </c>
      <c r="BJ19" s="1051"/>
      <c r="BK19" s="1050">
        <f>[1]Субсидия_факт!HC17</f>
        <v>0</v>
      </c>
      <c r="BL19" s="1050"/>
      <c r="BM19" s="1051">
        <f t="shared" si="58"/>
        <v>0</v>
      </c>
      <c r="BN19" s="1051">
        <f t="shared" si="59"/>
        <v>0</v>
      </c>
      <c r="BO19" s="1051">
        <f>[1]Субсидия_факт!HD17</f>
        <v>0</v>
      </c>
      <c r="BP19" s="1051"/>
      <c r="BQ19" s="1050">
        <f>[1]Субсидия_факт!HF17</f>
        <v>0</v>
      </c>
      <c r="BR19" s="1050"/>
      <c r="BS19" s="1051">
        <f t="shared" si="15"/>
        <v>0</v>
      </c>
      <c r="BT19" s="1051">
        <f t="shared" si="16"/>
        <v>0</v>
      </c>
      <c r="BU19" s="1051">
        <f>[1]Субсидия_факт!HG17</f>
        <v>0</v>
      </c>
      <c r="BV19" s="1051"/>
      <c r="BW19" s="1050">
        <f>[1]Субсидия_факт!HO17</f>
        <v>0</v>
      </c>
      <c r="BX19" s="1050"/>
      <c r="BY19" s="1051">
        <f t="shared" si="60"/>
        <v>0</v>
      </c>
      <c r="BZ19" s="1051">
        <f t="shared" si="61"/>
        <v>0</v>
      </c>
      <c r="CA19" s="1051">
        <f>[1]Субсидия_факт!HP17</f>
        <v>0</v>
      </c>
      <c r="CB19" s="1051"/>
    </row>
    <row r="20" spans="1:80" s="503" customFormat="1" ht="21" customHeight="1" x14ac:dyDescent="0.25">
      <c r="A20" s="504" t="s">
        <v>993</v>
      </c>
      <c r="B20" s="1050">
        <f t="shared" si="32"/>
        <v>9158732.2799999975</v>
      </c>
      <c r="C20" s="1050">
        <f t="shared" si="33"/>
        <v>31416.210000000003</v>
      </c>
      <c r="D20" s="1051">
        <f t="shared" si="34"/>
        <v>358224.88999999996</v>
      </c>
      <c r="E20" s="1051">
        <f t="shared" si="35"/>
        <v>31416.210000000003</v>
      </c>
      <c r="F20" s="1051">
        <f t="shared" si="36"/>
        <v>8800507.3899999969</v>
      </c>
      <c r="G20" s="1051">
        <f t="shared" si="37"/>
        <v>0</v>
      </c>
      <c r="H20" s="1050">
        <f>[1]Субсидия_факт!BT18</f>
        <v>5540.1700000000174</v>
      </c>
      <c r="I20" s="1050"/>
      <c r="J20" s="1051">
        <f t="shared" si="38"/>
        <v>0</v>
      </c>
      <c r="K20" s="1051">
        <f t="shared" si="39"/>
        <v>0</v>
      </c>
      <c r="L20" s="1051">
        <f>[1]Субсидия_факт!BU18</f>
        <v>5540.1700000000174</v>
      </c>
      <c r="M20" s="1241"/>
      <c r="N20" s="924">
        <f>[1]Субсидия_факт!EV18</f>
        <v>0</v>
      </c>
      <c r="O20" s="924"/>
      <c r="P20" s="937">
        <f t="shared" si="40"/>
        <v>0</v>
      </c>
      <c r="Q20" s="937">
        <f t="shared" si="41"/>
        <v>0</v>
      </c>
      <c r="R20" s="937">
        <f t="shared" si="42"/>
        <v>0</v>
      </c>
      <c r="S20" s="937">
        <f t="shared" si="43"/>
        <v>0</v>
      </c>
      <c r="T20" s="934">
        <f>[1]Субсидия_факт!EY18</f>
        <v>8784651.4499999974</v>
      </c>
      <c r="U20" s="1050"/>
      <c r="V20" s="1051">
        <f t="shared" si="44"/>
        <v>0</v>
      </c>
      <c r="W20" s="1051">
        <f t="shared" si="45"/>
        <v>0</v>
      </c>
      <c r="X20" s="1051">
        <f t="shared" si="46"/>
        <v>8784651.4499999974</v>
      </c>
      <c r="Y20" s="1051">
        <f t="shared" si="47"/>
        <v>0</v>
      </c>
      <c r="Z20" s="1050">
        <f>[1]Субсидия_факт!FO18</f>
        <v>0</v>
      </c>
      <c r="AA20" s="1050"/>
      <c r="AB20" s="1051">
        <f t="shared" si="48"/>
        <v>0</v>
      </c>
      <c r="AC20" s="1051">
        <f t="shared" si="49"/>
        <v>0</v>
      </c>
      <c r="AD20" s="1051">
        <f>[1]Субсидия_факт!FP18</f>
        <v>0</v>
      </c>
      <c r="AE20" s="1051"/>
      <c r="AF20" s="1050">
        <f>[1]Субсидия_факт!FU18</f>
        <v>0</v>
      </c>
      <c r="AG20" s="1050"/>
      <c r="AH20" s="1051">
        <f t="shared" si="50"/>
        <v>0</v>
      </c>
      <c r="AI20" s="1051">
        <f t="shared" si="51"/>
        <v>0</v>
      </c>
      <c r="AJ20" s="1051">
        <f>[1]Субсидия_факт!FV18</f>
        <v>0</v>
      </c>
      <c r="AK20" s="1051"/>
      <c r="AL20" s="1050">
        <f>[1]Субсидия_факт!FX18</f>
        <v>0</v>
      </c>
      <c r="AM20" s="1050"/>
      <c r="AN20" s="1051">
        <f t="shared" si="52"/>
        <v>0</v>
      </c>
      <c r="AO20" s="1051">
        <f t="shared" si="53"/>
        <v>0</v>
      </c>
      <c r="AP20" s="1051">
        <f>[1]Субсидия_факт!FY18</f>
        <v>0</v>
      </c>
      <c r="AQ20" s="1051"/>
      <c r="AR20" s="1050">
        <f>[1]Субсидия_факт!GB18</f>
        <v>0</v>
      </c>
      <c r="AS20" s="1050"/>
      <c r="AT20" s="1051">
        <f t="shared" si="54"/>
        <v>0</v>
      </c>
      <c r="AU20" s="1051">
        <f t="shared" si="55"/>
        <v>0</v>
      </c>
      <c r="AV20" s="1051">
        <f>[1]Субсидия_факт!GC18</f>
        <v>0</v>
      </c>
      <c r="AW20" s="1051"/>
      <c r="AX20" s="1050">
        <f>[1]Субсидия_факт!GE18</f>
        <v>0</v>
      </c>
      <c r="AY20" s="1050"/>
      <c r="AZ20" s="1051">
        <f t="shared" si="56"/>
        <v>0</v>
      </c>
      <c r="BA20" s="1051">
        <f t="shared" si="57"/>
        <v>0</v>
      </c>
      <c r="BB20" s="1051">
        <f>[1]Субсидия_факт!GF18</f>
        <v>0</v>
      </c>
      <c r="BC20" s="1051"/>
      <c r="BD20" s="1050">
        <f>[1]Субсидия_факт!GY18</f>
        <v>368540.66</v>
      </c>
      <c r="BE20" s="1050">
        <f>BF20-'Прочая  субсидия_МР  и  ГО'!BA20</f>
        <v>31416.210000000003</v>
      </c>
      <c r="BF20" s="998">
        <v>63030.69</v>
      </c>
      <c r="BG20" s="1051">
        <f t="shared" si="12"/>
        <v>358224.88999999996</v>
      </c>
      <c r="BH20" s="1051">
        <f t="shared" si="13"/>
        <v>31416.210000000003</v>
      </c>
      <c r="BI20" s="1051">
        <f>[1]Субсидия_факт!GZ18</f>
        <v>10315.77</v>
      </c>
      <c r="BJ20" s="1051">
        <v>0</v>
      </c>
      <c r="BK20" s="1050">
        <f>[1]Субсидия_факт!HC18</f>
        <v>0</v>
      </c>
      <c r="BL20" s="1050"/>
      <c r="BM20" s="1051">
        <f t="shared" si="58"/>
        <v>0</v>
      </c>
      <c r="BN20" s="1051">
        <f t="shared" si="59"/>
        <v>0</v>
      </c>
      <c r="BO20" s="1051">
        <f>[1]Субсидия_факт!HD18</f>
        <v>0</v>
      </c>
      <c r="BP20" s="1051"/>
      <c r="BQ20" s="1050">
        <f>[1]Субсидия_факт!HF18</f>
        <v>0</v>
      </c>
      <c r="BR20" s="1050"/>
      <c r="BS20" s="1051">
        <f t="shared" si="15"/>
        <v>0</v>
      </c>
      <c r="BT20" s="1051">
        <f t="shared" si="16"/>
        <v>0</v>
      </c>
      <c r="BU20" s="1051">
        <f>[1]Субсидия_факт!HG18</f>
        <v>0</v>
      </c>
      <c r="BV20" s="1051"/>
      <c r="BW20" s="1050">
        <f>[1]Субсидия_факт!HO18</f>
        <v>0</v>
      </c>
      <c r="BX20" s="1050"/>
      <c r="BY20" s="1051">
        <f t="shared" si="60"/>
        <v>0</v>
      </c>
      <c r="BZ20" s="1051">
        <f t="shared" si="61"/>
        <v>0</v>
      </c>
      <c r="CA20" s="1051">
        <f>[1]Субсидия_факт!HP18</f>
        <v>0</v>
      </c>
      <c r="CB20" s="1051"/>
    </row>
    <row r="21" spans="1:80" s="503" customFormat="1" ht="21" customHeight="1" x14ac:dyDescent="0.25">
      <c r="A21" s="504" t="s">
        <v>994</v>
      </c>
      <c r="B21" s="1050">
        <f t="shared" si="32"/>
        <v>423444.26999999996</v>
      </c>
      <c r="C21" s="1050">
        <f t="shared" si="33"/>
        <v>141770.87</v>
      </c>
      <c r="D21" s="1051">
        <f t="shared" si="34"/>
        <v>423444.26999999996</v>
      </c>
      <c r="E21" s="1051">
        <f t="shared" si="35"/>
        <v>141770.87</v>
      </c>
      <c r="F21" s="1051">
        <f t="shared" si="36"/>
        <v>0</v>
      </c>
      <c r="G21" s="1051">
        <f t="shared" si="37"/>
        <v>0</v>
      </c>
      <c r="H21" s="1050">
        <f>[1]Субсидия_факт!BT19</f>
        <v>0</v>
      </c>
      <c r="I21" s="1050"/>
      <c r="J21" s="1051">
        <f t="shared" si="38"/>
        <v>0</v>
      </c>
      <c r="K21" s="1051">
        <f t="shared" si="39"/>
        <v>0</v>
      </c>
      <c r="L21" s="1051">
        <f>[1]Субсидия_факт!BU19</f>
        <v>0</v>
      </c>
      <c r="M21" s="1241"/>
      <c r="N21" s="924">
        <f>[1]Субсидия_факт!EV19</f>
        <v>0</v>
      </c>
      <c r="O21" s="924"/>
      <c r="P21" s="937">
        <f t="shared" si="40"/>
        <v>0</v>
      </c>
      <c r="Q21" s="937">
        <f t="shared" si="41"/>
        <v>0</v>
      </c>
      <c r="R21" s="937">
        <f t="shared" si="42"/>
        <v>0</v>
      </c>
      <c r="S21" s="937">
        <f t="shared" si="43"/>
        <v>0</v>
      </c>
      <c r="T21" s="934">
        <f>[1]Субсидия_факт!EY19</f>
        <v>0</v>
      </c>
      <c r="U21" s="1050"/>
      <c r="V21" s="1051">
        <f t="shared" si="44"/>
        <v>0</v>
      </c>
      <c r="W21" s="1051">
        <f t="shared" si="45"/>
        <v>0</v>
      </c>
      <c r="X21" s="1051">
        <f t="shared" si="46"/>
        <v>0</v>
      </c>
      <c r="Y21" s="1051">
        <f t="shared" si="47"/>
        <v>0</v>
      </c>
      <c r="Z21" s="1050">
        <f>[1]Субсидия_факт!FO19</f>
        <v>0</v>
      </c>
      <c r="AA21" s="1050"/>
      <c r="AB21" s="1051">
        <f t="shared" si="48"/>
        <v>0</v>
      </c>
      <c r="AC21" s="1051">
        <f t="shared" si="49"/>
        <v>0</v>
      </c>
      <c r="AD21" s="1051">
        <f>[1]Субсидия_факт!FP19</f>
        <v>0</v>
      </c>
      <c r="AE21" s="1051"/>
      <c r="AF21" s="1050">
        <f>[1]Субсидия_факт!FU19</f>
        <v>0</v>
      </c>
      <c r="AG21" s="1050"/>
      <c r="AH21" s="1051">
        <f t="shared" si="50"/>
        <v>0</v>
      </c>
      <c r="AI21" s="1051">
        <f t="shared" si="51"/>
        <v>0</v>
      </c>
      <c r="AJ21" s="1051">
        <f>[1]Субсидия_факт!FV19</f>
        <v>0</v>
      </c>
      <c r="AK21" s="1051"/>
      <c r="AL21" s="1050">
        <f>[1]Субсидия_факт!FX19</f>
        <v>0</v>
      </c>
      <c r="AM21" s="1050"/>
      <c r="AN21" s="1051">
        <f t="shared" si="52"/>
        <v>0</v>
      </c>
      <c r="AO21" s="1051">
        <f t="shared" si="53"/>
        <v>0</v>
      </c>
      <c r="AP21" s="1051">
        <f>[1]Субсидия_факт!FY19</f>
        <v>0</v>
      </c>
      <c r="AQ21" s="1051"/>
      <c r="AR21" s="1050">
        <f>[1]Субсидия_факт!GB19</f>
        <v>0</v>
      </c>
      <c r="AS21" s="1050"/>
      <c r="AT21" s="1051">
        <f t="shared" si="54"/>
        <v>0</v>
      </c>
      <c r="AU21" s="1051">
        <f t="shared" si="55"/>
        <v>0</v>
      </c>
      <c r="AV21" s="1051">
        <f>[1]Субсидия_факт!GC19</f>
        <v>0</v>
      </c>
      <c r="AW21" s="1051"/>
      <c r="AX21" s="1050">
        <f>[1]Субсидия_факт!GE19</f>
        <v>0</v>
      </c>
      <c r="AY21" s="1050"/>
      <c r="AZ21" s="1051">
        <f t="shared" si="56"/>
        <v>0</v>
      </c>
      <c r="BA21" s="1051">
        <f t="shared" si="57"/>
        <v>0</v>
      </c>
      <c r="BB21" s="1051">
        <f>[1]Субсидия_факт!GF19</f>
        <v>0</v>
      </c>
      <c r="BC21" s="1051"/>
      <c r="BD21" s="1050">
        <f>[1]Субсидия_факт!GY19</f>
        <v>423444.26999999996</v>
      </c>
      <c r="BE21" s="1050">
        <f>BF21-'Прочая  субсидия_МР  и  ГО'!BA21</f>
        <v>141770.87</v>
      </c>
      <c r="BF21" s="998">
        <v>189848.61</v>
      </c>
      <c r="BG21" s="1051">
        <f t="shared" si="12"/>
        <v>423444.26999999996</v>
      </c>
      <c r="BH21" s="1051">
        <f t="shared" si="13"/>
        <v>141770.87</v>
      </c>
      <c r="BI21" s="1051">
        <f>[1]Субсидия_факт!GZ19</f>
        <v>0</v>
      </c>
      <c r="BJ21" s="1051"/>
      <c r="BK21" s="1050">
        <f>[1]Субсидия_факт!HC19</f>
        <v>0</v>
      </c>
      <c r="BL21" s="1050"/>
      <c r="BM21" s="1051">
        <f t="shared" si="58"/>
        <v>0</v>
      </c>
      <c r="BN21" s="1051">
        <f t="shared" si="59"/>
        <v>0</v>
      </c>
      <c r="BO21" s="1051">
        <f>[1]Субсидия_факт!HD19</f>
        <v>0</v>
      </c>
      <c r="BP21" s="1051"/>
      <c r="BQ21" s="1050">
        <f>[1]Субсидия_факт!HF19</f>
        <v>0</v>
      </c>
      <c r="BR21" s="1050"/>
      <c r="BS21" s="1051">
        <f t="shared" si="15"/>
        <v>0</v>
      </c>
      <c r="BT21" s="1051">
        <f t="shared" si="16"/>
        <v>0</v>
      </c>
      <c r="BU21" s="1051">
        <f>[1]Субсидия_факт!HG19</f>
        <v>0</v>
      </c>
      <c r="BV21" s="1051"/>
      <c r="BW21" s="1050">
        <f>[1]Субсидия_факт!HO19</f>
        <v>0</v>
      </c>
      <c r="BX21" s="1050"/>
      <c r="BY21" s="1051">
        <f t="shared" si="60"/>
        <v>0</v>
      </c>
      <c r="BZ21" s="1051">
        <f t="shared" si="61"/>
        <v>0</v>
      </c>
      <c r="CA21" s="1051">
        <f>[1]Субсидия_факт!HP19</f>
        <v>0</v>
      </c>
      <c r="CB21" s="1051"/>
    </row>
    <row r="22" spans="1:80" s="503" customFormat="1" ht="21" customHeight="1" x14ac:dyDescent="0.25">
      <c r="A22" s="504" t="s">
        <v>995</v>
      </c>
      <c r="B22" s="1050">
        <f t="shared" si="32"/>
        <v>347166.54000000004</v>
      </c>
      <c r="C22" s="1050">
        <f t="shared" si="33"/>
        <v>37631.839999999997</v>
      </c>
      <c r="D22" s="1051">
        <f t="shared" si="34"/>
        <v>347166.54000000004</v>
      </c>
      <c r="E22" s="1051">
        <f t="shared" si="35"/>
        <v>37631.839999999997</v>
      </c>
      <c r="F22" s="1051">
        <f t="shared" si="36"/>
        <v>0</v>
      </c>
      <c r="G22" s="1051">
        <f t="shared" si="37"/>
        <v>0</v>
      </c>
      <c r="H22" s="1050">
        <f>[1]Субсидия_факт!BT22</f>
        <v>0</v>
      </c>
      <c r="I22" s="1050"/>
      <c r="J22" s="1051">
        <f t="shared" si="38"/>
        <v>0</v>
      </c>
      <c r="K22" s="1051">
        <f t="shared" si="39"/>
        <v>0</v>
      </c>
      <c r="L22" s="1051">
        <f>[1]Субсидия_факт!BU22</f>
        <v>0</v>
      </c>
      <c r="M22" s="1241"/>
      <c r="N22" s="924">
        <f>[1]Субсидия_факт!EV22</f>
        <v>0</v>
      </c>
      <c r="O22" s="924"/>
      <c r="P22" s="937">
        <f t="shared" si="40"/>
        <v>0</v>
      </c>
      <c r="Q22" s="937">
        <f t="shared" si="41"/>
        <v>0</v>
      </c>
      <c r="R22" s="937">
        <f t="shared" si="42"/>
        <v>0</v>
      </c>
      <c r="S22" s="937">
        <f t="shared" si="43"/>
        <v>0</v>
      </c>
      <c r="T22" s="934">
        <f>[1]Субсидия_факт!EY22</f>
        <v>0</v>
      </c>
      <c r="U22" s="1050"/>
      <c r="V22" s="1051">
        <f t="shared" si="44"/>
        <v>0</v>
      </c>
      <c r="W22" s="1051">
        <f t="shared" si="45"/>
        <v>0</v>
      </c>
      <c r="X22" s="1051">
        <f t="shared" si="46"/>
        <v>0</v>
      </c>
      <c r="Y22" s="1051">
        <f t="shared" si="47"/>
        <v>0</v>
      </c>
      <c r="Z22" s="1050">
        <f>[1]Субсидия_факт!FO22</f>
        <v>0</v>
      </c>
      <c r="AA22" s="1050"/>
      <c r="AB22" s="1051">
        <f t="shared" si="48"/>
        <v>0</v>
      </c>
      <c r="AC22" s="1051">
        <f t="shared" si="49"/>
        <v>0</v>
      </c>
      <c r="AD22" s="1051">
        <f>[1]Субсидия_факт!FP22</f>
        <v>0</v>
      </c>
      <c r="AE22" s="1051"/>
      <c r="AF22" s="1050">
        <f>[1]Субсидия_факт!FU22</f>
        <v>0</v>
      </c>
      <c r="AG22" s="1050"/>
      <c r="AH22" s="1051">
        <f t="shared" si="50"/>
        <v>0</v>
      </c>
      <c r="AI22" s="1051">
        <f t="shared" si="51"/>
        <v>0</v>
      </c>
      <c r="AJ22" s="1051">
        <f>[1]Субсидия_факт!FV22</f>
        <v>0</v>
      </c>
      <c r="AK22" s="1051"/>
      <c r="AL22" s="1050">
        <f>[1]Субсидия_факт!FX22</f>
        <v>0</v>
      </c>
      <c r="AM22" s="1050"/>
      <c r="AN22" s="1051">
        <f t="shared" si="52"/>
        <v>0</v>
      </c>
      <c r="AO22" s="1051">
        <f t="shared" si="53"/>
        <v>0</v>
      </c>
      <c r="AP22" s="1051">
        <f>[1]Субсидия_факт!FY22</f>
        <v>0</v>
      </c>
      <c r="AQ22" s="1051"/>
      <c r="AR22" s="1050">
        <f>[1]Субсидия_факт!GB22</f>
        <v>0</v>
      </c>
      <c r="AS22" s="1050"/>
      <c r="AT22" s="1051">
        <f t="shared" si="54"/>
        <v>0</v>
      </c>
      <c r="AU22" s="1051">
        <f t="shared" si="55"/>
        <v>0</v>
      </c>
      <c r="AV22" s="1051">
        <f>[1]Субсидия_факт!GC22</f>
        <v>0</v>
      </c>
      <c r="AW22" s="1051"/>
      <c r="AX22" s="1050">
        <f>[1]Субсидия_факт!GE22</f>
        <v>0</v>
      </c>
      <c r="AY22" s="1050"/>
      <c r="AZ22" s="1051">
        <f t="shared" si="56"/>
        <v>0</v>
      </c>
      <c r="BA22" s="1051">
        <f t="shared" si="57"/>
        <v>0</v>
      </c>
      <c r="BB22" s="1051">
        <f>[1]Субсидия_факт!GF22</f>
        <v>0</v>
      </c>
      <c r="BC22" s="1051"/>
      <c r="BD22" s="1050">
        <f>[1]Субсидия_факт!GY22</f>
        <v>347166.54000000004</v>
      </c>
      <c r="BE22" s="1050">
        <f>BF22-'Прочая  субсидия_МР  и  ГО'!BA22</f>
        <v>37631.839999999997</v>
      </c>
      <c r="BF22" s="998">
        <v>80059.59</v>
      </c>
      <c r="BG22" s="1051">
        <f t="shared" si="12"/>
        <v>347166.54000000004</v>
      </c>
      <c r="BH22" s="1051">
        <f t="shared" si="13"/>
        <v>37631.839999999997</v>
      </c>
      <c r="BI22" s="1051">
        <f>[1]Субсидия_факт!GZ22</f>
        <v>0</v>
      </c>
      <c r="BJ22" s="1051"/>
      <c r="BK22" s="1050">
        <f>[1]Субсидия_факт!HC22</f>
        <v>0</v>
      </c>
      <c r="BL22" s="1050"/>
      <c r="BM22" s="1051">
        <f t="shared" si="58"/>
        <v>0</v>
      </c>
      <c r="BN22" s="1051">
        <f t="shared" si="59"/>
        <v>0</v>
      </c>
      <c r="BO22" s="1051">
        <f>[1]Субсидия_факт!HD22</f>
        <v>0</v>
      </c>
      <c r="BP22" s="1051"/>
      <c r="BQ22" s="1050">
        <f>[1]Субсидия_факт!HF22</f>
        <v>0</v>
      </c>
      <c r="BR22" s="1050"/>
      <c r="BS22" s="1051">
        <f t="shared" si="15"/>
        <v>0</v>
      </c>
      <c r="BT22" s="1051">
        <f t="shared" si="16"/>
        <v>0</v>
      </c>
      <c r="BU22" s="1051">
        <f>[1]Субсидия_факт!HG22</f>
        <v>0</v>
      </c>
      <c r="BV22" s="1051"/>
      <c r="BW22" s="1050">
        <f>[1]Субсидия_факт!HO22</f>
        <v>0</v>
      </c>
      <c r="BX22" s="1050"/>
      <c r="BY22" s="1051">
        <f t="shared" si="60"/>
        <v>0</v>
      </c>
      <c r="BZ22" s="1051">
        <f t="shared" si="61"/>
        <v>0</v>
      </c>
      <c r="CA22" s="1051">
        <f>[1]Субсидия_факт!HP22</f>
        <v>0</v>
      </c>
      <c r="CB22" s="1051"/>
    </row>
    <row r="23" spans="1:80" s="503" customFormat="1" ht="21" customHeight="1" x14ac:dyDescent="0.25">
      <c r="A23" s="504" t="s">
        <v>996</v>
      </c>
      <c r="B23" s="1050">
        <f t="shared" si="32"/>
        <v>70783488.109999999</v>
      </c>
      <c r="C23" s="1050">
        <f t="shared" si="33"/>
        <v>28743.040000000001</v>
      </c>
      <c r="D23" s="1051">
        <f t="shared" si="34"/>
        <v>577184.4800000001</v>
      </c>
      <c r="E23" s="1051">
        <f t="shared" si="35"/>
        <v>2290.91</v>
      </c>
      <c r="F23" s="1051">
        <f t="shared" si="36"/>
        <v>70206303.63000001</v>
      </c>
      <c r="G23" s="1051">
        <f t="shared" si="37"/>
        <v>26452.13</v>
      </c>
      <c r="H23" s="1050">
        <f>[1]Субсидия_факт!BT23</f>
        <v>0</v>
      </c>
      <c r="I23" s="1050"/>
      <c r="J23" s="1051">
        <f t="shared" si="38"/>
        <v>0</v>
      </c>
      <c r="K23" s="1051">
        <f t="shared" si="39"/>
        <v>0</v>
      </c>
      <c r="L23" s="1051">
        <f>[1]Субсидия_факт!BU23</f>
        <v>0</v>
      </c>
      <c r="M23" s="1241"/>
      <c r="N23" s="924">
        <f>[1]Субсидия_факт!EV23</f>
        <v>59758453.640000001</v>
      </c>
      <c r="O23" s="924"/>
      <c r="P23" s="937">
        <f t="shared" si="40"/>
        <v>0</v>
      </c>
      <c r="Q23" s="937">
        <f t="shared" si="41"/>
        <v>0</v>
      </c>
      <c r="R23" s="937">
        <f t="shared" si="42"/>
        <v>59758453.640000001</v>
      </c>
      <c r="S23" s="937">
        <f t="shared" si="43"/>
        <v>0</v>
      </c>
      <c r="T23" s="934">
        <f>[1]Субсидия_факт!EY23</f>
        <v>10274822.980000004</v>
      </c>
      <c r="U23" s="1050"/>
      <c r="V23" s="1051">
        <f t="shared" si="44"/>
        <v>0</v>
      </c>
      <c r="W23" s="1051">
        <f t="shared" si="45"/>
        <v>0</v>
      </c>
      <c r="X23" s="1051">
        <f t="shared" si="46"/>
        <v>10274822.980000004</v>
      </c>
      <c r="Y23" s="1051">
        <f t="shared" si="47"/>
        <v>0</v>
      </c>
      <c r="Z23" s="1050">
        <f>[1]Субсидия_факт!FO23</f>
        <v>0</v>
      </c>
      <c r="AA23" s="1050"/>
      <c r="AB23" s="1051">
        <f t="shared" si="48"/>
        <v>0</v>
      </c>
      <c r="AC23" s="1051">
        <f t="shared" si="49"/>
        <v>0</v>
      </c>
      <c r="AD23" s="1051">
        <f>[1]Субсидия_факт!FP23</f>
        <v>0</v>
      </c>
      <c r="AE23" s="1051"/>
      <c r="AF23" s="1050">
        <f>[1]Субсидия_факт!FU23</f>
        <v>0</v>
      </c>
      <c r="AG23" s="1050"/>
      <c r="AH23" s="1051">
        <f t="shared" si="50"/>
        <v>0</v>
      </c>
      <c r="AI23" s="1051">
        <f t="shared" si="51"/>
        <v>0</v>
      </c>
      <c r="AJ23" s="1051">
        <f>[1]Субсидия_факт!FV23</f>
        <v>0</v>
      </c>
      <c r="AK23" s="1051"/>
      <c r="AL23" s="1050">
        <f>[1]Субсидия_факт!FX23</f>
        <v>0</v>
      </c>
      <c r="AM23" s="1050"/>
      <c r="AN23" s="1051">
        <f t="shared" si="52"/>
        <v>0</v>
      </c>
      <c r="AO23" s="1051">
        <f t="shared" si="53"/>
        <v>0</v>
      </c>
      <c r="AP23" s="1051">
        <f>[1]Субсидия_факт!FY23</f>
        <v>0</v>
      </c>
      <c r="AQ23" s="1051"/>
      <c r="AR23" s="1050">
        <f>[1]Субсидия_факт!GB23</f>
        <v>0</v>
      </c>
      <c r="AS23" s="1050"/>
      <c r="AT23" s="1051">
        <f t="shared" si="54"/>
        <v>0</v>
      </c>
      <c r="AU23" s="1051">
        <f t="shared" si="55"/>
        <v>0</v>
      </c>
      <c r="AV23" s="1051">
        <f>[1]Субсидия_факт!GC23</f>
        <v>0</v>
      </c>
      <c r="AW23" s="1051"/>
      <c r="AX23" s="1050">
        <f>[1]Субсидия_факт!GE23</f>
        <v>0</v>
      </c>
      <c r="AY23" s="1050"/>
      <c r="AZ23" s="1051">
        <f t="shared" si="56"/>
        <v>0</v>
      </c>
      <c r="BA23" s="1051">
        <f t="shared" si="57"/>
        <v>0</v>
      </c>
      <c r="BB23" s="1051">
        <f>[1]Субсидия_факт!GF23</f>
        <v>0</v>
      </c>
      <c r="BC23" s="1051"/>
      <c r="BD23" s="1050">
        <f>[1]Субсидия_факт!GY23</f>
        <v>750211.49000000011</v>
      </c>
      <c r="BE23" s="1050">
        <f>BF23-'Прочая  субсидия_МР  и  ГО'!BA23</f>
        <v>28743.040000000001</v>
      </c>
      <c r="BF23" s="998">
        <v>54941.96</v>
      </c>
      <c r="BG23" s="1051">
        <f t="shared" si="12"/>
        <v>577184.4800000001</v>
      </c>
      <c r="BH23" s="1051">
        <f t="shared" si="13"/>
        <v>2290.91</v>
      </c>
      <c r="BI23" s="1051">
        <f>[1]Субсидия_факт!GZ23</f>
        <v>173027.01</v>
      </c>
      <c r="BJ23" s="1051">
        <v>26452.13</v>
      </c>
      <c r="BK23" s="1050">
        <f>[1]Субсидия_факт!HC23</f>
        <v>0</v>
      </c>
      <c r="BL23" s="1050"/>
      <c r="BM23" s="1051">
        <f t="shared" si="58"/>
        <v>0</v>
      </c>
      <c r="BN23" s="1051">
        <f t="shared" si="59"/>
        <v>0</v>
      </c>
      <c r="BO23" s="1051">
        <f>[1]Субсидия_факт!HD23</f>
        <v>0</v>
      </c>
      <c r="BP23" s="1051"/>
      <c r="BQ23" s="1050">
        <f>[1]Субсидия_факт!HF23</f>
        <v>0</v>
      </c>
      <c r="BR23" s="1050"/>
      <c r="BS23" s="1051">
        <f t="shared" si="15"/>
        <v>0</v>
      </c>
      <c r="BT23" s="1051">
        <f t="shared" si="16"/>
        <v>0</v>
      </c>
      <c r="BU23" s="1051">
        <f>[1]Субсидия_факт!HG23</f>
        <v>0</v>
      </c>
      <c r="BV23" s="1051"/>
      <c r="BW23" s="1050">
        <f>[1]Субсидия_факт!HO23</f>
        <v>0</v>
      </c>
      <c r="BX23" s="1050"/>
      <c r="BY23" s="1051">
        <f t="shared" si="60"/>
        <v>0</v>
      </c>
      <c r="BZ23" s="1051">
        <f t="shared" si="61"/>
        <v>0</v>
      </c>
      <c r="CA23" s="1051">
        <f>[1]Субсидия_факт!HP23</f>
        <v>0</v>
      </c>
      <c r="CB23" s="1051"/>
    </row>
    <row r="24" spans="1:80" s="503" customFormat="1" ht="21" customHeight="1" x14ac:dyDescent="0.25">
      <c r="A24" s="504" t="s">
        <v>997</v>
      </c>
      <c r="B24" s="1050">
        <f t="shared" si="32"/>
        <v>696798.30999999994</v>
      </c>
      <c r="C24" s="1050">
        <f t="shared" si="33"/>
        <v>35669.689999999995</v>
      </c>
      <c r="D24" s="1051">
        <f t="shared" si="34"/>
        <v>696798.30999999994</v>
      </c>
      <c r="E24" s="1051">
        <f t="shared" si="35"/>
        <v>35669.689999999995</v>
      </c>
      <c r="F24" s="1051">
        <f t="shared" si="36"/>
        <v>0</v>
      </c>
      <c r="G24" s="1051">
        <f t="shared" si="37"/>
        <v>0</v>
      </c>
      <c r="H24" s="1050">
        <f>[1]Субсидия_факт!BT24</f>
        <v>0</v>
      </c>
      <c r="I24" s="1050"/>
      <c r="J24" s="1051">
        <f t="shared" si="38"/>
        <v>0</v>
      </c>
      <c r="K24" s="1051">
        <f t="shared" si="39"/>
        <v>0</v>
      </c>
      <c r="L24" s="1051">
        <f>[1]Субсидия_факт!BU24</f>
        <v>0</v>
      </c>
      <c r="M24" s="1241"/>
      <c r="N24" s="924">
        <f>[1]Субсидия_факт!EV24</f>
        <v>0</v>
      </c>
      <c r="O24" s="924"/>
      <c r="P24" s="937">
        <f t="shared" si="40"/>
        <v>0</v>
      </c>
      <c r="Q24" s="937">
        <f t="shared" si="41"/>
        <v>0</v>
      </c>
      <c r="R24" s="937">
        <f t="shared" si="42"/>
        <v>0</v>
      </c>
      <c r="S24" s="937">
        <f t="shared" si="43"/>
        <v>0</v>
      </c>
      <c r="T24" s="934">
        <f>[1]Субсидия_факт!EY24</f>
        <v>0</v>
      </c>
      <c r="U24" s="1050"/>
      <c r="V24" s="1051">
        <f t="shared" si="44"/>
        <v>0</v>
      </c>
      <c r="W24" s="1051">
        <f t="shared" si="45"/>
        <v>0</v>
      </c>
      <c r="X24" s="1051">
        <f t="shared" si="46"/>
        <v>0</v>
      </c>
      <c r="Y24" s="1051">
        <f t="shared" si="47"/>
        <v>0</v>
      </c>
      <c r="Z24" s="1050">
        <f>[1]Субсидия_факт!FO24</f>
        <v>0</v>
      </c>
      <c r="AA24" s="1050"/>
      <c r="AB24" s="1051">
        <f t="shared" si="48"/>
        <v>0</v>
      </c>
      <c r="AC24" s="1051">
        <f t="shared" si="49"/>
        <v>0</v>
      </c>
      <c r="AD24" s="1051">
        <f>[1]Субсидия_факт!FP24</f>
        <v>0</v>
      </c>
      <c r="AE24" s="1051"/>
      <c r="AF24" s="1050">
        <f>[1]Субсидия_факт!FU24</f>
        <v>0</v>
      </c>
      <c r="AG24" s="1050"/>
      <c r="AH24" s="1051">
        <f t="shared" si="50"/>
        <v>0</v>
      </c>
      <c r="AI24" s="1051">
        <f t="shared" si="51"/>
        <v>0</v>
      </c>
      <c r="AJ24" s="1051">
        <f>[1]Субсидия_факт!FV24</f>
        <v>0</v>
      </c>
      <c r="AK24" s="1051"/>
      <c r="AL24" s="1050">
        <f>[1]Субсидия_факт!FX24</f>
        <v>0</v>
      </c>
      <c r="AM24" s="1050"/>
      <c r="AN24" s="1051">
        <f t="shared" si="52"/>
        <v>0</v>
      </c>
      <c r="AO24" s="1051">
        <f t="shared" si="53"/>
        <v>0</v>
      </c>
      <c r="AP24" s="1051">
        <f>[1]Субсидия_факт!FY24</f>
        <v>0</v>
      </c>
      <c r="AQ24" s="1051"/>
      <c r="AR24" s="1050">
        <f>[1]Субсидия_факт!GB24</f>
        <v>0</v>
      </c>
      <c r="AS24" s="1050"/>
      <c r="AT24" s="1051">
        <f t="shared" si="54"/>
        <v>0</v>
      </c>
      <c r="AU24" s="1051">
        <f t="shared" si="55"/>
        <v>0</v>
      </c>
      <c r="AV24" s="1051">
        <f>[1]Субсидия_факт!GC24</f>
        <v>0</v>
      </c>
      <c r="AW24" s="1051"/>
      <c r="AX24" s="1050">
        <f>[1]Субсидия_факт!GE24</f>
        <v>0</v>
      </c>
      <c r="AY24" s="1050"/>
      <c r="AZ24" s="1051">
        <f t="shared" si="56"/>
        <v>0</v>
      </c>
      <c r="BA24" s="1051">
        <f t="shared" si="57"/>
        <v>0</v>
      </c>
      <c r="BB24" s="1051">
        <f>[1]Субсидия_факт!GF24</f>
        <v>0</v>
      </c>
      <c r="BC24" s="1051"/>
      <c r="BD24" s="1050">
        <f>[1]Субсидия_факт!GY24</f>
        <v>696798.30999999994</v>
      </c>
      <c r="BE24" s="1050">
        <f>BF24-'Прочая  субсидия_МР  и  ГО'!BA24</f>
        <v>35669.689999999995</v>
      </c>
      <c r="BF24" s="998">
        <v>95368.65</v>
      </c>
      <c r="BG24" s="1051">
        <f t="shared" si="12"/>
        <v>696798.30999999994</v>
      </c>
      <c r="BH24" s="1051">
        <f t="shared" si="13"/>
        <v>35669.689999999995</v>
      </c>
      <c r="BI24" s="1051">
        <f>[1]Субсидия_факт!GZ24</f>
        <v>0</v>
      </c>
      <c r="BJ24" s="1051"/>
      <c r="BK24" s="1050">
        <f>[1]Субсидия_факт!HC24</f>
        <v>0</v>
      </c>
      <c r="BL24" s="1050"/>
      <c r="BM24" s="1051">
        <f t="shared" si="58"/>
        <v>0</v>
      </c>
      <c r="BN24" s="1051">
        <f t="shared" si="59"/>
        <v>0</v>
      </c>
      <c r="BO24" s="1051">
        <f>[1]Субсидия_факт!HD24</f>
        <v>0</v>
      </c>
      <c r="BP24" s="1051"/>
      <c r="BQ24" s="1050">
        <f>[1]Субсидия_факт!HF24</f>
        <v>0</v>
      </c>
      <c r="BR24" s="1050"/>
      <c r="BS24" s="1051">
        <f t="shared" si="15"/>
        <v>0</v>
      </c>
      <c r="BT24" s="1051">
        <f t="shared" si="16"/>
        <v>0</v>
      </c>
      <c r="BU24" s="1051">
        <f>[1]Субсидия_факт!HG24</f>
        <v>0</v>
      </c>
      <c r="BV24" s="1051"/>
      <c r="BW24" s="1050">
        <f>[1]Субсидия_факт!HO24</f>
        <v>0</v>
      </c>
      <c r="BX24" s="1050"/>
      <c r="BY24" s="1051">
        <f t="shared" si="60"/>
        <v>0</v>
      </c>
      <c r="BZ24" s="1051">
        <f t="shared" si="61"/>
        <v>0</v>
      </c>
      <c r="CA24" s="1051">
        <f>[1]Субсидия_факт!HP24</f>
        <v>0</v>
      </c>
      <c r="CB24" s="1051"/>
    </row>
    <row r="25" spans="1:80" s="503" customFormat="1" ht="21" customHeight="1" x14ac:dyDescent="0.25">
      <c r="A25" s="505" t="s">
        <v>998</v>
      </c>
      <c r="B25" s="1050">
        <f t="shared" si="32"/>
        <v>396964.11</v>
      </c>
      <c r="C25" s="1050">
        <f t="shared" si="33"/>
        <v>53260.21</v>
      </c>
      <c r="D25" s="1051">
        <f t="shared" si="34"/>
        <v>386531.11</v>
      </c>
      <c r="E25" s="1051">
        <f t="shared" si="35"/>
        <v>42827.21</v>
      </c>
      <c r="F25" s="1051">
        <f t="shared" si="36"/>
        <v>10433</v>
      </c>
      <c r="G25" s="1051">
        <f t="shared" si="37"/>
        <v>10433</v>
      </c>
      <c r="H25" s="1050">
        <f>[1]Субсидия_факт!BT25</f>
        <v>0</v>
      </c>
      <c r="I25" s="1050"/>
      <c r="J25" s="1051">
        <f t="shared" si="38"/>
        <v>0</v>
      </c>
      <c r="K25" s="1051">
        <f t="shared" si="39"/>
        <v>0</v>
      </c>
      <c r="L25" s="1051">
        <f>[1]Субсидия_факт!BU25</f>
        <v>0</v>
      </c>
      <c r="M25" s="1241"/>
      <c r="N25" s="924">
        <f>[1]Субсидия_факт!EV25</f>
        <v>0</v>
      </c>
      <c r="O25" s="924"/>
      <c r="P25" s="937">
        <f t="shared" si="40"/>
        <v>0</v>
      </c>
      <c r="Q25" s="937">
        <f t="shared" si="41"/>
        <v>0</v>
      </c>
      <c r="R25" s="937">
        <f t="shared" si="42"/>
        <v>0</v>
      </c>
      <c r="S25" s="937">
        <f t="shared" si="43"/>
        <v>0</v>
      </c>
      <c r="T25" s="934">
        <f>[1]Субсидия_факт!EY25</f>
        <v>0</v>
      </c>
      <c r="U25" s="1050"/>
      <c r="V25" s="1051">
        <f t="shared" si="44"/>
        <v>0</v>
      </c>
      <c r="W25" s="1051">
        <f t="shared" si="45"/>
        <v>0</v>
      </c>
      <c r="X25" s="1051">
        <f t="shared" si="46"/>
        <v>0</v>
      </c>
      <c r="Y25" s="1051">
        <f t="shared" si="47"/>
        <v>0</v>
      </c>
      <c r="Z25" s="1050">
        <f>[1]Субсидия_факт!FO25</f>
        <v>0</v>
      </c>
      <c r="AA25" s="1050"/>
      <c r="AB25" s="1051">
        <f t="shared" si="48"/>
        <v>0</v>
      </c>
      <c r="AC25" s="1051">
        <f t="shared" si="49"/>
        <v>0</v>
      </c>
      <c r="AD25" s="1051">
        <f>[1]Субсидия_факт!FP25</f>
        <v>0</v>
      </c>
      <c r="AE25" s="1051"/>
      <c r="AF25" s="1050">
        <f>[1]Субсидия_факт!FU25</f>
        <v>0</v>
      </c>
      <c r="AG25" s="1050"/>
      <c r="AH25" s="1051">
        <f t="shared" si="50"/>
        <v>0</v>
      </c>
      <c r="AI25" s="1051">
        <f t="shared" si="51"/>
        <v>0</v>
      </c>
      <c r="AJ25" s="1051">
        <f>[1]Субсидия_факт!FV25</f>
        <v>0</v>
      </c>
      <c r="AK25" s="1051"/>
      <c r="AL25" s="1050">
        <f>[1]Субсидия_факт!FX25</f>
        <v>0</v>
      </c>
      <c r="AM25" s="1050"/>
      <c r="AN25" s="1051">
        <f t="shared" si="52"/>
        <v>0</v>
      </c>
      <c r="AO25" s="1051">
        <f t="shared" si="53"/>
        <v>0</v>
      </c>
      <c r="AP25" s="1051">
        <f>[1]Субсидия_факт!FY25</f>
        <v>0</v>
      </c>
      <c r="AQ25" s="1051"/>
      <c r="AR25" s="1050">
        <f>[1]Субсидия_факт!GB25</f>
        <v>0</v>
      </c>
      <c r="AS25" s="1050"/>
      <c r="AT25" s="1051">
        <f t="shared" si="54"/>
        <v>0</v>
      </c>
      <c r="AU25" s="1051">
        <f t="shared" si="55"/>
        <v>0</v>
      </c>
      <c r="AV25" s="1051">
        <f>[1]Субсидия_факт!GC25</f>
        <v>0</v>
      </c>
      <c r="AW25" s="1051"/>
      <c r="AX25" s="1050">
        <f>[1]Субсидия_факт!GE25</f>
        <v>0</v>
      </c>
      <c r="AY25" s="1050"/>
      <c r="AZ25" s="1051">
        <f t="shared" si="56"/>
        <v>0</v>
      </c>
      <c r="BA25" s="1051">
        <f t="shared" si="57"/>
        <v>0</v>
      </c>
      <c r="BB25" s="1051">
        <f>[1]Субсидия_факт!GF25</f>
        <v>0</v>
      </c>
      <c r="BC25" s="1051"/>
      <c r="BD25" s="1050">
        <f>[1]Субсидия_факт!GY25</f>
        <v>396964.11</v>
      </c>
      <c r="BE25" s="1050">
        <f>BF25-'Прочая  субсидия_МР  и  ГО'!BA25</f>
        <v>53260.21</v>
      </c>
      <c r="BF25" s="998">
        <v>53260.21</v>
      </c>
      <c r="BG25" s="1051">
        <f t="shared" si="12"/>
        <v>386531.11</v>
      </c>
      <c r="BH25" s="1051">
        <f t="shared" si="13"/>
        <v>42827.21</v>
      </c>
      <c r="BI25" s="1051">
        <f>[1]Субсидия_факт!GZ25</f>
        <v>10433</v>
      </c>
      <c r="BJ25" s="1051">
        <v>10433</v>
      </c>
      <c r="BK25" s="1050">
        <f>[1]Субсидия_факт!HC25</f>
        <v>0</v>
      </c>
      <c r="BL25" s="1050"/>
      <c r="BM25" s="1051">
        <f t="shared" si="58"/>
        <v>0</v>
      </c>
      <c r="BN25" s="1051">
        <f t="shared" si="59"/>
        <v>0</v>
      </c>
      <c r="BO25" s="1051">
        <f>[1]Субсидия_факт!HD25</f>
        <v>0</v>
      </c>
      <c r="BP25" s="1051"/>
      <c r="BQ25" s="1050">
        <f>[1]Субсидия_факт!HF25</f>
        <v>0</v>
      </c>
      <c r="BR25" s="1050"/>
      <c r="BS25" s="1051">
        <f t="shared" si="15"/>
        <v>0</v>
      </c>
      <c r="BT25" s="1051">
        <f t="shared" si="16"/>
        <v>0</v>
      </c>
      <c r="BU25" s="1051">
        <f>[1]Субсидия_факт!HG25</f>
        <v>0</v>
      </c>
      <c r="BV25" s="1051"/>
      <c r="BW25" s="1050">
        <f>[1]Субсидия_факт!HO25</f>
        <v>0</v>
      </c>
      <c r="BX25" s="1050"/>
      <c r="BY25" s="1051">
        <f t="shared" si="60"/>
        <v>0</v>
      </c>
      <c r="BZ25" s="1051">
        <f t="shared" si="61"/>
        <v>0</v>
      </c>
      <c r="CA25" s="1051">
        <f>[1]Субсидия_факт!HP25</f>
        <v>0</v>
      </c>
      <c r="CB25" s="1051"/>
    </row>
    <row r="26" spans="1:80" s="503" customFormat="1" ht="21" customHeight="1" x14ac:dyDescent="0.25">
      <c r="A26" s="862" t="s">
        <v>285</v>
      </c>
      <c r="B26" s="506">
        <f t="shared" ref="B26:W26" si="62">SUM(B8:B25)</f>
        <v>126248262.48999999</v>
      </c>
      <c r="C26" s="506">
        <f t="shared" si="62"/>
        <v>2153987.96</v>
      </c>
      <c r="D26" s="925">
        <f t="shared" si="62"/>
        <v>7135490.2999999998</v>
      </c>
      <c r="E26" s="925">
        <f t="shared" si="62"/>
        <v>2107384.5699999998</v>
      </c>
      <c r="F26" s="925">
        <f t="shared" si="62"/>
        <v>119112772.19000001</v>
      </c>
      <c r="G26" s="925">
        <f t="shared" si="62"/>
        <v>46603.39</v>
      </c>
      <c r="H26" s="934">
        <f t="shared" si="62"/>
        <v>5540.1700000000174</v>
      </c>
      <c r="I26" s="934">
        <f t="shared" si="62"/>
        <v>0</v>
      </c>
      <c r="J26" s="925">
        <f t="shared" si="62"/>
        <v>0</v>
      </c>
      <c r="K26" s="925">
        <f t="shared" si="62"/>
        <v>0</v>
      </c>
      <c r="L26" s="925">
        <f t="shared" si="62"/>
        <v>5540.1700000000174</v>
      </c>
      <c r="M26" s="938">
        <f t="shared" si="62"/>
        <v>0</v>
      </c>
      <c r="N26" s="924">
        <f t="shared" si="62"/>
        <v>59758453.640000001</v>
      </c>
      <c r="O26" s="924">
        <f t="shared" si="62"/>
        <v>0</v>
      </c>
      <c r="P26" s="937">
        <f t="shared" si="62"/>
        <v>0</v>
      </c>
      <c r="Q26" s="937">
        <f t="shared" si="62"/>
        <v>0</v>
      </c>
      <c r="R26" s="937">
        <f t="shared" si="62"/>
        <v>59758453.640000001</v>
      </c>
      <c r="S26" s="937">
        <f t="shared" si="62"/>
        <v>0</v>
      </c>
      <c r="T26" s="934">
        <f t="shared" si="62"/>
        <v>52664278.890000001</v>
      </c>
      <c r="U26" s="934">
        <f t="shared" si="62"/>
        <v>0</v>
      </c>
      <c r="V26" s="925">
        <f t="shared" si="62"/>
        <v>0</v>
      </c>
      <c r="W26" s="925">
        <f t="shared" si="62"/>
        <v>0</v>
      </c>
      <c r="X26" s="925">
        <f t="shared" ref="X26:Y26" si="63">T26</f>
        <v>52664278.890000001</v>
      </c>
      <c r="Y26" s="925">
        <f t="shared" si="63"/>
        <v>0</v>
      </c>
      <c r="Z26" s="934">
        <f t="shared" ref="Z26:BE26" si="64">SUM(Z8:Z25)</f>
        <v>0</v>
      </c>
      <c r="AA26" s="934">
        <f t="shared" si="64"/>
        <v>0</v>
      </c>
      <c r="AB26" s="925">
        <f t="shared" si="64"/>
        <v>0</v>
      </c>
      <c r="AC26" s="925">
        <f t="shared" si="64"/>
        <v>0</v>
      </c>
      <c r="AD26" s="925">
        <f t="shared" si="64"/>
        <v>0</v>
      </c>
      <c r="AE26" s="925">
        <f t="shared" si="64"/>
        <v>0</v>
      </c>
      <c r="AF26" s="934">
        <f t="shared" si="64"/>
        <v>0</v>
      </c>
      <c r="AG26" s="934">
        <f t="shared" si="64"/>
        <v>0</v>
      </c>
      <c r="AH26" s="925">
        <f t="shared" si="64"/>
        <v>0</v>
      </c>
      <c r="AI26" s="925">
        <f t="shared" si="64"/>
        <v>0</v>
      </c>
      <c r="AJ26" s="925">
        <f t="shared" si="64"/>
        <v>0</v>
      </c>
      <c r="AK26" s="925">
        <f t="shared" si="64"/>
        <v>0</v>
      </c>
      <c r="AL26" s="934">
        <f t="shared" si="64"/>
        <v>6442421.6799999997</v>
      </c>
      <c r="AM26" s="934">
        <f t="shared" si="64"/>
        <v>1465021.68</v>
      </c>
      <c r="AN26" s="925">
        <f t="shared" si="64"/>
        <v>1780021.68</v>
      </c>
      <c r="AO26" s="925">
        <f t="shared" si="64"/>
        <v>1465021.68</v>
      </c>
      <c r="AP26" s="925">
        <f t="shared" si="64"/>
        <v>4662400</v>
      </c>
      <c r="AQ26" s="925">
        <f t="shared" si="64"/>
        <v>0</v>
      </c>
      <c r="AR26" s="934">
        <f t="shared" si="64"/>
        <v>0</v>
      </c>
      <c r="AS26" s="934">
        <f t="shared" si="64"/>
        <v>0</v>
      </c>
      <c r="AT26" s="925">
        <f t="shared" si="64"/>
        <v>0</v>
      </c>
      <c r="AU26" s="925">
        <f t="shared" si="64"/>
        <v>0</v>
      </c>
      <c r="AV26" s="925">
        <f t="shared" si="64"/>
        <v>0</v>
      </c>
      <c r="AW26" s="925">
        <f t="shared" si="64"/>
        <v>0</v>
      </c>
      <c r="AX26" s="934">
        <f t="shared" si="64"/>
        <v>1538461.5</v>
      </c>
      <c r="AY26" s="934">
        <f t="shared" si="64"/>
        <v>0</v>
      </c>
      <c r="AZ26" s="925">
        <f t="shared" si="64"/>
        <v>0</v>
      </c>
      <c r="BA26" s="925">
        <f t="shared" si="64"/>
        <v>0</v>
      </c>
      <c r="BB26" s="925">
        <f t="shared" si="64"/>
        <v>1538461.5</v>
      </c>
      <c r="BC26" s="925">
        <f t="shared" si="64"/>
        <v>0</v>
      </c>
      <c r="BD26" s="934">
        <f t="shared" si="64"/>
        <v>5839106.6100000003</v>
      </c>
      <c r="BE26" s="934">
        <f t="shared" si="64"/>
        <v>688966.27999999991</v>
      </c>
      <c r="BF26" s="935">
        <f t="shared" ref="BF26:CA26" si="65">SUM(BF8:BF25)</f>
        <v>1386810.9799999997</v>
      </c>
      <c r="BG26" s="925">
        <f t="shared" si="65"/>
        <v>5355468.620000001</v>
      </c>
      <c r="BH26" s="925">
        <f t="shared" si="65"/>
        <v>642362.89</v>
      </c>
      <c r="BI26" s="925">
        <f t="shared" si="65"/>
        <v>483637.99</v>
      </c>
      <c r="BJ26" s="925">
        <f t="shared" si="65"/>
        <v>46603.39</v>
      </c>
      <c r="BK26" s="934">
        <f t="shared" si="65"/>
        <v>0</v>
      </c>
      <c r="BL26" s="934">
        <f t="shared" si="65"/>
        <v>0</v>
      </c>
      <c r="BM26" s="925">
        <f t="shared" si="65"/>
        <v>0</v>
      </c>
      <c r="BN26" s="925">
        <f t="shared" si="65"/>
        <v>0</v>
      </c>
      <c r="BO26" s="925">
        <f t="shared" si="65"/>
        <v>0</v>
      </c>
      <c r="BP26" s="925">
        <f t="shared" si="65"/>
        <v>0</v>
      </c>
      <c r="BQ26" s="934">
        <f t="shared" si="65"/>
        <v>0</v>
      </c>
      <c r="BR26" s="934">
        <f t="shared" si="65"/>
        <v>0</v>
      </c>
      <c r="BS26" s="925">
        <f t="shared" si="65"/>
        <v>0</v>
      </c>
      <c r="BT26" s="925">
        <f t="shared" si="65"/>
        <v>0</v>
      </c>
      <c r="BU26" s="925">
        <f t="shared" si="65"/>
        <v>0</v>
      </c>
      <c r="BV26" s="925">
        <f t="shared" si="65"/>
        <v>0</v>
      </c>
      <c r="BW26" s="934">
        <f t="shared" si="65"/>
        <v>0</v>
      </c>
      <c r="BX26" s="934">
        <f t="shared" si="65"/>
        <v>0</v>
      </c>
      <c r="BY26" s="925">
        <f t="shared" si="65"/>
        <v>0</v>
      </c>
      <c r="BZ26" s="925">
        <f t="shared" si="65"/>
        <v>0</v>
      </c>
      <c r="CA26" s="925">
        <f t="shared" si="65"/>
        <v>0</v>
      </c>
      <c r="CB26" s="925">
        <f t="shared" ref="CB26" si="66">SUM(CB8:CB25)</f>
        <v>0</v>
      </c>
    </row>
    <row r="27" spans="1:80" s="503" customFormat="1" ht="21" customHeight="1" x14ac:dyDescent="0.25">
      <c r="B27" s="507"/>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8"/>
      <c r="AS27" s="508"/>
      <c r="AT27" s="508"/>
      <c r="AU27" s="508"/>
      <c r="AV27" s="508"/>
      <c r="AW27" s="508"/>
      <c r="AX27" s="508"/>
      <c r="AY27" s="508"/>
      <c r="AZ27" s="508"/>
      <c r="BA27" s="508"/>
      <c r="BB27" s="508"/>
      <c r="BC27" s="508"/>
      <c r="BD27" s="507"/>
      <c r="BE27" s="507"/>
      <c r="BF27" s="507">
        <f>BF26-'Прочая  субсидия_МР  и  ГО'!BA39+'Прочая  субсидия_МР  и  ГО'!BA33</f>
        <v>0</v>
      </c>
      <c r="BG27" s="507"/>
      <c r="BH27" s="507"/>
      <c r="BI27" s="507"/>
      <c r="BJ27" s="507"/>
      <c r="BK27" s="507"/>
      <c r="BL27" s="507"/>
      <c r="BM27" s="507"/>
      <c r="BN27" s="507"/>
      <c r="BO27" s="507"/>
      <c r="BP27" s="507"/>
      <c r="BQ27" s="507"/>
      <c r="BR27" s="507"/>
      <c r="BS27" s="507"/>
      <c r="BT27" s="507"/>
      <c r="BU27" s="507"/>
      <c r="BV27" s="507"/>
      <c r="BW27" s="507"/>
      <c r="BX27" s="507"/>
      <c r="BY27" s="507"/>
      <c r="BZ27" s="507"/>
      <c r="CA27" s="507"/>
      <c r="CB27" s="507"/>
    </row>
    <row r="28" spans="1:80" ht="15.75" x14ac:dyDescent="0.25">
      <c r="N28" s="1"/>
      <c r="O28" s="1"/>
      <c r="P28" s="1"/>
      <c r="Q28" s="1"/>
      <c r="R28" s="1"/>
      <c r="S28" s="1"/>
      <c r="T28" s="1"/>
      <c r="U28" s="1"/>
      <c r="V28" s="1"/>
      <c r="W28" s="1"/>
      <c r="X28" s="1"/>
      <c r="Y28" s="1"/>
      <c r="AR28" s="507"/>
      <c r="AS28" s="507"/>
      <c r="AT28" s="507"/>
      <c r="AU28" s="507"/>
      <c r="AV28" s="507"/>
      <c r="AW28" s="507"/>
      <c r="AX28" s="507"/>
      <c r="AY28" s="507"/>
      <c r="AZ28" s="507"/>
      <c r="BA28" s="507"/>
      <c r="BB28" s="507"/>
      <c r="BC28" s="507"/>
    </row>
    <row r="29" spans="1:80" ht="15.75" x14ac:dyDescent="0.25">
      <c r="N29" s="1"/>
      <c r="O29" s="1"/>
      <c r="P29" s="1"/>
      <c r="Q29" s="1"/>
      <c r="R29" s="1"/>
      <c r="S29" s="1"/>
      <c r="T29" s="1"/>
      <c r="U29" s="1"/>
      <c r="V29" s="1"/>
      <c r="W29" s="1"/>
      <c r="X29" s="1"/>
      <c r="Y29" s="1"/>
      <c r="AR29" s="507"/>
      <c r="AS29" s="507"/>
      <c r="AT29" s="507"/>
      <c r="AU29" s="507"/>
      <c r="AV29" s="507"/>
      <c r="AW29" s="507"/>
      <c r="AX29" s="507"/>
      <c r="AY29" s="507"/>
      <c r="AZ29" s="507"/>
      <c r="BA29" s="507"/>
      <c r="BB29" s="507"/>
      <c r="BC29" s="507"/>
    </row>
    <row r="30" spans="1:80" s="340" customFormat="1" ht="15.75" x14ac:dyDescent="0.25">
      <c r="A30" s="1"/>
      <c r="B30" s="1"/>
      <c r="C30" s="1"/>
      <c r="D30" s="1"/>
      <c r="E30" s="1"/>
      <c r="F30" s="1"/>
      <c r="G30" s="1"/>
      <c r="AR30" s="507"/>
      <c r="AS30" s="507"/>
      <c r="AT30" s="507"/>
      <c r="AU30" s="507"/>
      <c r="AV30" s="507"/>
      <c r="AW30" s="507"/>
      <c r="AX30" s="507"/>
      <c r="AY30" s="507"/>
      <c r="AZ30" s="507"/>
      <c r="BA30" s="507"/>
      <c r="BB30" s="507"/>
      <c r="BC30" s="507"/>
      <c r="BF30" s="391"/>
    </row>
    <row r="31" spans="1:80" ht="15.75" x14ac:dyDescent="0.25">
      <c r="N31" s="1"/>
      <c r="O31" s="1"/>
      <c r="P31" s="1"/>
      <c r="Q31" s="1"/>
      <c r="R31" s="1"/>
      <c r="S31" s="1"/>
      <c r="T31" s="1"/>
      <c r="U31" s="1"/>
      <c r="V31" s="1"/>
      <c r="W31" s="1"/>
      <c r="X31" s="1"/>
      <c r="Y31" s="1"/>
      <c r="AR31" s="509"/>
      <c r="AS31" s="509"/>
      <c r="AT31" s="509"/>
      <c r="AU31" s="509"/>
      <c r="AV31" s="509"/>
      <c r="AW31" s="509"/>
      <c r="AX31" s="509"/>
      <c r="AY31" s="509"/>
      <c r="AZ31" s="509"/>
      <c r="BA31" s="509"/>
      <c r="BB31" s="509"/>
      <c r="BC31" s="509"/>
    </row>
    <row r="32" spans="1:80" ht="15.75" x14ac:dyDescent="0.25">
      <c r="N32" s="1"/>
      <c r="O32" s="1"/>
      <c r="P32" s="1"/>
      <c r="Q32" s="1"/>
      <c r="R32" s="1"/>
      <c r="S32" s="1"/>
      <c r="T32" s="1"/>
      <c r="U32" s="1"/>
      <c r="V32" s="1"/>
      <c r="W32" s="1"/>
      <c r="X32" s="1"/>
      <c r="Y32" s="1"/>
      <c r="AR32" s="507"/>
      <c r="AS32" s="507"/>
      <c r="AT32" s="507"/>
      <c r="AU32" s="507"/>
      <c r="AV32" s="507"/>
      <c r="AW32" s="507"/>
      <c r="AX32" s="507"/>
      <c r="AY32" s="507"/>
      <c r="AZ32" s="507"/>
      <c r="BA32" s="507"/>
      <c r="BB32" s="507"/>
      <c r="BC32" s="507"/>
    </row>
    <row r="33" spans="14:62" ht="15.75" x14ac:dyDescent="0.25">
      <c r="N33" s="1"/>
      <c r="O33" s="1"/>
      <c r="P33" s="1"/>
      <c r="Q33" s="1"/>
      <c r="R33" s="1"/>
      <c r="S33" s="1"/>
      <c r="T33" s="1"/>
      <c r="U33" s="1"/>
      <c r="V33" s="1"/>
      <c r="W33" s="1"/>
      <c r="X33" s="1"/>
      <c r="Y33" s="1"/>
      <c r="AR33" s="507"/>
      <c r="AS33" s="507"/>
      <c r="AT33" s="507"/>
      <c r="AU33" s="507"/>
      <c r="AV33" s="507"/>
      <c r="AW33" s="507"/>
      <c r="AX33" s="507"/>
      <c r="AY33" s="507"/>
      <c r="AZ33" s="507"/>
      <c r="BA33" s="507"/>
      <c r="BB33" s="507"/>
      <c r="BC33" s="507"/>
    </row>
    <row r="34" spans="14:62" x14ac:dyDescent="0.25">
      <c r="N34" s="1"/>
      <c r="O34" s="1"/>
      <c r="P34" s="1"/>
      <c r="Q34" s="1"/>
      <c r="R34" s="1"/>
      <c r="S34" s="1"/>
      <c r="AR34" s="507"/>
      <c r="AS34" s="507"/>
      <c r="AT34" s="507"/>
      <c r="AU34" s="507"/>
      <c r="AV34" s="507"/>
      <c r="AW34" s="507"/>
      <c r="AX34" s="507"/>
      <c r="AY34" s="507"/>
      <c r="AZ34" s="507"/>
      <c r="BA34" s="507"/>
      <c r="BB34" s="507"/>
      <c r="BC34" s="507"/>
      <c r="BD34" s="507"/>
      <c r="BE34" s="507"/>
      <c r="BF34" s="507"/>
      <c r="BG34" s="507"/>
      <c r="BH34" s="507"/>
      <c r="BI34" s="507"/>
      <c r="BJ34" s="507"/>
    </row>
    <row r="35" spans="14:62" x14ac:dyDescent="0.25">
      <c r="N35" s="1"/>
      <c r="O35" s="1"/>
      <c r="P35" s="1"/>
      <c r="Q35" s="1"/>
      <c r="R35" s="1"/>
      <c r="S35" s="1"/>
      <c r="AR35" s="510"/>
      <c r="AS35" s="510"/>
      <c r="AT35" s="510"/>
      <c r="AU35" s="510"/>
      <c r="AV35" s="510"/>
      <c r="AW35" s="510"/>
      <c r="AX35" s="510"/>
      <c r="AY35" s="510"/>
      <c r="AZ35" s="510"/>
      <c r="BA35" s="510"/>
      <c r="BB35" s="510"/>
      <c r="BC35" s="510"/>
    </row>
    <row r="36" spans="14:62" x14ac:dyDescent="0.25">
      <c r="N36" s="1"/>
      <c r="O36" s="1"/>
      <c r="P36" s="1"/>
      <c r="Q36" s="1"/>
      <c r="R36" s="1"/>
      <c r="S36" s="1"/>
      <c r="AR36" s="507"/>
      <c r="AS36" s="507"/>
      <c r="AT36" s="507"/>
      <c r="AU36" s="507"/>
      <c r="AV36" s="507"/>
      <c r="AW36" s="507"/>
      <c r="AX36" s="507"/>
      <c r="AY36" s="507"/>
      <c r="AZ36" s="507"/>
      <c r="BA36" s="507"/>
      <c r="BB36" s="507"/>
      <c r="BC36" s="507"/>
    </row>
    <row r="37" spans="14:62" x14ac:dyDescent="0.25">
      <c r="N37" s="1"/>
      <c r="O37" s="1"/>
      <c r="P37" s="1"/>
      <c r="Q37" s="1"/>
      <c r="R37" s="1"/>
      <c r="S37" s="1"/>
      <c r="AR37" s="511"/>
      <c r="AS37" s="511"/>
      <c r="AT37" s="511"/>
      <c r="AU37" s="511"/>
      <c r="AV37" s="511"/>
      <c r="AW37" s="511"/>
      <c r="AX37" s="511"/>
      <c r="AY37" s="511"/>
      <c r="AZ37" s="511"/>
      <c r="BA37" s="511"/>
      <c r="BB37" s="511"/>
      <c r="BC37" s="511"/>
    </row>
    <row r="38" spans="14:62" x14ac:dyDescent="0.25">
      <c r="N38" s="1"/>
      <c r="O38" s="1"/>
      <c r="P38" s="1"/>
      <c r="Q38" s="1"/>
      <c r="R38" s="1"/>
      <c r="S38" s="1"/>
      <c r="AR38" s="511"/>
      <c r="AS38" s="511"/>
      <c r="AT38" s="511"/>
      <c r="AU38" s="511"/>
      <c r="AV38" s="511"/>
      <c r="AW38" s="511"/>
      <c r="AX38" s="511"/>
      <c r="AY38" s="511"/>
      <c r="AZ38" s="511"/>
      <c r="BA38" s="511"/>
      <c r="BB38" s="511"/>
      <c r="BC38" s="511"/>
    </row>
    <row r="39" spans="14:62" x14ac:dyDescent="0.25">
      <c r="N39" s="1"/>
      <c r="O39" s="1"/>
      <c r="P39" s="1"/>
      <c r="Q39" s="1"/>
      <c r="R39" s="1"/>
      <c r="S39" s="1"/>
      <c r="AR39" s="511"/>
      <c r="AS39" s="511"/>
      <c r="AT39" s="511"/>
      <c r="AU39" s="511"/>
      <c r="AV39" s="511"/>
      <c r="AW39" s="511"/>
      <c r="AX39" s="511"/>
      <c r="AY39" s="511"/>
      <c r="AZ39" s="511"/>
      <c r="BA39" s="511"/>
      <c r="BB39" s="511"/>
      <c r="BC39" s="511"/>
    </row>
    <row r="40" spans="14:62" ht="15.75" x14ac:dyDescent="0.25">
      <c r="N40" s="1"/>
      <c r="O40" s="1"/>
      <c r="P40" s="1"/>
      <c r="Q40" s="1"/>
      <c r="R40" s="1"/>
      <c r="S40" s="1"/>
      <c r="T40" s="1"/>
      <c r="U40" s="1"/>
      <c r="V40" s="1"/>
      <c r="W40" s="1"/>
      <c r="X40" s="1"/>
      <c r="Y40" s="1"/>
      <c r="AR40" s="511"/>
      <c r="AS40" s="511"/>
      <c r="AT40" s="511"/>
      <c r="AU40" s="511"/>
      <c r="AV40" s="511"/>
      <c r="AW40" s="511"/>
      <c r="AX40" s="511"/>
      <c r="AY40" s="511"/>
      <c r="AZ40" s="511"/>
      <c r="BA40" s="511"/>
      <c r="BB40" s="511"/>
      <c r="BC40" s="511"/>
    </row>
    <row r="41" spans="14:62" ht="15.75" x14ac:dyDescent="0.25">
      <c r="T41" s="1"/>
      <c r="U41" s="1"/>
      <c r="V41" s="1"/>
      <c r="W41" s="1"/>
      <c r="X41" s="1"/>
      <c r="Y41" s="1"/>
    </row>
    <row r="42" spans="14:62" ht="15.75" x14ac:dyDescent="0.25">
      <c r="T42" s="1"/>
      <c r="U42" s="1"/>
      <c r="V42" s="1"/>
      <c r="W42" s="1"/>
      <c r="X42" s="1"/>
      <c r="Y42" s="1"/>
    </row>
    <row r="43" spans="14:62" ht="15.75" x14ac:dyDescent="0.25">
      <c r="T43" s="1"/>
      <c r="U43" s="1"/>
      <c r="V43" s="1"/>
      <c r="W43" s="1"/>
      <c r="X43" s="1"/>
      <c r="Y43" s="1"/>
    </row>
    <row r="44" spans="14:62" ht="15.75" x14ac:dyDescent="0.25">
      <c r="T44" s="1"/>
      <c r="U44" s="1"/>
      <c r="V44" s="1"/>
      <c r="W44" s="1"/>
      <c r="X44" s="1"/>
      <c r="Y44" s="1"/>
    </row>
    <row r="45" spans="14:62" ht="15.75" x14ac:dyDescent="0.25">
      <c r="T45" s="1"/>
      <c r="U45" s="1"/>
      <c r="V45" s="1"/>
      <c r="W45" s="1"/>
      <c r="X45" s="1"/>
      <c r="Y45" s="1"/>
    </row>
    <row r="46" spans="14:62" x14ac:dyDescent="0.2">
      <c r="N46" s="813"/>
      <c r="O46" s="813"/>
      <c r="P46" s="814"/>
      <c r="Q46" s="814"/>
      <c r="R46" s="814"/>
      <c r="S46" s="814"/>
      <c r="T46" s="1"/>
      <c r="U46" s="1"/>
      <c r="V46" s="1"/>
      <c r="W46" s="1"/>
      <c r="X46" s="1"/>
      <c r="Y46" s="1"/>
    </row>
    <row r="47" spans="14:62" x14ac:dyDescent="0.2">
      <c r="N47" s="813"/>
      <c r="O47" s="813"/>
      <c r="P47" s="814"/>
      <c r="Q47" s="814"/>
      <c r="R47" s="814"/>
      <c r="S47" s="814"/>
      <c r="T47" s="1"/>
      <c r="U47" s="1"/>
      <c r="V47" s="1"/>
      <c r="W47" s="1"/>
      <c r="X47" s="1"/>
      <c r="Y47" s="1"/>
    </row>
    <row r="48" spans="14:62" x14ac:dyDescent="0.2">
      <c r="N48" s="813"/>
      <c r="O48" s="813"/>
      <c r="P48" s="814"/>
      <c r="Q48" s="814"/>
      <c r="R48" s="814"/>
      <c r="S48" s="814"/>
      <c r="T48" s="512"/>
      <c r="U48" s="512"/>
      <c r="V48" s="512"/>
      <c r="W48" s="512"/>
      <c r="X48" s="512"/>
      <c r="Y48" s="512"/>
    </row>
    <row r="49" spans="14:25" x14ac:dyDescent="0.2">
      <c r="N49" s="813"/>
      <c r="O49" s="813"/>
      <c r="P49" s="814"/>
      <c r="Q49" s="814"/>
      <c r="R49" s="814"/>
      <c r="S49" s="814"/>
      <c r="T49" s="512"/>
      <c r="U49" s="512"/>
      <c r="V49" s="512"/>
      <c r="W49" s="512"/>
      <c r="X49" s="512"/>
      <c r="Y49" s="512"/>
    </row>
    <row r="50" spans="14:25" x14ac:dyDescent="0.2">
      <c r="N50" s="797"/>
      <c r="O50" s="797"/>
      <c r="P50" s="797"/>
      <c r="Q50" s="797"/>
      <c r="R50" s="797"/>
      <c r="S50" s="797"/>
      <c r="T50" s="513"/>
      <c r="U50" s="513"/>
      <c r="V50" s="513"/>
      <c r="W50" s="513"/>
      <c r="X50" s="513"/>
      <c r="Y50" s="513"/>
    </row>
    <row r="51" spans="14:25" x14ac:dyDescent="0.2">
      <c r="N51" s="796"/>
      <c r="O51" s="796"/>
      <c r="P51" s="796"/>
      <c r="Q51" s="796"/>
      <c r="R51" s="796"/>
      <c r="S51" s="796"/>
      <c r="T51" s="514"/>
      <c r="U51" s="514"/>
      <c r="V51" s="514"/>
      <c r="W51" s="514"/>
      <c r="X51" s="514"/>
      <c r="Y51" s="514"/>
    </row>
    <row r="52" spans="14:25" x14ac:dyDescent="0.2">
      <c r="N52" s="796"/>
      <c r="O52" s="796"/>
      <c r="P52" s="796"/>
      <c r="Q52" s="796"/>
      <c r="R52" s="796"/>
      <c r="S52" s="796"/>
      <c r="T52" s="514"/>
      <c r="U52" s="514"/>
      <c r="V52" s="514"/>
      <c r="W52" s="514"/>
      <c r="X52" s="514"/>
      <c r="Y52" s="514"/>
    </row>
    <row r="53" spans="14:25" x14ac:dyDescent="0.2">
      <c r="N53" s="796"/>
      <c r="O53" s="796"/>
      <c r="P53" s="796"/>
      <c r="Q53" s="796"/>
      <c r="R53" s="796"/>
      <c r="S53" s="796"/>
      <c r="T53" s="514"/>
      <c r="U53" s="514"/>
      <c r="V53" s="514"/>
      <c r="W53" s="514"/>
      <c r="X53" s="514"/>
      <c r="Y53" s="514"/>
    </row>
    <row r="54" spans="14:25" x14ac:dyDescent="0.2">
      <c r="N54" s="796"/>
      <c r="O54" s="796"/>
      <c r="P54" s="796"/>
      <c r="Q54" s="796"/>
      <c r="R54" s="796"/>
      <c r="S54" s="796"/>
      <c r="T54" s="514"/>
      <c r="U54" s="514"/>
      <c r="V54" s="514"/>
      <c r="W54" s="514"/>
      <c r="X54" s="514"/>
      <c r="Y54" s="514"/>
    </row>
    <row r="55" spans="14:25" x14ac:dyDescent="0.2">
      <c r="N55" s="797"/>
      <c r="O55" s="797"/>
      <c r="P55" s="797"/>
      <c r="Q55" s="797"/>
      <c r="R55" s="797"/>
      <c r="S55" s="797"/>
      <c r="T55" s="513"/>
      <c r="U55" s="513"/>
      <c r="V55" s="513"/>
      <c r="W55" s="513"/>
      <c r="X55" s="513"/>
      <c r="Y55" s="513"/>
    </row>
    <row r="56" spans="14:25" x14ac:dyDescent="0.25">
      <c r="T56" s="513"/>
      <c r="U56" s="513"/>
      <c r="V56" s="513"/>
      <c r="W56" s="513"/>
      <c r="X56" s="513"/>
      <c r="Y56" s="513"/>
    </row>
    <row r="57" spans="14:25" x14ac:dyDescent="0.25">
      <c r="T57" s="513"/>
      <c r="U57" s="513"/>
      <c r="V57" s="513"/>
      <c r="W57" s="513"/>
      <c r="X57" s="513"/>
      <c r="Y57" s="513"/>
    </row>
  </sheetData>
  <mergeCells count="52">
    <mergeCell ref="BK6:BP6"/>
    <mergeCell ref="BW6:CB6"/>
    <mergeCell ref="BO5:BP5"/>
    <mergeCell ref="BW5:BX5"/>
    <mergeCell ref="BY5:BZ5"/>
    <mergeCell ref="CA5:CB5"/>
    <mergeCell ref="BK5:BL5"/>
    <mergeCell ref="BM5:BN5"/>
    <mergeCell ref="BQ5:BR5"/>
    <mergeCell ref="BS5:BT5"/>
    <mergeCell ref="BU5:BV5"/>
    <mergeCell ref="BQ6:BV6"/>
    <mergeCell ref="T6:Y6"/>
    <mergeCell ref="Z6:AE6"/>
    <mergeCell ref="AF6:AK6"/>
    <mergeCell ref="AL6:AQ6"/>
    <mergeCell ref="AX6:BC6"/>
    <mergeCell ref="AR6:AW6"/>
    <mergeCell ref="BD6:BJ6"/>
    <mergeCell ref="AP5:AQ5"/>
    <mergeCell ref="AR5:AS5"/>
    <mergeCell ref="AT5:AU5"/>
    <mergeCell ref="AV5:AW5"/>
    <mergeCell ref="AX5:AY5"/>
    <mergeCell ref="BB5:BC5"/>
    <mergeCell ref="BD5:BE5"/>
    <mergeCell ref="BG5:BH5"/>
    <mergeCell ref="BI5:BJ5"/>
    <mergeCell ref="AZ5:BA5"/>
    <mergeCell ref="AN5:AO5"/>
    <mergeCell ref="L5:M5"/>
    <mergeCell ref="T5:U5"/>
    <mergeCell ref="V5:W5"/>
    <mergeCell ref="X5:Y5"/>
    <mergeCell ref="Z5:AA5"/>
    <mergeCell ref="AB5:AC5"/>
    <mergeCell ref="AD5:AE5"/>
    <mergeCell ref="AF5:AG5"/>
    <mergeCell ref="AH5:AI5"/>
    <mergeCell ref="AJ5:AK5"/>
    <mergeCell ref="AL5:AM5"/>
    <mergeCell ref="P5:Q5"/>
    <mergeCell ref="R5:S5"/>
    <mergeCell ref="N6:S6"/>
    <mergeCell ref="N5:O5"/>
    <mergeCell ref="J5:K5"/>
    <mergeCell ref="A5:A6"/>
    <mergeCell ref="B5:C6"/>
    <mergeCell ref="D5:E6"/>
    <mergeCell ref="F5:G6"/>
    <mergeCell ref="H5:I5"/>
    <mergeCell ref="H6:M6"/>
  </mergeCells>
  <pageMargins left="0.78740157480314965" right="0.39370078740157483" top="0.78740157480314965" bottom="0.78740157480314965" header="0.51181102362204722" footer="0.51181102362204722"/>
  <pageSetup paperSize="9" scale="61" fitToWidth="10" orientation="landscape" r:id="rId1"/>
  <headerFooter alignWithMargins="0">
    <oddFooter>&amp;L&amp;P&amp;R&amp;Z&amp;F&amp;A</oddFooter>
  </headerFooter>
  <colBreaks count="5" manualBreakCount="5">
    <brk id="9" max="25" man="1"/>
    <brk id="17" max="25" man="1"/>
    <brk id="33" max="25" man="1"/>
    <brk id="41" max="25" man="1"/>
    <brk id="76"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4"/>
  <dimension ref="A2:AU44"/>
  <sheetViews>
    <sheetView topLeftCell="A4" zoomScale="84" zoomScaleNormal="84" zoomScaleSheetLayoutView="30" workbookViewId="0">
      <pane xSplit="3" ySplit="4" topLeftCell="Y14" activePane="bottomRight" state="frozen"/>
      <selection activeCell="A4" sqref="A4"/>
      <selection pane="topRight" activeCell="D4" sqref="D4"/>
      <selection pane="bottomLeft" activeCell="A8" sqref="A8"/>
      <selection pane="bottomRight" activeCell="AE20" sqref="AE20"/>
    </sheetView>
  </sheetViews>
  <sheetFormatPr defaultColWidth="8.85546875" defaultRowHeight="16.5" x14ac:dyDescent="0.25"/>
  <cols>
    <col min="1" max="1" width="33.42578125" style="471" customWidth="1"/>
    <col min="2" max="2" width="26.140625" style="471" customWidth="1"/>
    <col min="3" max="3" width="25.5703125" style="471" bestFit="1" customWidth="1"/>
    <col min="4" max="4" width="23.140625" style="471" customWidth="1"/>
    <col min="5" max="5" width="22.5703125" style="471" customWidth="1"/>
    <col min="6" max="6" width="21.85546875" style="471" customWidth="1"/>
    <col min="7" max="9" width="21.5703125" style="471" customWidth="1"/>
    <col min="10" max="10" width="22.42578125" style="471" customWidth="1"/>
    <col min="11" max="11" width="23.42578125" style="471" customWidth="1"/>
    <col min="12" max="12" width="22.5703125" style="471" customWidth="1"/>
    <col min="13" max="13" width="25.5703125" style="471" customWidth="1"/>
    <col min="14" max="14" width="23.140625" style="471" customWidth="1"/>
    <col min="15" max="15" width="22.85546875" style="471" bestFit="1" customWidth="1"/>
    <col min="16" max="16" width="22" style="471" bestFit="1" customWidth="1"/>
    <col min="17" max="17" width="22.140625" style="471" customWidth="1"/>
    <col min="18" max="19" width="24" style="471" customWidth="1"/>
    <col min="20" max="20" width="27.140625" style="471" bestFit="1" customWidth="1"/>
    <col min="21" max="21" width="25.85546875" style="471" customWidth="1"/>
    <col min="22" max="22" width="22.140625" style="471" customWidth="1"/>
    <col min="23" max="23" width="22.42578125" style="471" customWidth="1"/>
    <col min="24" max="24" width="25.42578125" style="471" customWidth="1"/>
    <col min="25" max="25" width="26.85546875" style="471" customWidth="1"/>
    <col min="26" max="26" width="20.42578125" style="471" customWidth="1"/>
    <col min="27" max="27" width="22.42578125" style="471" customWidth="1"/>
    <col min="28" max="28" width="23.42578125" style="471" bestFit="1" customWidth="1"/>
    <col min="29" max="29" width="22.42578125" style="471" bestFit="1" customWidth="1"/>
    <col min="30" max="31" width="24.85546875" style="471" customWidth="1"/>
    <col min="32" max="32" width="24.140625" style="471" bestFit="1" customWidth="1"/>
    <col min="33" max="37" width="22.42578125" style="471" customWidth="1"/>
    <col min="38" max="38" width="22.5703125" style="471" customWidth="1"/>
    <col min="39" max="39" width="24" style="471" customWidth="1"/>
    <col min="40" max="40" width="22.42578125" style="471" customWidth="1"/>
    <col min="41" max="41" width="20.5703125" style="471" customWidth="1"/>
    <col min="42" max="42" width="12.5703125" style="471" customWidth="1"/>
    <col min="43" max="43" width="8.85546875" style="471"/>
    <col min="44" max="44" width="25.140625" style="471" customWidth="1"/>
    <col min="45" max="45" width="18.5703125" style="471" customWidth="1"/>
    <col min="46" max="46" width="17.5703125" style="471" customWidth="1"/>
    <col min="47" max="47" width="18.5703125" style="471" customWidth="1"/>
    <col min="48" max="16384" width="8.85546875" style="471"/>
  </cols>
  <sheetData>
    <row r="2" spans="1:47" ht="48" customHeight="1" x14ac:dyDescent="0.25">
      <c r="C2" s="1689" t="s">
        <v>641</v>
      </c>
      <c r="D2" s="1689"/>
      <c r="E2" s="1689"/>
      <c r="F2" s="1689"/>
      <c r="G2" s="1689"/>
      <c r="H2" s="1689"/>
      <c r="I2" s="472" t="str">
        <f>'Прочая  субсидия_БП'!F2</f>
        <v>ПО  СОСТОЯНИЮ  НА  1  АПРЕЛЯ  2025  ГОДА</v>
      </c>
      <c r="J2" s="472"/>
      <c r="K2" s="472"/>
      <c r="L2" s="473"/>
      <c r="AB2" s="474"/>
      <c r="AC2" s="474"/>
      <c r="AF2" s="475"/>
      <c r="AG2" s="475"/>
      <c r="AH2" s="475"/>
      <c r="AI2" s="475"/>
      <c r="AJ2" s="475"/>
      <c r="AK2" s="475"/>
    </row>
    <row r="3" spans="1:47" x14ac:dyDescent="0.25">
      <c r="B3" s="475"/>
      <c r="C3" s="475"/>
      <c r="D3" s="475"/>
      <c r="E3" s="475"/>
      <c r="AB3" s="475"/>
      <c r="AC3" s="475"/>
      <c r="AD3" s="475"/>
      <c r="AE3" s="475"/>
      <c r="AF3" s="475"/>
      <c r="AG3" s="475"/>
      <c r="AH3" s="475"/>
      <c r="AI3" s="475"/>
      <c r="AJ3" s="475"/>
      <c r="AK3" s="475"/>
    </row>
    <row r="4" spans="1:47" ht="18" x14ac:dyDescent="0.25">
      <c r="C4" s="1237">
        <f>'Проверочная  таблица'!VK39</f>
        <v>0</v>
      </c>
      <c r="AO4" s="471" t="s">
        <v>642</v>
      </c>
    </row>
    <row r="5" spans="1:47" s="476" customFormat="1" ht="269.10000000000002" customHeight="1" x14ac:dyDescent="0.25">
      <c r="A5" s="1690" t="s">
        <v>601</v>
      </c>
      <c r="B5" s="1690" t="s">
        <v>24</v>
      </c>
      <c r="C5" s="1690"/>
      <c r="D5" s="1690" t="s">
        <v>643</v>
      </c>
      <c r="E5" s="1690"/>
      <c r="F5" s="1691" t="s">
        <v>644</v>
      </c>
      <c r="G5" s="1692"/>
      <c r="H5" s="1691" t="s">
        <v>645</v>
      </c>
      <c r="I5" s="1692"/>
      <c r="J5" s="1690" t="s">
        <v>646</v>
      </c>
      <c r="K5" s="1690"/>
      <c r="L5" s="1690" t="s">
        <v>647</v>
      </c>
      <c r="M5" s="1690"/>
      <c r="N5" s="1690" t="s">
        <v>648</v>
      </c>
      <c r="O5" s="1690"/>
      <c r="P5" s="1691" t="s">
        <v>649</v>
      </c>
      <c r="Q5" s="1692"/>
      <c r="R5" s="1696" t="s">
        <v>650</v>
      </c>
      <c r="S5" s="1696"/>
      <c r="T5" s="1691" t="s">
        <v>651</v>
      </c>
      <c r="U5" s="1692"/>
      <c r="V5" s="1690" t="s">
        <v>652</v>
      </c>
      <c r="W5" s="1690"/>
      <c r="X5" s="1690" t="s">
        <v>653</v>
      </c>
      <c r="Y5" s="1690"/>
      <c r="Z5" s="1696" t="s">
        <v>654</v>
      </c>
      <c r="AA5" s="1696"/>
      <c r="AB5" s="1690" t="s">
        <v>655</v>
      </c>
      <c r="AC5" s="1690"/>
      <c r="AD5" s="1690" t="s">
        <v>656</v>
      </c>
      <c r="AE5" s="1690"/>
      <c r="AF5" s="1690" t="s">
        <v>961</v>
      </c>
      <c r="AG5" s="1690"/>
      <c r="AH5" s="1690" t="s">
        <v>657</v>
      </c>
      <c r="AI5" s="1691"/>
      <c r="AJ5" s="1695" t="s">
        <v>658</v>
      </c>
      <c r="AK5" s="1695"/>
      <c r="AL5" s="1690" t="s">
        <v>659</v>
      </c>
      <c r="AM5" s="1691"/>
      <c r="AN5" s="1696" t="s">
        <v>660</v>
      </c>
      <c r="AO5" s="1696"/>
    </row>
    <row r="6" spans="1:47" ht="25.5" customHeight="1" x14ac:dyDescent="0.25">
      <c r="A6" s="1690"/>
      <c r="B6" s="1690"/>
      <c r="C6" s="1690"/>
      <c r="D6" s="1693" t="s">
        <v>661</v>
      </c>
      <c r="E6" s="1694"/>
      <c r="F6" s="1693" t="s">
        <v>662</v>
      </c>
      <c r="G6" s="1694"/>
      <c r="H6" s="1693" t="s">
        <v>663</v>
      </c>
      <c r="I6" s="1694"/>
      <c r="J6" s="1693" t="s">
        <v>664</v>
      </c>
      <c r="K6" s="1694"/>
      <c r="L6" s="1693" t="s">
        <v>665</v>
      </c>
      <c r="M6" s="1694"/>
      <c r="N6" s="1693" t="s">
        <v>666</v>
      </c>
      <c r="O6" s="1694"/>
      <c r="P6" s="1693" t="s">
        <v>667</v>
      </c>
      <c r="Q6" s="1694"/>
      <c r="R6" s="1697" t="s">
        <v>668</v>
      </c>
      <c r="S6" s="1694"/>
      <c r="T6" s="1693" t="s">
        <v>669</v>
      </c>
      <c r="U6" s="1694"/>
      <c r="V6" s="1693" t="s">
        <v>670</v>
      </c>
      <c r="W6" s="1694"/>
      <c r="X6" s="1698" t="s">
        <v>671</v>
      </c>
      <c r="Y6" s="1698"/>
      <c r="Z6" s="1693" t="s">
        <v>672</v>
      </c>
      <c r="AA6" s="1694"/>
      <c r="AB6" s="1697" t="s">
        <v>673</v>
      </c>
      <c r="AC6" s="1694"/>
      <c r="AD6" s="1693" t="s">
        <v>674</v>
      </c>
      <c r="AE6" s="1694"/>
      <c r="AF6" s="1698" t="s">
        <v>675</v>
      </c>
      <c r="AG6" s="1698"/>
      <c r="AH6" s="1698" t="s">
        <v>676</v>
      </c>
      <c r="AI6" s="1698"/>
      <c r="AJ6" s="1698" t="s">
        <v>677</v>
      </c>
      <c r="AK6" s="1698"/>
      <c r="AL6" s="1697" t="s">
        <v>678</v>
      </c>
      <c r="AM6" s="1697"/>
      <c r="AN6" s="1693" t="s">
        <v>679</v>
      </c>
      <c r="AO6" s="1694"/>
    </row>
    <row r="7" spans="1:47" s="480" customFormat="1" ht="25.5" customHeight="1" x14ac:dyDescent="0.25">
      <c r="A7" s="1029"/>
      <c r="B7" s="477" t="s">
        <v>264</v>
      </c>
      <c r="C7" s="477" t="s">
        <v>266</v>
      </c>
      <c r="D7" s="477" t="s">
        <v>264</v>
      </c>
      <c r="E7" s="477" t="s">
        <v>266</v>
      </c>
      <c r="F7" s="477" t="s">
        <v>264</v>
      </c>
      <c r="G7" s="477" t="s">
        <v>266</v>
      </c>
      <c r="H7" s="477" t="s">
        <v>264</v>
      </c>
      <c r="I7" s="477" t="s">
        <v>266</v>
      </c>
      <c r="J7" s="477" t="s">
        <v>264</v>
      </c>
      <c r="K7" s="477" t="s">
        <v>266</v>
      </c>
      <c r="L7" s="477" t="s">
        <v>264</v>
      </c>
      <c r="M7" s="477" t="s">
        <v>266</v>
      </c>
      <c r="N7" s="477" t="s">
        <v>264</v>
      </c>
      <c r="O7" s="477" t="s">
        <v>266</v>
      </c>
      <c r="P7" s="477" t="s">
        <v>264</v>
      </c>
      <c r="Q7" s="477" t="s">
        <v>266</v>
      </c>
      <c r="R7" s="477" t="s">
        <v>264</v>
      </c>
      <c r="S7" s="477" t="s">
        <v>266</v>
      </c>
      <c r="T7" s="477" t="s">
        <v>264</v>
      </c>
      <c r="U7" s="478" t="s">
        <v>266</v>
      </c>
      <c r="V7" s="477" t="s">
        <v>264</v>
      </c>
      <c r="W7" s="477" t="s">
        <v>266</v>
      </c>
      <c r="X7" s="477" t="s">
        <v>264</v>
      </c>
      <c r="Y7" s="477" t="s">
        <v>266</v>
      </c>
      <c r="Z7" s="477" t="s">
        <v>264</v>
      </c>
      <c r="AA7" s="477" t="s">
        <v>266</v>
      </c>
      <c r="AB7" s="477" t="s">
        <v>264</v>
      </c>
      <c r="AC7" s="477" t="s">
        <v>266</v>
      </c>
      <c r="AD7" s="477" t="s">
        <v>264</v>
      </c>
      <c r="AE7" s="477" t="s">
        <v>266</v>
      </c>
      <c r="AF7" s="477" t="s">
        <v>264</v>
      </c>
      <c r="AG7" s="477" t="s">
        <v>266</v>
      </c>
      <c r="AH7" s="477" t="s">
        <v>264</v>
      </c>
      <c r="AI7" s="477" t="s">
        <v>266</v>
      </c>
      <c r="AJ7" s="477" t="s">
        <v>264</v>
      </c>
      <c r="AK7" s="477" t="s">
        <v>266</v>
      </c>
      <c r="AL7" s="477" t="s">
        <v>264</v>
      </c>
      <c r="AM7" s="479" t="s">
        <v>266</v>
      </c>
      <c r="AN7" s="477" t="s">
        <v>264</v>
      </c>
      <c r="AO7" s="477" t="s">
        <v>266</v>
      </c>
    </row>
    <row r="8" spans="1:47" ht="21" customHeight="1" x14ac:dyDescent="0.25">
      <c r="A8" s="944" t="s">
        <v>982</v>
      </c>
      <c r="B8" s="1242">
        <f t="shared" ref="B8:C25" si="0">D8+F8+H8+L8+P8+J8+R8+N8+AL8+X8+T8+V8+Z8+AB8+AD8+AF8+AH8+AN8+AJ8</f>
        <v>192366979.13</v>
      </c>
      <c r="C8" s="1242">
        <f t="shared" si="0"/>
        <v>46919568</v>
      </c>
      <c r="D8" s="995">
        <f>[1]Субвенция_факт!H9</f>
        <v>8495.75</v>
      </c>
      <c r="E8" s="995">
        <v>0</v>
      </c>
      <c r="F8" s="995">
        <f>[1]Субвенция_факт!I9</f>
        <v>781704</v>
      </c>
      <c r="G8" s="995">
        <v>185100</v>
      </c>
      <c r="H8" s="995">
        <f>[1]Субвенция_факт!J9</f>
        <v>279048</v>
      </c>
      <c r="I8" s="995">
        <v>68068</v>
      </c>
      <c r="J8" s="995">
        <f>[1]Субвенция_факт!K9</f>
        <v>798981.38</v>
      </c>
      <c r="K8" s="995">
        <v>270000</v>
      </c>
      <c r="L8" s="995">
        <f>[1]Субвенция_факт!L9</f>
        <v>4023419.4</v>
      </c>
      <c r="M8" s="1243">
        <v>1175000</v>
      </c>
      <c r="N8" s="995">
        <f>[1]Субвенция_факт!N9</f>
        <v>2585871</v>
      </c>
      <c r="O8" s="995">
        <v>650000</v>
      </c>
      <c r="P8" s="995">
        <f>[1]Субвенция_факт!O9</f>
        <v>386580</v>
      </c>
      <c r="Q8" s="995">
        <v>100000</v>
      </c>
      <c r="R8" s="995">
        <f>[1]Субвенция_факт!R9</f>
        <v>50000</v>
      </c>
      <c r="S8" s="995">
        <v>0</v>
      </c>
      <c r="T8" s="995">
        <f>[1]Субвенция_факт!S9</f>
        <v>150285363</v>
      </c>
      <c r="U8" s="995">
        <v>37571400</v>
      </c>
      <c r="V8" s="995">
        <f>[1]Субвенция_факт!T9</f>
        <v>0</v>
      </c>
      <c r="W8" s="995"/>
      <c r="X8" s="995">
        <f>[1]Субвенция_факт!U9</f>
        <v>24108820</v>
      </c>
      <c r="Y8" s="995">
        <v>6000000</v>
      </c>
      <c r="Z8" s="995">
        <f>[1]Субвенция_факт!V9</f>
        <v>3200</v>
      </c>
      <c r="AA8" s="995">
        <v>0</v>
      </c>
      <c r="AB8" s="995">
        <f>[1]Субвенция_факт!Y9</f>
        <v>6103700</v>
      </c>
      <c r="AC8" s="995">
        <v>600000</v>
      </c>
      <c r="AD8" s="995">
        <f>[1]Субвенция_факт!Z9</f>
        <v>0</v>
      </c>
      <c r="AE8" s="995"/>
      <c r="AF8" s="995">
        <f>[1]Субвенция_факт!AA9</f>
        <v>846312.6</v>
      </c>
      <c r="AG8" s="995">
        <v>220000</v>
      </c>
      <c r="AH8" s="995">
        <f>[1]Субвенция_факт!AB9</f>
        <v>1281890</v>
      </c>
      <c r="AI8" s="995">
        <v>0</v>
      </c>
      <c r="AJ8" s="995">
        <f>[1]Субвенция_факт!AC9</f>
        <v>0</v>
      </c>
      <c r="AK8" s="995"/>
      <c r="AL8" s="995">
        <f>[1]Субвенция_факт!AD9</f>
        <v>823594</v>
      </c>
      <c r="AM8" s="995">
        <v>80000</v>
      </c>
      <c r="AN8" s="995">
        <f>[1]Субвенция_факт!AH9</f>
        <v>0</v>
      </c>
      <c r="AO8" s="995"/>
      <c r="AR8" s="481"/>
      <c r="AS8" s="482"/>
      <c r="AT8" s="482"/>
      <c r="AU8" s="482"/>
    </row>
    <row r="9" spans="1:47" ht="21" customHeight="1" x14ac:dyDescent="0.25">
      <c r="A9" s="944" t="s">
        <v>983</v>
      </c>
      <c r="B9" s="1242">
        <f t="shared" ref="B9:C11" si="1">D9+F9+H9+L9+P9+J9+R9+N9+AL9+X9+T9+V9+Z9+AB9+AD9+AF9+AH9+AN9+AJ9</f>
        <v>544486684.09000003</v>
      </c>
      <c r="C9" s="1242">
        <f t="shared" si="1"/>
        <v>133942020</v>
      </c>
      <c r="D9" s="995">
        <f>[1]Субвенция_факт!H13</f>
        <v>8495.75</v>
      </c>
      <c r="E9" s="995">
        <v>0</v>
      </c>
      <c r="F9" s="995">
        <f>[1]Субвенция_факт!I13</f>
        <v>1744512</v>
      </c>
      <c r="G9" s="995">
        <v>450000</v>
      </c>
      <c r="H9" s="995">
        <f>[1]Субвенция_факт!J13</f>
        <v>369600</v>
      </c>
      <c r="I9" s="995">
        <v>97020</v>
      </c>
      <c r="J9" s="995">
        <f>[1]Субвенция_факт!K13</f>
        <v>884281.38</v>
      </c>
      <c r="K9" s="995">
        <v>355000</v>
      </c>
      <c r="L9" s="995">
        <f>[1]Субвенция_факт!L13</f>
        <v>17452949.359999999</v>
      </c>
      <c r="M9" s="1243">
        <v>5000000</v>
      </c>
      <c r="N9" s="995">
        <f>[1]Субвенция_факт!N13</f>
        <v>4282298</v>
      </c>
      <c r="O9" s="995">
        <v>1400000</v>
      </c>
      <c r="P9" s="995">
        <f>[1]Субвенция_факт!O13</f>
        <v>1000620</v>
      </c>
      <c r="Q9" s="995">
        <v>400000</v>
      </c>
      <c r="R9" s="995">
        <f>[1]Субвенция_факт!R13</f>
        <v>50000</v>
      </c>
      <c r="S9" s="995">
        <v>0</v>
      </c>
      <c r="T9" s="995">
        <f>[1]Субвенция_факт!S13</f>
        <v>376961000</v>
      </c>
      <c r="U9" s="995">
        <v>90000000</v>
      </c>
      <c r="V9" s="995">
        <f>[1]Субвенция_факт!T13</f>
        <v>0</v>
      </c>
      <c r="W9" s="995"/>
      <c r="X9" s="995">
        <f>[1]Субвенция_факт!U13</f>
        <v>134055192.00000001</v>
      </c>
      <c r="Y9" s="995">
        <v>35000000</v>
      </c>
      <c r="Z9" s="995">
        <f>[1]Субвенция_факт!V13</f>
        <v>10400</v>
      </c>
      <c r="AA9" s="995">
        <v>0</v>
      </c>
      <c r="AB9" s="995">
        <f>[1]Субвенция_факт!Y13</f>
        <v>5029970</v>
      </c>
      <c r="AC9" s="995">
        <v>600000</v>
      </c>
      <c r="AD9" s="995">
        <f>[1]Субвенция_факт!Z13</f>
        <v>0</v>
      </c>
      <c r="AE9" s="995"/>
      <c r="AF9" s="995">
        <f>[1]Субвенция_факт!AA13</f>
        <v>822212.6</v>
      </c>
      <c r="AG9" s="995">
        <v>400000</v>
      </c>
      <c r="AH9" s="995">
        <f>[1]Субвенция_факт!AB13</f>
        <v>957896</v>
      </c>
      <c r="AI9" s="995">
        <v>0</v>
      </c>
      <c r="AJ9" s="995">
        <f>[1]Субвенция_факт!AC13</f>
        <v>52945</v>
      </c>
      <c r="AK9" s="995"/>
      <c r="AL9" s="995">
        <f>[1]Субвенция_факт!AD13</f>
        <v>804312</v>
      </c>
      <c r="AM9" s="995">
        <v>240000</v>
      </c>
      <c r="AN9" s="995">
        <f>[1]Субвенция_факт!AH13</f>
        <v>0</v>
      </c>
      <c r="AO9" s="995"/>
      <c r="AR9" s="481"/>
      <c r="AS9" s="482"/>
      <c r="AT9" s="482"/>
      <c r="AU9" s="482"/>
    </row>
    <row r="10" spans="1:47" ht="21" customHeight="1" x14ac:dyDescent="0.25">
      <c r="A10" s="944" t="s">
        <v>984</v>
      </c>
      <c r="B10" s="1242">
        <f t="shared" si="1"/>
        <v>282943636.55000001</v>
      </c>
      <c r="C10" s="1242">
        <f t="shared" si="1"/>
        <v>72854546</v>
      </c>
      <c r="D10" s="995">
        <f>[1]Субвенция_факт!H17</f>
        <v>8495.75</v>
      </c>
      <c r="E10" s="995">
        <v>0</v>
      </c>
      <c r="F10" s="995">
        <f>[1]Субвенция_факт!I17</f>
        <v>1105104</v>
      </c>
      <c r="G10" s="995">
        <v>300000</v>
      </c>
      <c r="H10" s="995">
        <f>[1]Субвенция_факт!J17</f>
        <v>362208</v>
      </c>
      <c r="I10" s="995">
        <v>84546</v>
      </c>
      <c r="J10" s="995">
        <f>[1]Субвенция_факт!K17</f>
        <v>779381.38</v>
      </c>
      <c r="K10" s="995">
        <v>210000</v>
      </c>
      <c r="L10" s="995">
        <f>[1]Субвенция_факт!L17</f>
        <v>10226112.82</v>
      </c>
      <c r="M10" s="1243">
        <v>2100000</v>
      </c>
      <c r="N10" s="995">
        <f>[1]Субвенция_факт!N17</f>
        <v>2523963</v>
      </c>
      <c r="O10" s="995">
        <v>750000</v>
      </c>
      <c r="P10" s="995">
        <f>[1]Субвенция_факт!O17</f>
        <v>972910</v>
      </c>
      <c r="Q10" s="995">
        <v>260000</v>
      </c>
      <c r="R10" s="995">
        <f>[1]Субвенция_факт!R17</f>
        <v>0</v>
      </c>
      <c r="S10" s="995"/>
      <c r="T10" s="995">
        <f>[1]Субвенция_факт!S17</f>
        <v>209228808</v>
      </c>
      <c r="U10" s="995">
        <v>57000000</v>
      </c>
      <c r="V10" s="995">
        <f>[1]Субвенция_факт!T17</f>
        <v>0</v>
      </c>
      <c r="W10" s="995"/>
      <c r="X10" s="995">
        <f>[1]Субвенция_факт!U17</f>
        <v>53200156</v>
      </c>
      <c r="Y10" s="995">
        <v>11000000</v>
      </c>
      <c r="Z10" s="995">
        <f>[1]Субвенция_факт!V17</f>
        <v>6400</v>
      </c>
      <c r="AA10" s="995">
        <v>0</v>
      </c>
      <c r="AB10" s="995">
        <f>[1]Субвенция_факт!Y17</f>
        <v>2260265</v>
      </c>
      <c r="AC10" s="995">
        <v>700000</v>
      </c>
      <c r="AD10" s="995">
        <f>[1]Субвенция_факт!Z17</f>
        <v>0</v>
      </c>
      <c r="AE10" s="995"/>
      <c r="AF10" s="995">
        <f>[1]Субвенция_факт!AA17</f>
        <v>904312.6</v>
      </c>
      <c r="AG10" s="995">
        <v>210000</v>
      </c>
      <c r="AH10" s="995">
        <f>[1]Субвенция_факт!AB17</f>
        <v>521207.99999999994</v>
      </c>
      <c r="AI10" s="995">
        <v>0</v>
      </c>
      <c r="AJ10" s="995">
        <f>[1]Субвенция_факт!AC17</f>
        <v>0</v>
      </c>
      <c r="AK10" s="995"/>
      <c r="AL10" s="995">
        <f>[1]Субвенция_факт!AD17</f>
        <v>844312</v>
      </c>
      <c r="AM10" s="995">
        <v>240000</v>
      </c>
      <c r="AN10" s="995">
        <f>[1]Субвенция_факт!AH17</f>
        <v>0</v>
      </c>
      <c r="AO10" s="995"/>
      <c r="AR10" s="481"/>
      <c r="AS10" s="482"/>
      <c r="AT10" s="482"/>
      <c r="AU10" s="482"/>
    </row>
    <row r="11" spans="1:47" ht="21" customHeight="1" x14ac:dyDescent="0.25">
      <c r="A11" s="944" t="s">
        <v>1002</v>
      </c>
      <c r="B11" s="1242">
        <f t="shared" si="1"/>
        <v>1003498581.76</v>
      </c>
      <c r="C11" s="1242">
        <f t="shared" si="1"/>
        <v>268277654</v>
      </c>
      <c r="D11" s="995">
        <f>[1]Субвенция_факт!H21</f>
        <v>8495.75</v>
      </c>
      <c r="E11" s="995">
        <v>0</v>
      </c>
      <c r="F11" s="995">
        <f>[1]Субвенция_факт!I21</f>
        <v>2664816</v>
      </c>
      <c r="G11" s="995">
        <v>674136</v>
      </c>
      <c r="H11" s="995">
        <f>[1]Субвенция_факт!J21</f>
        <v>460152</v>
      </c>
      <c r="I11" s="995">
        <v>112728</v>
      </c>
      <c r="J11" s="995">
        <f>[1]Субвенция_факт!K21</f>
        <v>1512968.49</v>
      </c>
      <c r="K11" s="995">
        <v>326000</v>
      </c>
      <c r="L11" s="995">
        <f>[1]Субвенция_факт!L21</f>
        <v>32248628.719999999</v>
      </c>
      <c r="M11" s="1243">
        <v>9000000</v>
      </c>
      <c r="N11" s="995">
        <f>[1]Субвенция_факт!N21</f>
        <v>8341458.0000000009</v>
      </c>
      <c r="O11" s="995">
        <v>2000000</v>
      </c>
      <c r="P11" s="995">
        <f>[1]Субвенция_факт!O21</f>
        <v>1795540</v>
      </c>
      <c r="Q11" s="995">
        <v>370000</v>
      </c>
      <c r="R11" s="995">
        <f>[1]Субвенция_факт!R21</f>
        <v>50000</v>
      </c>
      <c r="S11" s="995"/>
      <c r="T11" s="995">
        <f>[1]Субвенция_факт!S21</f>
        <v>739913000</v>
      </c>
      <c r="U11" s="995">
        <v>194000000</v>
      </c>
      <c r="V11" s="995">
        <f>[1]Субвенция_факт!T21</f>
        <v>0</v>
      </c>
      <c r="W11" s="995"/>
      <c r="X11" s="995">
        <f>[1]Субвенция_факт!U21</f>
        <v>192740652</v>
      </c>
      <c r="Y11" s="995">
        <v>60000000</v>
      </c>
      <c r="Z11" s="995">
        <f>[1]Субвенция_факт!V21</f>
        <v>23200</v>
      </c>
      <c r="AA11" s="995">
        <v>10500</v>
      </c>
      <c r="AB11" s="995">
        <f>[1]Субвенция_факт!Y21</f>
        <v>9793599</v>
      </c>
      <c r="AC11" s="995">
        <v>1050000</v>
      </c>
      <c r="AD11" s="995">
        <f>[1]Субвенция_факт!Z21</f>
        <v>0</v>
      </c>
      <c r="AE11" s="995"/>
      <c r="AF11" s="995">
        <f>[1]Субвенция_факт!AA21</f>
        <v>1700257.8</v>
      </c>
      <c r="AG11" s="995">
        <v>250000</v>
      </c>
      <c r="AH11" s="995">
        <f>[1]Субвенция_факт!AB21</f>
        <v>10269206</v>
      </c>
      <c r="AI11" s="995">
        <v>244290</v>
      </c>
      <c r="AJ11" s="995">
        <f>[1]Субвенция_факт!AC21</f>
        <v>1104080</v>
      </c>
      <c r="AK11" s="995"/>
      <c r="AL11" s="995">
        <f>[1]Субвенция_факт!AD21</f>
        <v>872528</v>
      </c>
      <c r="AM11" s="995">
        <v>240000</v>
      </c>
      <c r="AN11" s="995">
        <f>[1]Субвенция_факт!AH21</f>
        <v>0</v>
      </c>
      <c r="AO11" s="995"/>
      <c r="AR11" s="481"/>
      <c r="AS11" s="482"/>
      <c r="AT11" s="482"/>
      <c r="AU11" s="482"/>
    </row>
    <row r="12" spans="1:47" ht="21" customHeight="1" x14ac:dyDescent="0.25">
      <c r="A12" s="944" t="s">
        <v>985</v>
      </c>
      <c r="B12" s="1242">
        <f t="shared" ref="B12:C12" si="2">D12+F12+H12+L12+P12+J12+R12+N12+AL12+X12+T12+V12+Z12+AB12+AD12+AF12+AH12+AN12+AJ12</f>
        <v>301720158.25</v>
      </c>
      <c r="C12" s="1242">
        <f t="shared" si="2"/>
        <v>73767943.159999996</v>
      </c>
      <c r="D12" s="995">
        <f>[1]Субвенция_факт!H22</f>
        <v>8495.75</v>
      </c>
      <c r="E12" s="995">
        <v>0</v>
      </c>
      <c r="F12" s="995">
        <f>[1]Субвенция_факт!I22</f>
        <v>983136</v>
      </c>
      <c r="G12" s="995">
        <v>243928</v>
      </c>
      <c r="H12" s="995">
        <f>[1]Субвенция_факт!J22</f>
        <v>354816</v>
      </c>
      <c r="I12" s="995">
        <v>83463</v>
      </c>
      <c r="J12" s="995">
        <f>[1]Субвенция_факт!K22</f>
        <v>795161.38</v>
      </c>
      <c r="K12" s="995">
        <v>207000</v>
      </c>
      <c r="L12" s="995">
        <f>[1]Субвенция_факт!L22</f>
        <v>10033851.52</v>
      </c>
      <c r="M12" s="1243">
        <v>3076880</v>
      </c>
      <c r="N12" s="995">
        <f>[1]Субвенция_факт!N22</f>
        <v>2411985</v>
      </c>
      <c r="O12" s="995">
        <v>602998</v>
      </c>
      <c r="P12" s="995">
        <f>[1]Субвенция_факт!O22</f>
        <v>702270</v>
      </c>
      <c r="Q12" s="995">
        <v>115776</v>
      </c>
      <c r="R12" s="995">
        <f>[1]Субвенция_факт!R22</f>
        <v>50000</v>
      </c>
      <c r="S12" s="995"/>
      <c r="T12" s="995">
        <f>[1]Субвенция_факт!S22</f>
        <v>216873866</v>
      </c>
      <c r="U12" s="995">
        <v>52500000</v>
      </c>
      <c r="V12" s="995">
        <f>[1]Субвенция_факт!T22</f>
        <v>0</v>
      </c>
      <c r="W12" s="995"/>
      <c r="X12" s="995">
        <f>[1]Субвенция_факт!U22</f>
        <v>64467295</v>
      </c>
      <c r="Y12" s="995">
        <v>15750000</v>
      </c>
      <c r="Z12" s="995">
        <f>[1]Субвенция_факт!V22</f>
        <v>1600</v>
      </c>
      <c r="AA12" s="995">
        <v>0</v>
      </c>
      <c r="AB12" s="995">
        <f>[1]Субвенция_факт!Y22</f>
        <v>2191328</v>
      </c>
      <c r="AC12" s="995">
        <v>549000</v>
      </c>
      <c r="AD12" s="995">
        <f>[1]Субвенция_факт!Z22</f>
        <v>0</v>
      </c>
      <c r="AE12" s="995"/>
      <c r="AF12" s="995">
        <f>[1]Субвенция_факт!AA22</f>
        <v>843312.6</v>
      </c>
      <c r="AG12" s="995">
        <v>210000</v>
      </c>
      <c r="AH12" s="995">
        <f>[1]Субвенция_факт!AB22</f>
        <v>1028329</v>
      </c>
      <c r="AI12" s="995">
        <v>188898.16</v>
      </c>
      <c r="AJ12" s="995">
        <f>[1]Субвенция_факт!AC22</f>
        <v>0</v>
      </c>
      <c r="AK12" s="995"/>
      <c r="AL12" s="995">
        <f>[1]Субвенция_факт!AD22</f>
        <v>974712</v>
      </c>
      <c r="AM12" s="995">
        <v>240000</v>
      </c>
      <c r="AN12" s="995">
        <f>[1]Субвенция_факт!AH22</f>
        <v>0</v>
      </c>
      <c r="AO12" s="995"/>
      <c r="AR12" s="481"/>
      <c r="AS12" s="482"/>
      <c r="AT12" s="482"/>
      <c r="AU12" s="482"/>
    </row>
    <row r="13" spans="1:47" ht="21" customHeight="1" x14ac:dyDescent="0.25">
      <c r="A13" s="483" t="s">
        <v>986</v>
      </c>
      <c r="B13" s="485">
        <f t="shared" si="0"/>
        <v>1093934679.8699999</v>
      </c>
      <c r="C13" s="995">
        <f t="shared" si="0"/>
        <v>292942520.74000001</v>
      </c>
      <c r="D13" s="995">
        <f>[1]Субвенция_факт!H10</f>
        <v>8495.75</v>
      </c>
      <c r="E13" s="995">
        <v>0</v>
      </c>
      <c r="F13" s="995">
        <f>[1]Субвенция_факт!I10</f>
        <v>1304688</v>
      </c>
      <c r="G13" s="995">
        <v>300000</v>
      </c>
      <c r="H13" s="995">
        <f>[1]Субвенция_факт!J10</f>
        <v>212520</v>
      </c>
      <c r="I13" s="995">
        <v>42966</v>
      </c>
      <c r="J13" s="995">
        <f>[1]Субвенция_факт!K10</f>
        <v>1541639.49</v>
      </c>
      <c r="K13" s="995">
        <v>550000</v>
      </c>
      <c r="L13" s="995">
        <f>[1]Субвенция_факт!L10</f>
        <v>48669932.079999998</v>
      </c>
      <c r="M13" s="1243">
        <v>16100000</v>
      </c>
      <c r="N13" s="995">
        <f>[1]Субвенция_факт!N10</f>
        <v>8066373</v>
      </c>
      <c r="O13" s="995">
        <v>2100000</v>
      </c>
      <c r="P13" s="995">
        <f>[1]Субвенция_факт!O10</f>
        <v>2789700</v>
      </c>
      <c r="Q13" s="995">
        <v>1000000</v>
      </c>
      <c r="R13" s="995">
        <f>[1]Субвенция_факт!R10</f>
        <v>50000</v>
      </c>
      <c r="S13" s="995"/>
      <c r="T13" s="995">
        <f>[1]Субвенция_факт!S10</f>
        <v>734373661</v>
      </c>
      <c r="U13" s="995">
        <v>195000000</v>
      </c>
      <c r="V13" s="995">
        <f>[1]Субвенция_факт!T10</f>
        <v>0</v>
      </c>
      <c r="W13" s="995"/>
      <c r="X13" s="995">
        <f>[1]Субвенция_факт!U10</f>
        <v>286924422</v>
      </c>
      <c r="Y13" s="995">
        <v>75000000</v>
      </c>
      <c r="Z13" s="995">
        <f>[1]Субвенция_факт!V10</f>
        <v>26400</v>
      </c>
      <c r="AA13" s="995">
        <v>0</v>
      </c>
      <c r="AB13" s="995">
        <f>[1]Субвенция_факт!Y10</f>
        <v>3800000</v>
      </c>
      <c r="AC13" s="995">
        <v>1050000</v>
      </c>
      <c r="AD13" s="995">
        <f>[1]Субвенция_факт!Z10</f>
        <v>0</v>
      </c>
      <c r="AE13" s="995"/>
      <c r="AF13" s="995">
        <f>[1]Субвенция_факт!AA10</f>
        <v>1666257.8</v>
      </c>
      <c r="AG13" s="995">
        <v>650000</v>
      </c>
      <c r="AH13" s="995">
        <f>[1]Субвенция_факт!AB10</f>
        <v>2563780</v>
      </c>
      <c r="AI13" s="995">
        <v>641830.06000000006</v>
      </c>
      <c r="AJ13" s="995">
        <f>[1]Субвенция_факт!AC10</f>
        <v>0</v>
      </c>
      <c r="AK13" s="995"/>
      <c r="AL13" s="995">
        <f>[1]Субвенция_факт!AD10</f>
        <v>865912</v>
      </c>
      <c r="AM13" s="995">
        <v>240000</v>
      </c>
      <c r="AN13" s="995">
        <f>[1]Субвенция_факт!AH10</f>
        <v>1070898.75</v>
      </c>
      <c r="AO13" s="995">
        <v>267724.68</v>
      </c>
      <c r="AR13" s="481"/>
      <c r="AS13" s="482"/>
      <c r="AT13" s="482"/>
      <c r="AU13" s="482"/>
    </row>
    <row r="14" spans="1:47" ht="21" customHeight="1" x14ac:dyDescent="0.25">
      <c r="A14" s="483" t="s">
        <v>987</v>
      </c>
      <c r="B14" s="485">
        <f t="shared" si="0"/>
        <v>492454363.33000004</v>
      </c>
      <c r="C14" s="995">
        <f t="shared" si="0"/>
        <v>122072575.06</v>
      </c>
      <c r="D14" s="995">
        <f>[1]Субвенция_факт!H11</f>
        <v>8495.75</v>
      </c>
      <c r="E14" s="995">
        <v>0</v>
      </c>
      <c r="F14" s="995">
        <f>[1]Субвенция_факт!I11</f>
        <v>617232</v>
      </c>
      <c r="G14" s="995">
        <v>154200</v>
      </c>
      <c r="H14" s="995">
        <f>[1]Субвенция_факт!J11</f>
        <v>262416</v>
      </c>
      <c r="I14" s="995">
        <v>59136</v>
      </c>
      <c r="J14" s="995">
        <f>[1]Субвенция_факт!K11</f>
        <v>1497639.49</v>
      </c>
      <c r="K14" s="995">
        <v>375000</v>
      </c>
      <c r="L14" s="995">
        <f>[1]Субвенция_факт!L11</f>
        <v>18171662.739999998</v>
      </c>
      <c r="M14" s="1243">
        <v>4500000</v>
      </c>
      <c r="N14" s="995">
        <f>[1]Субвенция_факт!N11</f>
        <v>4150908.9999999995</v>
      </c>
      <c r="O14" s="995">
        <v>1038000</v>
      </c>
      <c r="P14" s="995">
        <f>[1]Субвенция_факт!O11</f>
        <v>877200</v>
      </c>
      <c r="Q14" s="995">
        <v>219000</v>
      </c>
      <c r="R14" s="995">
        <f>[1]Субвенция_факт!R11</f>
        <v>100000</v>
      </c>
      <c r="S14" s="995"/>
      <c r="T14" s="995">
        <f>[1]Субвенция_факт!S11</f>
        <v>288731431</v>
      </c>
      <c r="U14" s="995">
        <v>72000000</v>
      </c>
      <c r="V14" s="995">
        <f>[1]Субвенция_факт!T11</f>
        <v>0</v>
      </c>
      <c r="W14" s="995"/>
      <c r="X14" s="995">
        <f>[1]Субвенция_факт!U11</f>
        <v>170496141</v>
      </c>
      <c r="Y14" s="995">
        <v>42000000</v>
      </c>
      <c r="Z14" s="995">
        <f>[1]Субвенция_факт!V11</f>
        <v>16000</v>
      </c>
      <c r="AA14" s="995">
        <v>0</v>
      </c>
      <c r="AB14" s="995">
        <f>[1]Субвенция_факт!Y11</f>
        <v>2729544</v>
      </c>
      <c r="AC14" s="995">
        <v>750000</v>
      </c>
      <c r="AD14" s="995">
        <f>[1]Субвенция_факт!Z11</f>
        <v>0</v>
      </c>
      <c r="AE14" s="995"/>
      <c r="AF14" s="995">
        <f>[1]Субвенция_факт!AA11</f>
        <v>925012.6</v>
      </c>
      <c r="AG14" s="995">
        <v>240000</v>
      </c>
      <c r="AH14" s="995">
        <f>[1]Субвенция_факт!AB11</f>
        <v>1873531</v>
      </c>
      <c r="AI14" s="995">
        <v>235384.38</v>
      </c>
      <c r="AJ14" s="995">
        <f>[1]Субвенция_факт!AC11</f>
        <v>79418</v>
      </c>
      <c r="AK14" s="995"/>
      <c r="AL14" s="995">
        <f>[1]Субвенция_факт!AD11</f>
        <v>870312</v>
      </c>
      <c r="AM14" s="995">
        <v>240000</v>
      </c>
      <c r="AN14" s="995">
        <f>[1]Субвенция_факт!AH11</f>
        <v>1047418.75</v>
      </c>
      <c r="AO14" s="995">
        <v>261854.68</v>
      </c>
      <c r="AR14" s="481"/>
      <c r="AS14" s="482"/>
      <c r="AT14" s="482"/>
      <c r="AU14" s="482"/>
    </row>
    <row r="15" spans="1:47" ht="21" customHeight="1" x14ac:dyDescent="0.25">
      <c r="A15" s="483" t="s">
        <v>988</v>
      </c>
      <c r="B15" s="485">
        <f t="shared" si="0"/>
        <v>480640400.83000004</v>
      </c>
      <c r="C15" s="995">
        <f t="shared" si="0"/>
        <v>121565549.88000001</v>
      </c>
      <c r="D15" s="995">
        <f>[1]Субвенция_факт!H12</f>
        <v>8495.75</v>
      </c>
      <c r="E15" s="995">
        <v>0</v>
      </c>
      <c r="F15" s="995">
        <f>[1]Субвенция_факт!I12</f>
        <v>1463616</v>
      </c>
      <c r="G15" s="995">
        <v>390000</v>
      </c>
      <c r="H15" s="995">
        <f>[1]Субвенция_факт!J12</f>
        <v>556248</v>
      </c>
      <c r="I15" s="995">
        <v>120582</v>
      </c>
      <c r="J15" s="995">
        <f>[1]Субвенция_факт!K12</f>
        <v>1560297.85</v>
      </c>
      <c r="K15" s="995">
        <v>470000</v>
      </c>
      <c r="L15" s="995">
        <f>[1]Субвенция_факт!L12</f>
        <v>19421204.879999999</v>
      </c>
      <c r="M15" s="1243">
        <v>6816000</v>
      </c>
      <c r="N15" s="995">
        <f>[1]Субвенция_факт!N12</f>
        <v>4810868</v>
      </c>
      <c r="O15" s="995">
        <v>1100000</v>
      </c>
      <c r="P15" s="995">
        <f>[1]Субвенция_факт!O12</f>
        <v>643280</v>
      </c>
      <c r="Q15" s="995">
        <v>289000</v>
      </c>
      <c r="R15" s="995">
        <f>[1]Субвенция_факт!R12</f>
        <v>150000</v>
      </c>
      <c r="S15" s="995">
        <v>50000</v>
      </c>
      <c r="T15" s="995">
        <f>[1]Субвенция_факт!S12</f>
        <v>380674791</v>
      </c>
      <c r="U15" s="995">
        <v>94601000</v>
      </c>
      <c r="V15" s="995">
        <f>[1]Субвенция_факт!T12</f>
        <v>0</v>
      </c>
      <c r="W15" s="995"/>
      <c r="X15" s="995">
        <f>[1]Субвенция_факт!U12</f>
        <v>59915031</v>
      </c>
      <c r="Y15" s="995">
        <v>14979000</v>
      </c>
      <c r="Z15" s="995">
        <f>[1]Субвенция_факт!V12</f>
        <v>8000</v>
      </c>
      <c r="AA15" s="995">
        <v>0</v>
      </c>
      <c r="AB15" s="995">
        <f>[1]Субвенция_факт!Y12</f>
        <v>7141065</v>
      </c>
      <c r="AC15" s="995">
        <v>600000</v>
      </c>
      <c r="AD15" s="995">
        <f>[1]Субвенция_факт!Z12</f>
        <v>0</v>
      </c>
      <c r="AE15" s="995"/>
      <c r="AF15" s="995">
        <f>[1]Субвенция_факт!AA12</f>
        <v>875612.6</v>
      </c>
      <c r="AG15" s="995">
        <v>180000</v>
      </c>
      <c r="AH15" s="995">
        <f>[1]Субвенция_факт!AB12</f>
        <v>1465017</v>
      </c>
      <c r="AI15" s="995">
        <v>1457593.2</v>
      </c>
      <c r="AJ15" s="995">
        <f>[1]Субвенция_факт!AC12</f>
        <v>26473</v>
      </c>
      <c r="AK15" s="995"/>
      <c r="AL15" s="995">
        <f>[1]Субвенция_факт!AD12</f>
        <v>830902</v>
      </c>
      <c r="AM15" s="995">
        <v>240000</v>
      </c>
      <c r="AN15" s="995">
        <f>[1]Субвенция_факт!AH12</f>
        <v>1089498.75</v>
      </c>
      <c r="AO15" s="995">
        <v>272374.68</v>
      </c>
      <c r="AR15" s="481"/>
      <c r="AS15" s="482"/>
      <c r="AT15" s="482"/>
      <c r="AU15" s="482"/>
    </row>
    <row r="16" spans="1:47" ht="21" customHeight="1" x14ac:dyDescent="0.25">
      <c r="A16" s="483" t="s">
        <v>989</v>
      </c>
      <c r="B16" s="485">
        <f t="shared" si="0"/>
        <v>318278212.92000002</v>
      </c>
      <c r="C16" s="995">
        <f t="shared" si="0"/>
        <v>79179873.680000007</v>
      </c>
      <c r="D16" s="995">
        <f>[1]Субвенция_факт!H14</f>
        <v>8495.75</v>
      </c>
      <c r="E16" s="995">
        <v>0</v>
      </c>
      <c r="F16" s="995">
        <f>[1]Субвенция_факт!I14</f>
        <v>1164240</v>
      </c>
      <c r="G16" s="995">
        <v>321000</v>
      </c>
      <c r="H16" s="995">
        <f>[1]Субвенция_факт!J14</f>
        <v>349272</v>
      </c>
      <c r="I16" s="995">
        <v>81774</v>
      </c>
      <c r="J16" s="995">
        <f>[1]Субвенция_факт!K14</f>
        <v>827281.38</v>
      </c>
      <c r="K16" s="995">
        <v>240000</v>
      </c>
      <c r="L16" s="995">
        <f>[1]Субвенция_факт!L14</f>
        <v>10664093.439999999</v>
      </c>
      <c r="M16" s="1243">
        <v>3400000</v>
      </c>
      <c r="N16" s="995">
        <f>[1]Субвенция_факт!N14</f>
        <v>2576632</v>
      </c>
      <c r="O16" s="995">
        <v>950000</v>
      </c>
      <c r="P16" s="995">
        <f>[1]Субвенция_факт!O14</f>
        <v>685440</v>
      </c>
      <c r="Q16" s="995">
        <v>227500</v>
      </c>
      <c r="R16" s="995">
        <f>[1]Субвенция_факт!R14</f>
        <v>0</v>
      </c>
      <c r="S16" s="995"/>
      <c r="T16" s="995">
        <f>[1]Субвенция_факт!S14</f>
        <v>245846248</v>
      </c>
      <c r="U16" s="995">
        <v>61200000</v>
      </c>
      <c r="V16" s="995">
        <f>[1]Субвенция_факт!T14</f>
        <v>0</v>
      </c>
      <c r="W16" s="995"/>
      <c r="X16" s="995">
        <f>[1]Субвенция_факт!U14</f>
        <v>46391642</v>
      </c>
      <c r="Y16" s="995">
        <v>11400000</v>
      </c>
      <c r="Z16" s="995">
        <f>[1]Субвенция_факт!V14</f>
        <v>7200</v>
      </c>
      <c r="AA16" s="995">
        <v>0</v>
      </c>
      <c r="AB16" s="995">
        <f>[1]Субвенция_факт!Y14</f>
        <v>6427531</v>
      </c>
      <c r="AC16" s="995">
        <v>600000</v>
      </c>
      <c r="AD16" s="995">
        <f>[1]Субвенция_факт!Z14</f>
        <v>0</v>
      </c>
      <c r="AE16" s="995"/>
      <c r="AF16" s="995">
        <f>[1]Субвенция_факт!AA14</f>
        <v>876412.6</v>
      </c>
      <c r="AG16" s="995">
        <v>260000</v>
      </c>
      <c r="AH16" s="995">
        <f>[1]Субвенция_факт!AB14</f>
        <v>577555</v>
      </c>
      <c r="AI16" s="995">
        <v>0</v>
      </c>
      <c r="AJ16" s="995">
        <f>[1]Субвенция_факт!AC14</f>
        <v>0</v>
      </c>
      <c r="AK16" s="995"/>
      <c r="AL16" s="995">
        <f>[1]Субвенция_факт!AD14</f>
        <v>837771</v>
      </c>
      <c r="AM16" s="995">
        <v>240000</v>
      </c>
      <c r="AN16" s="995">
        <f>[1]Субвенция_факт!AH14</f>
        <v>1038398.7500000001</v>
      </c>
      <c r="AO16" s="995">
        <v>259599.68</v>
      </c>
      <c r="AR16" s="481"/>
      <c r="AS16" s="482"/>
      <c r="AT16" s="482"/>
      <c r="AU16" s="482"/>
    </row>
    <row r="17" spans="1:47" ht="21" customHeight="1" x14ac:dyDescent="0.25">
      <c r="A17" s="483" t="s">
        <v>990</v>
      </c>
      <c r="B17" s="485">
        <f t="shared" si="0"/>
        <v>531722260.32000005</v>
      </c>
      <c r="C17" s="995">
        <f t="shared" si="0"/>
        <v>132960699.68000001</v>
      </c>
      <c r="D17" s="995">
        <f>[1]Субвенция_факт!H15</f>
        <v>8495.75</v>
      </c>
      <c r="E17" s="995">
        <v>0</v>
      </c>
      <c r="F17" s="995">
        <f>[1]Субвенция_факт!I15</f>
        <v>1402632</v>
      </c>
      <c r="G17" s="995">
        <v>360000</v>
      </c>
      <c r="H17" s="995">
        <f>[1]Субвенция_факт!J15</f>
        <v>267960</v>
      </c>
      <c r="I17" s="995">
        <v>66990</v>
      </c>
      <c r="J17" s="995">
        <f>[1]Субвенция_факт!K15</f>
        <v>1611439.49</v>
      </c>
      <c r="K17" s="995">
        <v>398000</v>
      </c>
      <c r="L17" s="995">
        <f>[1]Субвенция_факт!L15</f>
        <v>14784268.73</v>
      </c>
      <c r="M17" s="1243">
        <v>3705000</v>
      </c>
      <c r="N17" s="995">
        <f>[1]Субвенция_факт!N15</f>
        <v>4100082.9999999995</v>
      </c>
      <c r="O17" s="995">
        <v>1024000</v>
      </c>
      <c r="P17" s="995">
        <f>[1]Субвенция_факт!O15</f>
        <v>807840</v>
      </c>
      <c r="Q17" s="995">
        <v>240000</v>
      </c>
      <c r="R17" s="995">
        <f>[1]Субвенция_факт!R15</f>
        <v>200000</v>
      </c>
      <c r="S17" s="995"/>
      <c r="T17" s="995">
        <f>[1]Субвенция_факт!S15</f>
        <v>363056422</v>
      </c>
      <c r="U17" s="995">
        <v>90780000</v>
      </c>
      <c r="V17" s="995">
        <f>[1]Субвенция_факт!T15</f>
        <v>0</v>
      </c>
      <c r="W17" s="995"/>
      <c r="X17" s="995">
        <f>[1]Субвенция_факт!U15</f>
        <v>139510032</v>
      </c>
      <c r="Y17" s="995">
        <v>34890000</v>
      </c>
      <c r="Z17" s="995">
        <f>[1]Субвенция_факт!V15</f>
        <v>1600</v>
      </c>
      <c r="AA17" s="995">
        <v>0</v>
      </c>
      <c r="AB17" s="995">
        <f>[1]Субвенция_факт!Y15</f>
        <v>2050568.0000000002</v>
      </c>
      <c r="AC17" s="995">
        <v>600000</v>
      </c>
      <c r="AD17" s="995">
        <f>[1]Субвенция_факт!Z15</f>
        <v>0</v>
      </c>
      <c r="AE17" s="995"/>
      <c r="AF17" s="995">
        <f>[1]Субвенция_факт!AA15</f>
        <v>823812.6</v>
      </c>
      <c r="AG17" s="995">
        <v>204000</v>
      </c>
      <c r="AH17" s="995">
        <f>[1]Субвенция_факт!AB15</f>
        <v>1141023</v>
      </c>
      <c r="AI17" s="995">
        <v>190060</v>
      </c>
      <c r="AJ17" s="995">
        <f>[1]Субвенция_факт!AC15</f>
        <v>26473</v>
      </c>
      <c r="AK17" s="995"/>
      <c r="AL17" s="995">
        <f>[1]Субвенция_факт!AD15</f>
        <v>879012</v>
      </c>
      <c r="AM17" s="995">
        <v>240000</v>
      </c>
      <c r="AN17" s="995">
        <f>[1]Субвенция_факт!AH15</f>
        <v>1050598.75</v>
      </c>
      <c r="AO17" s="995">
        <v>262649.68</v>
      </c>
      <c r="AR17" s="481"/>
      <c r="AS17" s="482"/>
      <c r="AT17" s="482"/>
      <c r="AU17" s="482"/>
    </row>
    <row r="18" spans="1:47" ht="21" customHeight="1" x14ac:dyDescent="0.25">
      <c r="A18" s="483" t="s">
        <v>991</v>
      </c>
      <c r="B18" s="485">
        <f t="shared" si="0"/>
        <v>391709357.21000004</v>
      </c>
      <c r="C18" s="995">
        <f t="shared" si="0"/>
        <v>109082314.19999999</v>
      </c>
      <c r="D18" s="995">
        <f>[1]Субвенция_факт!H16</f>
        <v>8495.75</v>
      </c>
      <c r="E18" s="995">
        <v>0</v>
      </c>
      <c r="F18" s="995">
        <f>[1]Субвенция_факт!I16</f>
        <v>391776</v>
      </c>
      <c r="G18" s="995">
        <v>120000</v>
      </c>
      <c r="H18" s="995">
        <f>[1]Субвенция_факт!J16</f>
        <v>184800</v>
      </c>
      <c r="I18" s="995">
        <v>36751.35</v>
      </c>
      <c r="J18" s="995">
        <f>[1]Субвенция_факт!K16</f>
        <v>1623708.49</v>
      </c>
      <c r="K18" s="995">
        <v>405000</v>
      </c>
      <c r="L18" s="995">
        <f>[1]Субвенция_факт!L16</f>
        <v>17944700.620000001</v>
      </c>
      <c r="M18" s="1243">
        <v>7185200</v>
      </c>
      <c r="N18" s="995">
        <f>[1]Субвенция_факт!N16</f>
        <v>3403750</v>
      </c>
      <c r="O18" s="995">
        <v>941900</v>
      </c>
      <c r="P18" s="995">
        <f>[1]Субвенция_факт!O16</f>
        <v>1198840</v>
      </c>
      <c r="Q18" s="995">
        <v>530000</v>
      </c>
      <c r="R18" s="995">
        <f>[1]Субвенция_факт!R16</f>
        <v>50000</v>
      </c>
      <c r="S18" s="995"/>
      <c r="T18" s="995">
        <f>[1]Субвенция_факт!S16</f>
        <v>257220932</v>
      </c>
      <c r="U18" s="995">
        <v>70151100</v>
      </c>
      <c r="V18" s="995">
        <f>[1]Субвенция_факт!T16</f>
        <v>0</v>
      </c>
      <c r="W18" s="995"/>
      <c r="X18" s="995">
        <f>[1]Субвенция_факт!U16</f>
        <v>103346718</v>
      </c>
      <c r="Y18" s="995">
        <v>28185600</v>
      </c>
      <c r="Z18" s="995">
        <f>[1]Субвенция_факт!V16</f>
        <v>3200</v>
      </c>
      <c r="AA18" s="995">
        <v>0</v>
      </c>
      <c r="AB18" s="995">
        <f>[1]Субвенция_факт!Y16</f>
        <v>2246624</v>
      </c>
      <c r="AC18" s="995">
        <v>600000</v>
      </c>
      <c r="AD18" s="995">
        <f>[1]Субвенция_факт!Z16</f>
        <v>0</v>
      </c>
      <c r="AE18" s="995"/>
      <c r="AF18" s="995">
        <f>[1]Субвенция_факт!AA16</f>
        <v>1001312.6</v>
      </c>
      <c r="AG18" s="995">
        <v>281312.59999999998</v>
      </c>
      <c r="AH18" s="995">
        <f>[1]Субвенция_факт!AB16</f>
        <v>1070589</v>
      </c>
      <c r="AI18" s="995">
        <v>133800.57</v>
      </c>
      <c r="AJ18" s="995">
        <f>[1]Субвенция_факт!AC16</f>
        <v>0</v>
      </c>
      <c r="AK18" s="995"/>
      <c r="AL18" s="995">
        <f>[1]Субвенция_факт!AD16</f>
        <v>927312</v>
      </c>
      <c r="AM18" s="995">
        <v>240000</v>
      </c>
      <c r="AN18" s="995">
        <f>[1]Субвенция_факт!AH16</f>
        <v>1086598.75</v>
      </c>
      <c r="AO18" s="995">
        <v>271649.68</v>
      </c>
      <c r="AR18" s="481"/>
      <c r="AS18" s="482"/>
      <c r="AT18" s="482"/>
      <c r="AU18" s="482"/>
    </row>
    <row r="19" spans="1:47" ht="21" customHeight="1" x14ac:dyDescent="0.25">
      <c r="A19" s="483" t="s">
        <v>992</v>
      </c>
      <c r="B19" s="485">
        <f t="shared" si="0"/>
        <v>255543309.52000001</v>
      </c>
      <c r="C19" s="995">
        <f t="shared" si="0"/>
        <v>99214351.269999996</v>
      </c>
      <c r="D19" s="995">
        <f>[1]Субвенция_факт!H18</f>
        <v>8495.75</v>
      </c>
      <c r="E19" s="995">
        <v>0</v>
      </c>
      <c r="F19" s="995">
        <f>[1]Субвенция_факт!I18</f>
        <v>733656</v>
      </c>
      <c r="G19" s="995">
        <v>300000</v>
      </c>
      <c r="H19" s="995">
        <f>[1]Субвенция_факт!J18</f>
        <v>328944</v>
      </c>
      <c r="I19" s="995">
        <v>73766</v>
      </c>
      <c r="J19" s="995">
        <f>[1]Субвенция_факт!K18</f>
        <v>865481.38</v>
      </c>
      <c r="K19" s="995">
        <v>300000</v>
      </c>
      <c r="L19" s="995">
        <f>[1]Субвенция_факт!L18</f>
        <v>7946956.71</v>
      </c>
      <c r="M19" s="1243">
        <v>2670000</v>
      </c>
      <c r="N19" s="995">
        <f>[1]Субвенция_факт!N18</f>
        <v>2641685</v>
      </c>
      <c r="O19" s="995">
        <v>663000</v>
      </c>
      <c r="P19" s="995">
        <f>[1]Субвенция_факт!O18</f>
        <v>847960</v>
      </c>
      <c r="Q19" s="995">
        <v>285000</v>
      </c>
      <c r="R19" s="995">
        <f>[1]Субвенция_факт!R18</f>
        <v>0</v>
      </c>
      <c r="S19" s="995"/>
      <c r="T19" s="995">
        <f>[1]Субвенция_факт!S18</f>
        <v>172548000</v>
      </c>
      <c r="U19" s="995">
        <v>72000000</v>
      </c>
      <c r="V19" s="995">
        <f>[1]Субвенция_факт!T18</f>
        <v>0</v>
      </c>
      <c r="W19" s="995"/>
      <c r="X19" s="995">
        <f>[1]Субвенция_факт!U18</f>
        <v>63061420</v>
      </c>
      <c r="Y19" s="995">
        <v>21600000</v>
      </c>
      <c r="Z19" s="995">
        <f>[1]Субвенция_факт!V18</f>
        <v>0</v>
      </c>
      <c r="AA19" s="995">
        <v>0</v>
      </c>
      <c r="AB19" s="995">
        <f>[1]Субвенция_факт!Y18</f>
        <v>2377282</v>
      </c>
      <c r="AC19" s="995">
        <v>600000</v>
      </c>
      <c r="AD19" s="995">
        <f>[1]Субвенция_факт!Z18</f>
        <v>0</v>
      </c>
      <c r="AE19" s="995"/>
      <c r="AF19" s="995">
        <f>[1]Субвенция_факт!AA18</f>
        <v>844312.6</v>
      </c>
      <c r="AG19" s="995">
        <v>240000</v>
      </c>
      <c r="AH19" s="995">
        <f>[1]Субвенция_факт!AB18</f>
        <v>1465017</v>
      </c>
      <c r="AI19" s="995">
        <v>0</v>
      </c>
      <c r="AJ19" s="995">
        <f>[1]Субвенция_факт!AC18</f>
        <v>26473</v>
      </c>
      <c r="AK19" s="995"/>
      <c r="AL19" s="995">
        <f>[1]Субвенция_факт!AD18</f>
        <v>877285</v>
      </c>
      <c r="AM19" s="995">
        <v>240000</v>
      </c>
      <c r="AN19" s="995">
        <f>[1]Субвенция_факт!AH18</f>
        <v>970341.08</v>
      </c>
      <c r="AO19" s="995">
        <v>242585.27</v>
      </c>
      <c r="AR19" s="481"/>
      <c r="AS19" s="482"/>
      <c r="AT19" s="482"/>
      <c r="AU19" s="482"/>
    </row>
    <row r="20" spans="1:47" ht="21" customHeight="1" x14ac:dyDescent="0.25">
      <c r="A20" s="483" t="s">
        <v>993</v>
      </c>
      <c r="B20" s="485">
        <f t="shared" si="0"/>
        <v>605033861.7700001</v>
      </c>
      <c r="C20" s="995">
        <f t="shared" si="0"/>
        <v>157452426.68000001</v>
      </c>
      <c r="D20" s="995">
        <f>[1]Субвенция_факт!H19</f>
        <v>8495.75</v>
      </c>
      <c r="E20" s="995">
        <v>0</v>
      </c>
      <c r="F20" s="995">
        <f>[1]Субвенция_факт!I19</f>
        <v>975744</v>
      </c>
      <c r="G20" s="995">
        <v>271312</v>
      </c>
      <c r="H20" s="995">
        <f>[1]Субвенция_факт!J19</f>
        <v>232848</v>
      </c>
      <c r="I20" s="995">
        <v>36637</v>
      </c>
      <c r="J20" s="995">
        <f>[1]Субвенция_факт!K19</f>
        <v>1524253.07</v>
      </c>
      <c r="K20" s="995">
        <v>327000</v>
      </c>
      <c r="L20" s="995">
        <f>[1]Субвенция_факт!L19</f>
        <v>21205014.600000001</v>
      </c>
      <c r="M20" s="1243">
        <v>6325000</v>
      </c>
      <c r="N20" s="995">
        <f>[1]Субвенция_факт!N19</f>
        <v>4298140</v>
      </c>
      <c r="O20" s="995">
        <v>1058178</v>
      </c>
      <c r="P20" s="995">
        <f>[1]Субвенция_факт!O19</f>
        <v>2938450</v>
      </c>
      <c r="Q20" s="995">
        <v>880000</v>
      </c>
      <c r="R20" s="995">
        <f>[1]Субвенция_факт!R19</f>
        <v>100000</v>
      </c>
      <c r="S20" s="995"/>
      <c r="T20" s="995">
        <f>[1]Субвенция_факт!S19</f>
        <v>382529379</v>
      </c>
      <c r="U20" s="995">
        <v>96000000</v>
      </c>
      <c r="V20" s="995">
        <f>[1]Субвенция_факт!T19</f>
        <v>0</v>
      </c>
      <c r="W20" s="995"/>
      <c r="X20" s="995">
        <f>[1]Субвенция_факт!U19</f>
        <v>184343990</v>
      </c>
      <c r="Y20" s="995">
        <v>51000000</v>
      </c>
      <c r="Z20" s="995">
        <f>[1]Субвенция_факт!V19</f>
        <v>16000</v>
      </c>
      <c r="AA20" s="995">
        <v>0</v>
      </c>
      <c r="AB20" s="995">
        <f>[1]Субвенция_факт!Y19</f>
        <v>3152668</v>
      </c>
      <c r="AC20" s="995">
        <v>900000</v>
      </c>
      <c r="AD20" s="995">
        <f>[1]Субвенция_факт!Z19</f>
        <v>0</v>
      </c>
      <c r="AE20" s="995"/>
      <c r="AF20" s="995">
        <f>[1]Субвенция_факт!AA19</f>
        <v>808412.6</v>
      </c>
      <c r="AG20" s="995">
        <v>150000</v>
      </c>
      <c r="AH20" s="995">
        <f>[1]Субвенция_факт!AB19</f>
        <v>986069</v>
      </c>
      <c r="AI20" s="995">
        <v>0</v>
      </c>
      <c r="AJ20" s="995">
        <f>[1]Субвенция_факт!AC19</f>
        <v>26473</v>
      </c>
      <c r="AK20" s="995"/>
      <c r="AL20" s="995">
        <f>[1]Субвенция_факт!AD19</f>
        <v>830726</v>
      </c>
      <c r="AM20" s="995">
        <v>240000</v>
      </c>
      <c r="AN20" s="995">
        <f>[1]Субвенция_факт!AH19</f>
        <v>1057198.75</v>
      </c>
      <c r="AO20" s="995">
        <v>264299.68</v>
      </c>
      <c r="AR20" s="481"/>
      <c r="AS20" s="482"/>
      <c r="AT20" s="482"/>
      <c r="AU20" s="482"/>
    </row>
    <row r="21" spans="1:47" ht="21" customHeight="1" x14ac:dyDescent="0.25">
      <c r="A21" s="483" t="s">
        <v>994</v>
      </c>
      <c r="B21" s="485">
        <f t="shared" si="0"/>
        <v>361967245.73000002</v>
      </c>
      <c r="C21" s="995">
        <f t="shared" si="0"/>
        <v>96456287.680000007</v>
      </c>
      <c r="D21" s="995">
        <f>[1]Субвенция_факт!H20</f>
        <v>8495.75</v>
      </c>
      <c r="E21" s="995">
        <v>0</v>
      </c>
      <c r="F21" s="995">
        <f>[1]Субвенция_факт!I20</f>
        <v>1186416</v>
      </c>
      <c r="G21" s="995">
        <v>338868</v>
      </c>
      <c r="H21" s="995">
        <f>[1]Субвенция_факт!J20</f>
        <v>388080</v>
      </c>
      <c r="I21" s="995">
        <v>88858</v>
      </c>
      <c r="J21" s="995">
        <f>[1]Субвенция_факт!K20</f>
        <v>853509.44</v>
      </c>
      <c r="K21" s="995">
        <v>230000</v>
      </c>
      <c r="L21" s="995">
        <f>[1]Субвенция_факт!L20</f>
        <v>11762171.189999999</v>
      </c>
      <c r="M21" s="1243">
        <v>4107000</v>
      </c>
      <c r="N21" s="995">
        <f>[1]Субвенция_факт!N20</f>
        <v>2422947</v>
      </c>
      <c r="O21" s="995">
        <v>601912</v>
      </c>
      <c r="P21" s="995">
        <f>[1]Субвенция_факт!O20</f>
        <v>485690</v>
      </c>
      <c r="Q21" s="995">
        <v>162000</v>
      </c>
      <c r="R21" s="995">
        <f>[1]Субвенция_факт!R20</f>
        <v>50000</v>
      </c>
      <c r="S21" s="995"/>
      <c r="T21" s="995">
        <f>[1]Субвенция_факт!S20</f>
        <v>263197000</v>
      </c>
      <c r="U21" s="995">
        <v>66000000</v>
      </c>
      <c r="V21" s="995">
        <f>[1]Субвенция_факт!T20</f>
        <v>0</v>
      </c>
      <c r="W21" s="995"/>
      <c r="X21" s="995">
        <f>[1]Субвенция_факт!U20</f>
        <v>75713405</v>
      </c>
      <c r="Y21" s="995">
        <v>23500000</v>
      </c>
      <c r="Z21" s="995">
        <f>[1]Субвенция_факт!V20</f>
        <v>12800</v>
      </c>
      <c r="AA21" s="995">
        <v>0</v>
      </c>
      <c r="AB21" s="995">
        <f>[1]Субвенция_факт!Y20</f>
        <v>2837362</v>
      </c>
      <c r="AC21" s="995">
        <v>700000</v>
      </c>
      <c r="AD21" s="995">
        <f>[1]Субвенция_факт!Z20</f>
        <v>0</v>
      </c>
      <c r="AE21" s="995"/>
      <c r="AF21" s="995">
        <f>[1]Субвенция_факт!AA20</f>
        <v>840012.6</v>
      </c>
      <c r="AG21" s="995">
        <v>240000</v>
      </c>
      <c r="AH21" s="995">
        <f>[1]Субвенция_факт!AB20</f>
        <v>394428</v>
      </c>
      <c r="AI21" s="995">
        <v>0</v>
      </c>
      <c r="AJ21" s="995">
        <f>[1]Субвенция_факт!AC20</f>
        <v>0</v>
      </c>
      <c r="AK21" s="995"/>
      <c r="AL21" s="995">
        <f>[1]Субвенция_факт!AD20</f>
        <v>824330</v>
      </c>
      <c r="AM21" s="995">
        <v>240000</v>
      </c>
      <c r="AN21" s="995">
        <f>[1]Субвенция_факт!AH20</f>
        <v>990598.75</v>
      </c>
      <c r="AO21" s="995">
        <v>247649.68</v>
      </c>
      <c r="AR21" s="481"/>
      <c r="AS21" s="482"/>
      <c r="AT21" s="482"/>
      <c r="AU21" s="482"/>
    </row>
    <row r="22" spans="1:47" ht="21" customHeight="1" x14ac:dyDescent="0.25">
      <c r="A22" s="483" t="s">
        <v>995</v>
      </c>
      <c r="B22" s="485">
        <f t="shared" si="0"/>
        <v>426561827.94000006</v>
      </c>
      <c r="C22" s="995">
        <f t="shared" si="0"/>
        <v>116403585.68000001</v>
      </c>
      <c r="D22" s="995">
        <f>[1]Субвенция_факт!H23</f>
        <v>8495.75</v>
      </c>
      <c r="E22" s="995">
        <v>0</v>
      </c>
      <c r="F22" s="995">
        <f>[1]Субвенция_факт!I23</f>
        <v>1347192</v>
      </c>
      <c r="G22" s="995">
        <v>327128</v>
      </c>
      <c r="H22" s="995">
        <f>[1]Субвенция_факт!J23</f>
        <v>426888</v>
      </c>
      <c r="I22" s="995">
        <v>87934</v>
      </c>
      <c r="J22" s="995">
        <f>[1]Субвенция_факт!K23</f>
        <v>791281.38</v>
      </c>
      <c r="K22" s="995">
        <v>170000</v>
      </c>
      <c r="L22" s="995">
        <f>[1]Субвенция_факт!L23</f>
        <v>13374821.460000001</v>
      </c>
      <c r="M22" s="1243">
        <v>3836000</v>
      </c>
      <c r="N22" s="995">
        <f>[1]Субвенция_факт!N23</f>
        <v>3154043</v>
      </c>
      <c r="O22" s="995">
        <v>540000</v>
      </c>
      <c r="P22" s="995">
        <f>[1]Субвенция_факт!O23</f>
        <v>1193400</v>
      </c>
      <c r="Q22" s="995">
        <v>275000</v>
      </c>
      <c r="R22" s="995">
        <f>[1]Субвенция_факт!R23</f>
        <v>50000</v>
      </c>
      <c r="S22" s="995"/>
      <c r="T22" s="995">
        <f>[1]Субвенция_факт!S23</f>
        <v>326640356</v>
      </c>
      <c r="U22" s="995">
        <v>86100000</v>
      </c>
      <c r="V22" s="995">
        <f>[1]Субвенция_факт!T23</f>
        <v>0</v>
      </c>
      <c r="W22" s="995"/>
      <c r="X22" s="995">
        <f>[1]Субвенция_факт!U23</f>
        <v>73208490</v>
      </c>
      <c r="Y22" s="995">
        <v>23800000</v>
      </c>
      <c r="Z22" s="995">
        <f>[1]Субвенция_факт!V23</f>
        <v>4000</v>
      </c>
      <c r="AA22" s="995">
        <v>0</v>
      </c>
      <c r="AB22" s="995">
        <f>[1]Субвенция_факт!Y23</f>
        <v>2283535</v>
      </c>
      <c r="AC22" s="995">
        <v>600000</v>
      </c>
      <c r="AD22" s="995">
        <f>[1]Субвенция_факт!Z23</f>
        <v>0</v>
      </c>
      <c r="AE22" s="995"/>
      <c r="AF22" s="995">
        <f>[1]Субвенция_факт!AA23</f>
        <v>839312.6</v>
      </c>
      <c r="AG22" s="995">
        <v>165000</v>
      </c>
      <c r="AH22" s="995">
        <f>[1]Субвенция_факт!AB23</f>
        <v>1380497</v>
      </c>
      <c r="AI22" s="995">
        <v>0</v>
      </c>
      <c r="AJ22" s="995">
        <f>[1]Субвенция_факт!AC23</f>
        <v>0</v>
      </c>
      <c r="AK22" s="995"/>
      <c r="AL22" s="995">
        <f>[1]Субвенция_факт!AD23</f>
        <v>809421</v>
      </c>
      <c r="AM22" s="995">
        <v>240000</v>
      </c>
      <c r="AN22" s="995">
        <f>[1]Субвенция_факт!AH23</f>
        <v>1050094.75</v>
      </c>
      <c r="AO22" s="995">
        <v>262523.68</v>
      </c>
      <c r="AR22" s="481"/>
      <c r="AS22" s="482"/>
      <c r="AT22" s="482"/>
      <c r="AU22" s="482"/>
    </row>
    <row r="23" spans="1:47" ht="21" customHeight="1" x14ac:dyDescent="0.25">
      <c r="A23" s="483" t="s">
        <v>996</v>
      </c>
      <c r="B23" s="485">
        <f t="shared" si="0"/>
        <v>684328690.71000004</v>
      </c>
      <c r="C23" s="995">
        <f t="shared" si="0"/>
        <v>189252596.16</v>
      </c>
      <c r="D23" s="995">
        <f>[1]Субвенция_факт!H24</f>
        <v>8495.75</v>
      </c>
      <c r="E23" s="995">
        <v>0</v>
      </c>
      <c r="F23" s="995">
        <f>[1]Субвенция_факт!I24</f>
        <v>1092168</v>
      </c>
      <c r="G23" s="995">
        <v>191014</v>
      </c>
      <c r="H23" s="995">
        <f>[1]Субвенция_факт!J24</f>
        <v>308616</v>
      </c>
      <c r="I23" s="995">
        <v>64218</v>
      </c>
      <c r="J23" s="995">
        <f>[1]Субвенция_факт!K24</f>
        <v>1656583.07</v>
      </c>
      <c r="K23" s="995">
        <v>418000</v>
      </c>
      <c r="L23" s="995">
        <f>[1]Субвенция_факт!L24</f>
        <v>27620289.620000001</v>
      </c>
      <c r="M23" s="1243">
        <v>11200000</v>
      </c>
      <c r="N23" s="995">
        <f>[1]Субвенция_факт!N24</f>
        <v>5628608</v>
      </c>
      <c r="O23" s="995">
        <v>1369050</v>
      </c>
      <c r="P23" s="995">
        <f>[1]Субвенция_факт!O24</f>
        <v>1193400</v>
      </c>
      <c r="Q23" s="995">
        <v>700000</v>
      </c>
      <c r="R23" s="995">
        <f>[1]Субвенция_факт!R24</f>
        <v>100000</v>
      </c>
      <c r="S23" s="995"/>
      <c r="T23" s="995">
        <f>[1]Субвенция_факт!S24</f>
        <v>436002198</v>
      </c>
      <c r="U23" s="995">
        <v>120000000</v>
      </c>
      <c r="V23" s="995">
        <f>[1]Субвенция_факт!T24</f>
        <v>0</v>
      </c>
      <c r="W23" s="995"/>
      <c r="X23" s="995">
        <f>[1]Субвенция_факт!U24</f>
        <v>203054561</v>
      </c>
      <c r="Y23" s="995">
        <v>54000000</v>
      </c>
      <c r="Z23" s="995">
        <f>[1]Субвенция_факт!V24</f>
        <v>11200</v>
      </c>
      <c r="AA23" s="995">
        <v>0</v>
      </c>
      <c r="AB23" s="995">
        <f>[1]Субвенция_факт!Y24</f>
        <v>3299547</v>
      </c>
      <c r="AC23" s="995">
        <v>600000</v>
      </c>
      <c r="AD23" s="995">
        <f>[1]Субвенция_факт!Z24</f>
        <v>0</v>
      </c>
      <c r="AE23" s="995"/>
      <c r="AF23" s="995">
        <f>[1]Субвенция_факт!AA24</f>
        <v>817312.6</v>
      </c>
      <c r="AG23" s="995">
        <v>170000</v>
      </c>
      <c r="AH23" s="995">
        <f>[1]Субвенция_факт!AB24</f>
        <v>1408670</v>
      </c>
      <c r="AI23" s="995">
        <v>0</v>
      </c>
      <c r="AJ23" s="995">
        <f>[1]Субвенция_факт!AC24</f>
        <v>26473</v>
      </c>
      <c r="AK23" s="995"/>
      <c r="AL23" s="995">
        <f>[1]Субвенция_факт!AD24</f>
        <v>899312</v>
      </c>
      <c r="AM23" s="995">
        <v>240000</v>
      </c>
      <c r="AN23" s="995">
        <f>[1]Субвенция_факт!AH24</f>
        <v>1201256.67</v>
      </c>
      <c r="AO23" s="995">
        <v>300314.15999999997</v>
      </c>
      <c r="AR23" s="481"/>
      <c r="AS23" s="482"/>
      <c r="AT23" s="482"/>
      <c r="AU23" s="482"/>
    </row>
    <row r="24" spans="1:47" ht="21" customHeight="1" x14ac:dyDescent="0.25">
      <c r="A24" s="483" t="s">
        <v>997</v>
      </c>
      <c r="B24" s="485">
        <f t="shared" si="0"/>
        <v>336268183.60000002</v>
      </c>
      <c r="C24" s="995">
        <f t="shared" si="0"/>
        <v>76757708.680000007</v>
      </c>
      <c r="D24" s="995">
        <f>[1]Субвенция_факт!H25</f>
        <v>8495.75</v>
      </c>
      <c r="E24" s="995">
        <v>0</v>
      </c>
      <c r="F24" s="995">
        <f>[1]Субвенция_факт!I25</f>
        <v>1404480</v>
      </c>
      <c r="G24" s="995">
        <v>375000</v>
      </c>
      <c r="H24" s="995">
        <f>[1]Субвенция_факт!J25</f>
        <v>493416</v>
      </c>
      <c r="I24" s="995">
        <v>97174</v>
      </c>
      <c r="J24" s="995">
        <f>[1]Субвенция_факт!K25</f>
        <v>818081.38</v>
      </c>
      <c r="K24" s="995">
        <v>270000</v>
      </c>
      <c r="L24" s="995">
        <f>[1]Субвенция_факт!L25</f>
        <v>11762640.119999999</v>
      </c>
      <c r="M24" s="1243">
        <v>3000000</v>
      </c>
      <c r="N24" s="995">
        <f>[1]Субвенция_факт!N25</f>
        <v>3337028</v>
      </c>
      <c r="O24" s="995">
        <v>1000000</v>
      </c>
      <c r="P24" s="995">
        <f>[1]Субвенция_факт!O25</f>
        <v>409360</v>
      </c>
      <c r="Q24" s="995">
        <v>130000</v>
      </c>
      <c r="R24" s="995">
        <f>[1]Субвенция_факт!R25</f>
        <v>100000</v>
      </c>
      <c r="S24" s="995"/>
      <c r="T24" s="995">
        <f>[1]Субвенция_факт!S25</f>
        <v>255434476</v>
      </c>
      <c r="U24" s="995">
        <v>55000000</v>
      </c>
      <c r="V24" s="995">
        <f>[1]Субвенция_факт!T25</f>
        <v>0</v>
      </c>
      <c r="W24" s="995"/>
      <c r="X24" s="995">
        <f>[1]Субвенция_факт!U25</f>
        <v>55620563</v>
      </c>
      <c r="Y24" s="995">
        <v>15000000</v>
      </c>
      <c r="Z24" s="995">
        <f>[1]Субвенция_факт!V25</f>
        <v>4800</v>
      </c>
      <c r="AA24" s="995">
        <v>0</v>
      </c>
      <c r="AB24" s="995">
        <f>[1]Субвенция_факт!Y25</f>
        <v>2556439</v>
      </c>
      <c r="AC24" s="995">
        <v>750000</v>
      </c>
      <c r="AD24" s="995">
        <f>[1]Субвенция_факт!Z25</f>
        <v>0</v>
      </c>
      <c r="AE24" s="995"/>
      <c r="AF24" s="995">
        <f>[1]Субвенция_факт!AA25</f>
        <v>982512.6</v>
      </c>
      <c r="AG24" s="995">
        <v>332500</v>
      </c>
      <c r="AH24" s="995">
        <f>[1]Субвенция_факт!AB25</f>
        <v>1380497</v>
      </c>
      <c r="AI24" s="995">
        <v>299760</v>
      </c>
      <c r="AJ24" s="995">
        <f>[1]Субвенция_факт!AC25</f>
        <v>26473</v>
      </c>
      <c r="AK24" s="995"/>
      <c r="AL24" s="995">
        <f>[1]Субвенция_факт!AD25</f>
        <v>875823</v>
      </c>
      <c r="AM24" s="995">
        <v>240000</v>
      </c>
      <c r="AN24" s="995">
        <f>[1]Субвенция_факт!AH25</f>
        <v>1053098.75</v>
      </c>
      <c r="AO24" s="995">
        <v>263274.68</v>
      </c>
      <c r="AR24" s="481"/>
      <c r="AS24" s="482"/>
      <c r="AT24" s="482"/>
      <c r="AU24" s="482"/>
    </row>
    <row r="25" spans="1:47" ht="21" customHeight="1" x14ac:dyDescent="0.25">
      <c r="A25" s="483" t="s">
        <v>998</v>
      </c>
      <c r="B25" s="485">
        <f t="shared" si="0"/>
        <v>472367040.41000003</v>
      </c>
      <c r="C25" s="995">
        <f t="shared" si="0"/>
        <v>120661011.68000001</v>
      </c>
      <c r="D25" s="995">
        <f>[1]Субвенция_факт!H26</f>
        <v>8495.75</v>
      </c>
      <c r="E25" s="995">
        <v>0</v>
      </c>
      <c r="F25" s="995">
        <f>[1]Субвенция_факт!I26</f>
        <v>766920</v>
      </c>
      <c r="G25" s="995">
        <v>220000</v>
      </c>
      <c r="H25" s="995">
        <f>[1]Субвенция_факт!J26</f>
        <v>225458</v>
      </c>
      <c r="I25" s="995">
        <v>54362</v>
      </c>
      <c r="J25" s="995">
        <f>[1]Субвенция_факт!K26</f>
        <v>1650679.49</v>
      </c>
      <c r="K25" s="995">
        <v>600000</v>
      </c>
      <c r="L25" s="995">
        <f>[1]Субвенция_факт!L26</f>
        <v>20823930.82</v>
      </c>
      <c r="M25" s="1243">
        <v>5300000</v>
      </c>
      <c r="N25" s="995">
        <f>[1]Субвенция_факт!N26</f>
        <v>3332611</v>
      </c>
      <c r="O25" s="995">
        <v>1500000</v>
      </c>
      <c r="P25" s="995">
        <f>[1]Субвенция_факт!O26</f>
        <v>643280</v>
      </c>
      <c r="Q25" s="995">
        <v>260000</v>
      </c>
      <c r="R25" s="995">
        <f>[1]Субвенция_факт!R26</f>
        <v>50000</v>
      </c>
      <c r="S25" s="995"/>
      <c r="T25" s="995">
        <f>[1]Субвенция_факт!S26</f>
        <v>325080335</v>
      </c>
      <c r="U25" s="995">
        <v>81000000</v>
      </c>
      <c r="V25" s="995">
        <f>[1]Субвенция_факт!T26</f>
        <v>0</v>
      </c>
      <c r="W25" s="995"/>
      <c r="X25" s="995">
        <f>[1]Субвенция_факт!U26</f>
        <v>112169017</v>
      </c>
      <c r="Y25" s="995">
        <v>30000000</v>
      </c>
      <c r="Z25" s="995">
        <f>[1]Субвенция_факт!V26</f>
        <v>8000</v>
      </c>
      <c r="AA25" s="995">
        <v>0</v>
      </c>
      <c r="AB25" s="995">
        <f>[1]Субвенция_факт!Y26</f>
        <v>3378164</v>
      </c>
      <c r="AC25" s="995">
        <v>900000</v>
      </c>
      <c r="AD25" s="995">
        <f>[1]Субвенция_факт!Z26</f>
        <v>0</v>
      </c>
      <c r="AE25" s="995"/>
      <c r="AF25" s="995">
        <f>[1]Субвенция_факт!AA26</f>
        <v>974312.6</v>
      </c>
      <c r="AG25" s="995">
        <v>300000</v>
      </c>
      <c r="AH25" s="995">
        <f>[1]Субвенция_факт!AB26</f>
        <v>1183283</v>
      </c>
      <c r="AI25" s="995">
        <v>0</v>
      </c>
      <c r="AJ25" s="995">
        <f>[1]Субвенция_факт!AC26</f>
        <v>52943</v>
      </c>
      <c r="AK25" s="995"/>
      <c r="AL25" s="995">
        <f>[1]Субвенция_факт!AD26</f>
        <v>873012</v>
      </c>
      <c r="AM25" s="995">
        <v>240000</v>
      </c>
      <c r="AN25" s="995">
        <f>[1]Субвенция_факт!AH26</f>
        <v>1146598.75</v>
      </c>
      <c r="AO25" s="995">
        <v>286649.68</v>
      </c>
      <c r="AR25" s="481"/>
      <c r="AS25" s="482"/>
      <c r="AT25" s="482"/>
      <c r="AU25" s="482"/>
    </row>
    <row r="26" spans="1:47" ht="21" customHeight="1" x14ac:dyDescent="0.25">
      <c r="A26" s="483" t="s">
        <v>1000</v>
      </c>
      <c r="B26" s="485">
        <f>D26+F26+H26+L26+P26+J26+R26+N26+AL26+X26+T26+V26+Z26+AB26+AD26+AF26+AH26+AN26+AJ26</f>
        <v>8112248267.960001</v>
      </c>
      <c r="C26" s="995">
        <f>E26+G26+I26+M26+Q26+K26+S26+O26+AM26+Y26+U26+W26+AA26+AC26+AE26+AG26+AI26+AO26+AK26</f>
        <v>1945257250.9699998</v>
      </c>
      <c r="D26" s="995">
        <f>[1]Субвенция_факт!H30</f>
        <v>441779.16</v>
      </c>
      <c r="E26" s="995">
        <v>192514.6</v>
      </c>
      <c r="F26" s="995">
        <f>[1]Субвенция_факт!I30</f>
        <v>0</v>
      </c>
      <c r="G26" s="995"/>
      <c r="H26" s="995">
        <f>[1]Субвенция_факт!J30</f>
        <v>0</v>
      </c>
      <c r="I26" s="995"/>
      <c r="J26" s="995">
        <f>[1]Субвенция_факт!K30</f>
        <v>8844891.0199999996</v>
      </c>
      <c r="K26" s="995">
        <v>2500000</v>
      </c>
      <c r="L26" s="995">
        <f>[1]Субвенция_факт!L30</f>
        <v>265249055.67999998</v>
      </c>
      <c r="M26" s="1243">
        <v>85481000</v>
      </c>
      <c r="N26" s="995">
        <f>[1]Субвенция_факт!N30</f>
        <v>36477591</v>
      </c>
      <c r="O26" s="995">
        <v>9816000</v>
      </c>
      <c r="P26" s="995">
        <f>[1]Субвенция_факт!O30</f>
        <v>17544000</v>
      </c>
      <c r="Q26" s="995">
        <v>5318000</v>
      </c>
      <c r="R26" s="995">
        <f>[1]Субвенция_факт!R30</f>
        <v>900000</v>
      </c>
      <c r="S26" s="995">
        <v>200000</v>
      </c>
      <c r="T26" s="995">
        <f>[1]Субвенция_факт!S30</f>
        <v>4414974744</v>
      </c>
      <c r="U26" s="995">
        <v>1040942600</v>
      </c>
      <c r="V26" s="995">
        <f>[1]Субвенция_факт!T30</f>
        <v>42277044</v>
      </c>
      <c r="W26" s="995">
        <v>10800000</v>
      </c>
      <c r="X26" s="995">
        <f>[1]Субвенция_факт!U30</f>
        <v>3286757685</v>
      </c>
      <c r="Y26" s="995">
        <v>773356500</v>
      </c>
      <c r="Z26" s="995">
        <f>[1]Субвенция_факт!V30</f>
        <v>120000</v>
      </c>
      <c r="AA26" s="995">
        <v>0</v>
      </c>
      <c r="AB26" s="995">
        <f>[1]Субвенция_факт!Y30</f>
        <v>12586570</v>
      </c>
      <c r="AC26" s="995">
        <v>3300000</v>
      </c>
      <c r="AD26" s="995">
        <f>[1]Субвенция_факт!Z30</f>
        <v>7000000</v>
      </c>
      <c r="AE26" s="995">
        <v>6300000</v>
      </c>
      <c r="AF26" s="995">
        <f>[1]Субвенция_факт!AA30</f>
        <v>7935179.0999999996</v>
      </c>
      <c r="AG26" s="995">
        <v>2100000</v>
      </c>
      <c r="AH26" s="995">
        <f>[1]Субвенция_факт!AB30</f>
        <v>8959143</v>
      </c>
      <c r="AI26" s="995">
        <v>4470636.37</v>
      </c>
      <c r="AJ26" s="995">
        <f>[1]Субвенция_факт!AC30</f>
        <v>0</v>
      </c>
      <c r="AK26" s="995"/>
      <c r="AL26" s="995">
        <f>[1]Субвенция_факт!AD30</f>
        <v>2180586</v>
      </c>
      <c r="AM26" s="995">
        <v>480000</v>
      </c>
      <c r="AN26" s="995">
        <f>[1]Субвенция_факт!AH30</f>
        <v>0</v>
      </c>
      <c r="AO26" s="995"/>
      <c r="AP26" s="484"/>
      <c r="AR26" s="481"/>
      <c r="AS26" s="482"/>
      <c r="AT26" s="482"/>
      <c r="AU26" s="482"/>
    </row>
    <row r="27" spans="1:47" ht="21" customHeight="1" x14ac:dyDescent="0.25">
      <c r="A27" s="483" t="s">
        <v>999</v>
      </c>
      <c r="B27" s="485">
        <f>D27+F27+H27+L27+P27+J27+R27+N27+AL27+X27+T27+V27+Z27+AB27+AD27+AF27+AH27+AN27+AJ27</f>
        <v>1365606190.6500001</v>
      </c>
      <c r="C27" s="995">
        <f>E27+G27+I27+M27+Q27+K27+S27+O27+AM27+Y27+U27+W27+AA27+AC27+AE27+AG27+AI27+AO27+AK27</f>
        <v>341704823.63999999</v>
      </c>
      <c r="D27" s="995">
        <f>[1]Субвенция_факт!H29</f>
        <v>50974.52</v>
      </c>
      <c r="E27" s="995">
        <v>0</v>
      </c>
      <c r="F27" s="995">
        <f>[1]Субвенция_факт!I29</f>
        <v>0</v>
      </c>
      <c r="G27" s="995"/>
      <c r="H27" s="995">
        <f>[1]Субвенция_факт!J29</f>
        <v>0</v>
      </c>
      <c r="I27" s="995"/>
      <c r="J27" s="995">
        <f>[1]Субвенция_факт!K29</f>
        <v>1726559.57</v>
      </c>
      <c r="K27" s="995">
        <v>350000</v>
      </c>
      <c r="L27" s="995">
        <f>[1]Субвенция_факт!L29</f>
        <v>51817702.859999999</v>
      </c>
      <c r="M27" s="1243">
        <v>13500000</v>
      </c>
      <c r="N27" s="995">
        <f>[1]Субвенция_факт!N29</f>
        <v>6800357</v>
      </c>
      <c r="O27" s="995">
        <v>1200000</v>
      </c>
      <c r="P27" s="995">
        <f>[1]Субвенция_факт!O29</f>
        <v>2140980</v>
      </c>
      <c r="Q27" s="995">
        <v>738000</v>
      </c>
      <c r="R27" s="995">
        <f>[1]Субвенция_факт!R29</f>
        <v>250000</v>
      </c>
      <c r="S27" s="995"/>
      <c r="T27" s="995">
        <f>[1]Субвенция_факт!S29</f>
        <v>695245142</v>
      </c>
      <c r="U27" s="995">
        <v>177700000</v>
      </c>
      <c r="V27" s="995">
        <f>[1]Субвенция_факт!T29</f>
        <v>13443014</v>
      </c>
      <c r="W27" s="995">
        <v>3600000</v>
      </c>
      <c r="X27" s="995">
        <f>[1]Субвенция_факт!U29</f>
        <v>563475801</v>
      </c>
      <c r="Y27" s="995">
        <v>142000000</v>
      </c>
      <c r="Z27" s="995">
        <f>[1]Субвенция_факт!V29</f>
        <v>42400</v>
      </c>
      <c r="AA27" s="995">
        <v>0</v>
      </c>
      <c r="AB27" s="995">
        <f>[1]Субвенция_факт!Y29</f>
        <v>17816989</v>
      </c>
      <c r="AC27" s="995">
        <v>1260000</v>
      </c>
      <c r="AD27" s="995">
        <f>[1]Субвенция_факт!Z29</f>
        <v>5000000</v>
      </c>
      <c r="AE27" s="995">
        <v>0</v>
      </c>
      <c r="AF27" s="995">
        <f>[1]Субвенция_факт!AA29</f>
        <v>1754333.7</v>
      </c>
      <c r="AG27" s="995">
        <v>350000</v>
      </c>
      <c r="AH27" s="995">
        <f>[1]Субвенция_факт!AB29</f>
        <v>4437311</v>
      </c>
      <c r="AI27" s="995">
        <v>586823.64</v>
      </c>
      <c r="AJ27" s="995">
        <f>[1]Субвенция_факт!AC29</f>
        <v>0</v>
      </c>
      <c r="AK27" s="995"/>
      <c r="AL27" s="995">
        <f>[1]Субвенция_факт!AD29</f>
        <v>1604626</v>
      </c>
      <c r="AM27" s="995">
        <v>420000</v>
      </c>
      <c r="AN27" s="995">
        <f>[1]Субвенция_факт!AH29</f>
        <v>0</v>
      </c>
      <c r="AO27" s="995"/>
      <c r="AP27" s="484"/>
      <c r="AR27" s="481"/>
      <c r="AS27" s="482"/>
      <c r="AT27" s="482"/>
      <c r="AU27" s="482"/>
    </row>
    <row r="28" spans="1:47" s="486" customFormat="1" ht="21" customHeight="1" x14ac:dyDescent="0.25">
      <c r="A28" s="485" t="s">
        <v>289</v>
      </c>
      <c r="B28" s="485">
        <f t="shared" ref="B28:AO28" si="3">SUM(B8:B27)</f>
        <v>18253679932.550003</v>
      </c>
      <c r="C28" s="995">
        <f t="shared" si="3"/>
        <v>4596725306.8400002</v>
      </c>
      <c r="D28" s="995">
        <f t="shared" si="3"/>
        <v>645677.17999999993</v>
      </c>
      <c r="E28" s="995">
        <f t="shared" si="3"/>
        <v>192514.6</v>
      </c>
      <c r="F28" s="995">
        <f t="shared" si="3"/>
        <v>21130032</v>
      </c>
      <c r="G28" s="995">
        <f t="shared" si="3"/>
        <v>5521686</v>
      </c>
      <c r="H28" s="995">
        <f t="shared" si="3"/>
        <v>6063290</v>
      </c>
      <c r="I28" s="995">
        <f t="shared" si="3"/>
        <v>1356973.35</v>
      </c>
      <c r="J28" s="995">
        <f t="shared" si="3"/>
        <v>32164100</v>
      </c>
      <c r="K28" s="995">
        <f t="shared" si="3"/>
        <v>8971000</v>
      </c>
      <c r="L28" s="995">
        <f t="shared" si="3"/>
        <v>635203407.37</v>
      </c>
      <c r="M28" s="995">
        <f t="shared" si="3"/>
        <v>197477080</v>
      </c>
      <c r="N28" s="995">
        <f t="shared" si="3"/>
        <v>115347200</v>
      </c>
      <c r="O28" s="995">
        <f t="shared" si="3"/>
        <v>30305038</v>
      </c>
      <c r="P28" s="995">
        <f t="shared" si="3"/>
        <v>39256740</v>
      </c>
      <c r="Q28" s="995">
        <f t="shared" si="3"/>
        <v>12499276</v>
      </c>
      <c r="R28" s="995">
        <f t="shared" si="3"/>
        <v>2350000</v>
      </c>
      <c r="S28" s="995">
        <f t="shared" si="3"/>
        <v>250000</v>
      </c>
      <c r="T28" s="995">
        <f t="shared" si="3"/>
        <v>11234817152</v>
      </c>
      <c r="U28" s="995">
        <f t="shared" si="3"/>
        <v>2809546100</v>
      </c>
      <c r="V28" s="995">
        <f t="shared" si="3"/>
        <v>55720058</v>
      </c>
      <c r="W28" s="995">
        <f t="shared" si="3"/>
        <v>14400000</v>
      </c>
      <c r="X28" s="995">
        <f t="shared" si="3"/>
        <v>5892561033</v>
      </c>
      <c r="Y28" s="995">
        <f t="shared" si="3"/>
        <v>1468461100</v>
      </c>
      <c r="Z28" s="995">
        <f t="shared" si="3"/>
        <v>326400</v>
      </c>
      <c r="AA28" s="995">
        <f t="shared" si="3"/>
        <v>10500</v>
      </c>
      <c r="AB28" s="995">
        <f t="shared" si="3"/>
        <v>100062750</v>
      </c>
      <c r="AC28" s="995">
        <f t="shared" si="3"/>
        <v>17309000</v>
      </c>
      <c r="AD28" s="995">
        <f t="shared" si="3"/>
        <v>12000000</v>
      </c>
      <c r="AE28" s="995">
        <f t="shared" si="3"/>
        <v>6300000</v>
      </c>
      <c r="AF28" s="995">
        <f t="shared" si="3"/>
        <v>27080529.999999996</v>
      </c>
      <c r="AG28" s="995">
        <f t="shared" si="3"/>
        <v>7152812.5999999996</v>
      </c>
      <c r="AH28" s="995">
        <f t="shared" si="3"/>
        <v>44344939</v>
      </c>
      <c r="AI28" s="995">
        <f t="shared" si="3"/>
        <v>8449076.3800000008</v>
      </c>
      <c r="AJ28" s="995">
        <f t="shared" si="3"/>
        <v>1448224</v>
      </c>
      <c r="AK28" s="995">
        <f t="shared" si="3"/>
        <v>0</v>
      </c>
      <c r="AL28" s="995">
        <f t="shared" si="3"/>
        <v>19305800</v>
      </c>
      <c r="AM28" s="995">
        <f t="shared" si="3"/>
        <v>5060000</v>
      </c>
      <c r="AN28" s="995">
        <f t="shared" si="3"/>
        <v>13852600</v>
      </c>
      <c r="AO28" s="995">
        <f t="shared" si="3"/>
        <v>3463149.9100000006</v>
      </c>
      <c r="AR28" s="481"/>
      <c r="AS28" s="482"/>
      <c r="AT28" s="482"/>
      <c r="AU28" s="482"/>
    </row>
    <row r="29" spans="1:47" x14ac:dyDescent="0.25">
      <c r="B29" s="487"/>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R29" s="481"/>
      <c r="AS29" s="482"/>
      <c r="AT29" s="482"/>
      <c r="AU29" s="482"/>
    </row>
    <row r="30" spans="1:47" x14ac:dyDescent="0.25">
      <c r="B30" s="487"/>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M30" s="487"/>
      <c r="AN30" s="487"/>
      <c r="AO30" s="487"/>
      <c r="AR30" s="481"/>
      <c r="AS30" s="482"/>
      <c r="AT30" s="482"/>
      <c r="AU30" s="482"/>
    </row>
    <row r="31" spans="1:47" s="473" customFormat="1" x14ac:dyDescent="0.25">
      <c r="A31" s="488" t="s">
        <v>578</v>
      </c>
      <c r="B31" s="489">
        <f t="shared" ref="B31:AO31" si="4">B26+B27</f>
        <v>9477854458.6100006</v>
      </c>
      <c r="C31" s="489">
        <f t="shared" si="4"/>
        <v>2286962074.6099997</v>
      </c>
      <c r="D31" s="489">
        <f t="shared" si="4"/>
        <v>492753.68</v>
      </c>
      <c r="E31" s="489">
        <f t="shared" si="4"/>
        <v>192514.6</v>
      </c>
      <c r="F31" s="489">
        <f t="shared" si="4"/>
        <v>0</v>
      </c>
      <c r="G31" s="489">
        <f t="shared" si="4"/>
        <v>0</v>
      </c>
      <c r="H31" s="489">
        <f t="shared" si="4"/>
        <v>0</v>
      </c>
      <c r="I31" s="489">
        <f t="shared" si="4"/>
        <v>0</v>
      </c>
      <c r="J31" s="489">
        <f t="shared" si="4"/>
        <v>10571450.59</v>
      </c>
      <c r="K31" s="489">
        <f t="shared" si="4"/>
        <v>2850000</v>
      </c>
      <c r="L31" s="489">
        <f t="shared" si="4"/>
        <v>317066758.53999996</v>
      </c>
      <c r="M31" s="489">
        <f t="shared" si="4"/>
        <v>98981000</v>
      </c>
      <c r="N31" s="489">
        <f t="shared" si="4"/>
        <v>43277948</v>
      </c>
      <c r="O31" s="489">
        <f t="shared" si="4"/>
        <v>11016000</v>
      </c>
      <c r="P31" s="489">
        <f t="shared" si="4"/>
        <v>19684980</v>
      </c>
      <c r="Q31" s="489">
        <f t="shared" si="4"/>
        <v>6056000</v>
      </c>
      <c r="R31" s="489">
        <f t="shared" si="4"/>
        <v>1150000</v>
      </c>
      <c r="S31" s="489">
        <f t="shared" si="4"/>
        <v>200000</v>
      </c>
      <c r="T31" s="489">
        <f t="shared" si="4"/>
        <v>5110219886</v>
      </c>
      <c r="U31" s="489">
        <f t="shared" si="4"/>
        <v>1218642600</v>
      </c>
      <c r="V31" s="489">
        <f t="shared" si="4"/>
        <v>55720058</v>
      </c>
      <c r="W31" s="489">
        <f t="shared" si="4"/>
        <v>14400000</v>
      </c>
      <c r="X31" s="489">
        <f t="shared" si="4"/>
        <v>3850233486</v>
      </c>
      <c r="Y31" s="489">
        <f t="shared" si="4"/>
        <v>915356500</v>
      </c>
      <c r="Z31" s="489">
        <f t="shared" si="4"/>
        <v>162400</v>
      </c>
      <c r="AA31" s="489">
        <f t="shared" si="4"/>
        <v>0</v>
      </c>
      <c r="AB31" s="489">
        <f t="shared" si="4"/>
        <v>30403559</v>
      </c>
      <c r="AC31" s="489">
        <f t="shared" si="4"/>
        <v>4560000</v>
      </c>
      <c r="AD31" s="489">
        <f t="shared" si="4"/>
        <v>12000000</v>
      </c>
      <c r="AE31" s="489">
        <f t="shared" si="4"/>
        <v>6300000</v>
      </c>
      <c r="AF31" s="489">
        <f t="shared" si="4"/>
        <v>9689512.7999999989</v>
      </c>
      <c r="AG31" s="489">
        <f t="shared" si="4"/>
        <v>2450000</v>
      </c>
      <c r="AH31" s="489">
        <f t="shared" si="4"/>
        <v>13396454</v>
      </c>
      <c r="AI31" s="489">
        <f t="shared" si="4"/>
        <v>5057460.01</v>
      </c>
      <c r="AJ31" s="489">
        <f t="shared" si="4"/>
        <v>0</v>
      </c>
      <c r="AK31" s="489">
        <f t="shared" si="4"/>
        <v>0</v>
      </c>
      <c r="AL31" s="489">
        <f t="shared" si="4"/>
        <v>3785212</v>
      </c>
      <c r="AM31" s="489">
        <f t="shared" si="4"/>
        <v>900000</v>
      </c>
      <c r="AN31" s="489">
        <f t="shared" si="4"/>
        <v>0</v>
      </c>
      <c r="AO31" s="489">
        <f t="shared" si="4"/>
        <v>0</v>
      </c>
      <c r="AR31" s="481"/>
      <c r="AS31" s="490"/>
      <c r="AT31" s="490"/>
      <c r="AU31" s="490"/>
    </row>
    <row r="32" spans="1:47" s="473" customFormat="1" x14ac:dyDescent="0.25">
      <c r="A32" s="488" t="s">
        <v>680</v>
      </c>
      <c r="B32" s="489">
        <f t="shared" ref="B32:AO32" si="5">SUM(B8:B25)-B33</f>
        <v>6450809434.1600027</v>
      </c>
      <c r="C32" s="489">
        <f t="shared" si="5"/>
        <v>1714001501.0700006</v>
      </c>
      <c r="D32" s="489">
        <f t="shared" si="5"/>
        <v>110444.75</v>
      </c>
      <c r="E32" s="489">
        <f t="shared" si="5"/>
        <v>0</v>
      </c>
      <c r="F32" s="489">
        <f t="shared" si="5"/>
        <v>13850760</v>
      </c>
      <c r="G32" s="489">
        <f t="shared" si="5"/>
        <v>3668522</v>
      </c>
      <c r="H32" s="489">
        <f t="shared" si="5"/>
        <v>4237466</v>
      </c>
      <c r="I32" s="489">
        <f t="shared" si="5"/>
        <v>911148.35000000009</v>
      </c>
      <c r="J32" s="489">
        <f t="shared" si="5"/>
        <v>16821875.399999999</v>
      </c>
      <c r="K32" s="489">
        <f t="shared" si="5"/>
        <v>4753000</v>
      </c>
      <c r="L32" s="489">
        <f t="shared" si="5"/>
        <v>244151687.00999999</v>
      </c>
      <c r="M32" s="489">
        <f t="shared" si="5"/>
        <v>78144200</v>
      </c>
      <c r="N32" s="489">
        <f t="shared" si="5"/>
        <v>51923677</v>
      </c>
      <c r="O32" s="489">
        <f t="shared" si="5"/>
        <v>13886040</v>
      </c>
      <c r="P32" s="489">
        <f t="shared" si="5"/>
        <v>14713840</v>
      </c>
      <c r="Q32" s="489">
        <f t="shared" si="5"/>
        <v>5197500</v>
      </c>
      <c r="R32" s="489">
        <f t="shared" si="5"/>
        <v>1000000</v>
      </c>
      <c r="S32" s="489">
        <f t="shared" si="5"/>
        <v>50000</v>
      </c>
      <c r="T32" s="489">
        <f t="shared" si="5"/>
        <v>4431335229</v>
      </c>
      <c r="U32" s="489">
        <f t="shared" si="5"/>
        <v>1159832100</v>
      </c>
      <c r="V32" s="489">
        <f t="shared" si="5"/>
        <v>0</v>
      </c>
      <c r="W32" s="489">
        <f t="shared" si="5"/>
        <v>0</v>
      </c>
      <c r="X32" s="489">
        <f t="shared" si="5"/>
        <v>1573755432</v>
      </c>
      <c r="Y32" s="489">
        <f t="shared" si="5"/>
        <v>425354600</v>
      </c>
      <c r="Z32" s="489">
        <f t="shared" si="5"/>
        <v>119200</v>
      </c>
      <c r="AA32" s="489">
        <f t="shared" si="5"/>
        <v>0</v>
      </c>
      <c r="AB32" s="489">
        <f t="shared" si="5"/>
        <v>44280329</v>
      </c>
      <c r="AC32" s="489">
        <f t="shared" si="5"/>
        <v>9250000</v>
      </c>
      <c r="AD32" s="489">
        <f t="shared" si="5"/>
        <v>0</v>
      </c>
      <c r="AE32" s="489">
        <f t="shared" si="5"/>
        <v>0</v>
      </c>
      <c r="AF32" s="489">
        <f t="shared" si="5"/>
        <v>12274608.999999996</v>
      </c>
      <c r="AG32" s="489">
        <f t="shared" si="5"/>
        <v>3412812.5999999996</v>
      </c>
      <c r="AH32" s="489">
        <f t="shared" si="5"/>
        <v>16889956</v>
      </c>
      <c r="AI32" s="489">
        <f t="shared" si="5"/>
        <v>2958428.2099999995</v>
      </c>
      <c r="AJ32" s="489">
        <f t="shared" si="5"/>
        <v>291199</v>
      </c>
      <c r="AK32" s="489">
        <f t="shared" si="5"/>
        <v>0</v>
      </c>
      <c r="AL32" s="489">
        <f t="shared" si="5"/>
        <v>11201130</v>
      </c>
      <c r="AM32" s="489">
        <f t="shared" si="5"/>
        <v>3120000</v>
      </c>
      <c r="AN32" s="489">
        <f t="shared" si="5"/>
        <v>13852600</v>
      </c>
      <c r="AO32" s="489">
        <f t="shared" si="5"/>
        <v>3463149.9100000006</v>
      </c>
      <c r="AR32" s="481"/>
      <c r="AS32" s="490"/>
      <c r="AT32" s="490"/>
      <c r="AU32" s="490"/>
    </row>
    <row r="33" spans="1:47" s="473" customFormat="1" x14ac:dyDescent="0.25">
      <c r="A33" s="888" t="s">
        <v>577</v>
      </c>
      <c r="B33" s="889">
        <f t="shared" ref="B33:AO33" si="6">B8+B9+B10+B12+B11</f>
        <v>2325016039.7799997</v>
      </c>
      <c r="C33" s="889">
        <f t="shared" si="6"/>
        <v>595761731.15999997</v>
      </c>
      <c r="D33" s="889">
        <f t="shared" si="6"/>
        <v>42478.75</v>
      </c>
      <c r="E33" s="889">
        <f t="shared" si="6"/>
        <v>0</v>
      </c>
      <c r="F33" s="889">
        <f t="shared" si="6"/>
        <v>7279272</v>
      </c>
      <c r="G33" s="889">
        <f t="shared" si="6"/>
        <v>1853164</v>
      </c>
      <c r="H33" s="889">
        <f t="shared" si="6"/>
        <v>1825824</v>
      </c>
      <c r="I33" s="889">
        <f t="shared" si="6"/>
        <v>445825</v>
      </c>
      <c r="J33" s="889">
        <f t="shared" si="6"/>
        <v>4770774.01</v>
      </c>
      <c r="K33" s="889">
        <f t="shared" si="6"/>
        <v>1368000</v>
      </c>
      <c r="L33" s="889">
        <f t="shared" si="6"/>
        <v>73984961.819999993</v>
      </c>
      <c r="M33" s="889">
        <f t="shared" si="6"/>
        <v>20351880</v>
      </c>
      <c r="N33" s="889">
        <f t="shared" si="6"/>
        <v>20145575</v>
      </c>
      <c r="O33" s="889">
        <f t="shared" si="6"/>
        <v>5402998</v>
      </c>
      <c r="P33" s="889">
        <f t="shared" si="6"/>
        <v>4857920</v>
      </c>
      <c r="Q33" s="889">
        <f t="shared" si="6"/>
        <v>1245776</v>
      </c>
      <c r="R33" s="889">
        <f t="shared" si="6"/>
        <v>200000</v>
      </c>
      <c r="S33" s="889">
        <f t="shared" si="6"/>
        <v>0</v>
      </c>
      <c r="T33" s="889">
        <f t="shared" si="6"/>
        <v>1693262037</v>
      </c>
      <c r="U33" s="889">
        <f t="shared" si="6"/>
        <v>431071400</v>
      </c>
      <c r="V33" s="889">
        <f t="shared" si="6"/>
        <v>0</v>
      </c>
      <c r="W33" s="889">
        <f t="shared" si="6"/>
        <v>0</v>
      </c>
      <c r="X33" s="889">
        <f t="shared" si="6"/>
        <v>468572115</v>
      </c>
      <c r="Y33" s="889">
        <f t="shared" si="6"/>
        <v>127750000</v>
      </c>
      <c r="Z33" s="889">
        <f t="shared" si="6"/>
        <v>44800</v>
      </c>
      <c r="AA33" s="889">
        <f t="shared" si="6"/>
        <v>10500</v>
      </c>
      <c r="AB33" s="889">
        <f t="shared" si="6"/>
        <v>25378862</v>
      </c>
      <c r="AC33" s="889">
        <f t="shared" si="6"/>
        <v>3499000</v>
      </c>
      <c r="AD33" s="889">
        <f t="shared" si="6"/>
        <v>0</v>
      </c>
      <c r="AE33" s="889">
        <f t="shared" si="6"/>
        <v>0</v>
      </c>
      <c r="AF33" s="889">
        <f t="shared" si="6"/>
        <v>5116408.2</v>
      </c>
      <c r="AG33" s="889">
        <f t="shared" si="6"/>
        <v>1290000</v>
      </c>
      <c r="AH33" s="889">
        <f t="shared" si="6"/>
        <v>14058529</v>
      </c>
      <c r="AI33" s="889">
        <f t="shared" si="6"/>
        <v>433188.16000000003</v>
      </c>
      <c r="AJ33" s="889">
        <f t="shared" si="6"/>
        <v>1157025</v>
      </c>
      <c r="AK33" s="889">
        <f t="shared" si="6"/>
        <v>0</v>
      </c>
      <c r="AL33" s="889">
        <f t="shared" si="6"/>
        <v>4319458</v>
      </c>
      <c r="AM33" s="889">
        <f t="shared" si="6"/>
        <v>1040000</v>
      </c>
      <c r="AN33" s="889">
        <f t="shared" si="6"/>
        <v>0</v>
      </c>
      <c r="AO33" s="889">
        <f t="shared" si="6"/>
        <v>0</v>
      </c>
      <c r="AR33" s="481"/>
      <c r="AS33" s="490"/>
      <c r="AT33" s="490"/>
      <c r="AU33" s="490"/>
    </row>
    <row r="34" spans="1:47" ht="17.25" customHeight="1" x14ac:dyDescent="0.25">
      <c r="A34" s="491"/>
      <c r="AR34" s="481"/>
      <c r="AS34" s="482"/>
      <c r="AT34" s="482"/>
      <c r="AU34" s="482"/>
    </row>
    <row r="35" spans="1:47" ht="17.25" customHeight="1" x14ac:dyDescent="0.25">
      <c r="A35" s="491"/>
      <c r="AR35" s="481"/>
      <c r="AS35" s="482"/>
      <c r="AT35" s="482"/>
      <c r="AU35" s="482"/>
    </row>
    <row r="36" spans="1:47" x14ac:dyDescent="0.25">
      <c r="A36" s="491"/>
      <c r="B36" s="492"/>
      <c r="C36" s="492"/>
    </row>
    <row r="37" spans="1:47" ht="17.25" customHeight="1" x14ac:dyDescent="0.25">
      <c r="A37" s="491"/>
      <c r="B37" s="492"/>
      <c r="C37" s="492"/>
      <c r="AR37" s="481"/>
      <c r="AS37" s="482"/>
      <c r="AT37" s="482"/>
      <c r="AU37" s="482"/>
    </row>
    <row r="38" spans="1:47" ht="17.25" customHeight="1" x14ac:dyDescent="0.25">
      <c r="A38" s="491"/>
      <c r="B38" s="492"/>
      <c r="C38" s="492"/>
      <c r="AR38" s="481"/>
      <c r="AS38" s="482"/>
      <c r="AT38" s="482"/>
      <c r="AU38" s="482"/>
    </row>
    <row r="39" spans="1:47" ht="17.25" customHeight="1" x14ac:dyDescent="0.25">
      <c r="A39" s="491"/>
      <c r="B39" s="492"/>
      <c r="C39" s="492"/>
      <c r="AR39" s="481"/>
      <c r="AS39" s="482"/>
      <c r="AT39" s="482"/>
      <c r="AU39" s="482"/>
    </row>
    <row r="40" spans="1:47" ht="17.25" customHeight="1" x14ac:dyDescent="0.25">
      <c r="AR40" s="481"/>
      <c r="AS40" s="482"/>
      <c r="AT40" s="482"/>
      <c r="AU40" s="482"/>
    </row>
    <row r="41" spans="1:47" ht="17.25" customHeight="1" x14ac:dyDescent="0.25">
      <c r="AR41" s="481"/>
      <c r="AS41" s="482"/>
      <c r="AT41" s="482"/>
      <c r="AU41" s="482"/>
    </row>
    <row r="42" spans="1:47" ht="17.25" customHeight="1" x14ac:dyDescent="0.25">
      <c r="AR42" s="481"/>
      <c r="AS42" s="482"/>
      <c r="AT42" s="482"/>
      <c r="AU42" s="482"/>
    </row>
    <row r="43" spans="1:47" ht="17.25" customHeight="1" x14ac:dyDescent="0.25">
      <c r="AR43" s="481"/>
      <c r="AS43" s="482"/>
      <c r="AT43" s="482"/>
      <c r="AU43" s="482"/>
    </row>
    <row r="44" spans="1:47" ht="17.25" customHeight="1" x14ac:dyDescent="0.25">
      <c r="AR44" s="493"/>
      <c r="AS44" s="494"/>
      <c r="AT44" s="494"/>
      <c r="AU44" s="494"/>
    </row>
  </sheetData>
  <mergeCells count="41">
    <mergeCell ref="AL5:AM5"/>
    <mergeCell ref="AN5:AO5"/>
    <mergeCell ref="AD5:AE5"/>
    <mergeCell ref="AF5:AG5"/>
    <mergeCell ref="P6:Q6"/>
    <mergeCell ref="R6:S6"/>
    <mergeCell ref="T6:U6"/>
    <mergeCell ref="V6:W6"/>
    <mergeCell ref="X6:Y6"/>
    <mergeCell ref="AN6:AO6"/>
    <mergeCell ref="AB6:AC6"/>
    <mergeCell ref="AD6:AE6"/>
    <mergeCell ref="AF6:AG6"/>
    <mergeCell ref="AH6:AI6"/>
    <mergeCell ref="AJ6:AK6"/>
    <mergeCell ref="AL6:AM6"/>
    <mergeCell ref="J6:K6"/>
    <mergeCell ref="L6:M6"/>
    <mergeCell ref="Z6:AA6"/>
    <mergeCell ref="AH5:AI5"/>
    <mergeCell ref="AJ5:AK5"/>
    <mergeCell ref="N6:O6"/>
    <mergeCell ref="V5:W5"/>
    <mergeCell ref="X5:Y5"/>
    <mergeCell ref="Z5:AA5"/>
    <mergeCell ref="AB5:AC5"/>
    <mergeCell ref="T5:U5"/>
    <mergeCell ref="J5:K5"/>
    <mergeCell ref="L5:M5"/>
    <mergeCell ref="N5:O5"/>
    <mergeCell ref="P5:Q5"/>
    <mergeCell ref="R5:S5"/>
    <mergeCell ref="C2:H2"/>
    <mergeCell ref="A5:A6"/>
    <mergeCell ref="B5:C6"/>
    <mergeCell ref="D5:E5"/>
    <mergeCell ref="F5:G5"/>
    <mergeCell ref="H5:I5"/>
    <mergeCell ref="D6:E6"/>
    <mergeCell ref="F6:G6"/>
    <mergeCell ref="H6:I6"/>
  </mergeCells>
  <pageMargins left="0.78740157480314965" right="0.39370078740157483" top="0.78740157480314965" bottom="0.59055118110236227" header="0.51181102362204722" footer="0.51181102362204722"/>
  <pageSetup paperSize="9" scale="48" fitToWidth="15" orientation="landscape" r:id="rId1"/>
  <headerFooter alignWithMargins="0">
    <oddFooter>&amp;L&amp;P&amp;R&amp;Z&amp;F&amp;A</oddFooter>
  </headerFooter>
  <colBreaks count="3" manualBreakCount="3">
    <brk id="11" max="32" man="1"/>
    <brk id="21" max="34" man="1"/>
    <brk id="3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dimension ref="A1:BD86"/>
  <sheetViews>
    <sheetView topLeftCell="A2" zoomScale="95" zoomScaleNormal="95" zoomScaleSheetLayoutView="50" workbookViewId="0">
      <pane xSplit="1" ySplit="9" topLeftCell="B11" activePane="bottomRight" state="frozen"/>
      <selection activeCell="A2" sqref="A2"/>
      <selection pane="topRight" activeCell="B2" sqref="B2"/>
      <selection pane="bottomLeft" activeCell="A11" sqref="A11"/>
      <selection pane="bottomRight" activeCell="J2" sqref="J1:J1048576"/>
    </sheetView>
  </sheetViews>
  <sheetFormatPr defaultColWidth="8.85546875" defaultRowHeight="15" x14ac:dyDescent="0.25"/>
  <cols>
    <col min="1" max="1" width="31.42578125" style="1239" customWidth="1"/>
    <col min="2" max="2" width="24.28515625" style="1239" bestFit="1" customWidth="1"/>
    <col min="3" max="4" width="21.5703125" style="1239" customWidth="1"/>
    <col min="5" max="5" width="22.42578125" style="1239" customWidth="1"/>
    <col min="6" max="6" width="21.140625" style="1239" customWidth="1"/>
    <col min="7" max="7" width="22.7109375" style="1239" customWidth="1"/>
    <col min="8" max="8" width="21.7109375" style="1239" customWidth="1"/>
    <col min="9" max="9" width="22.5703125" style="1239" customWidth="1"/>
    <col min="10" max="10" width="24" style="1239" customWidth="1"/>
    <col min="11" max="11" width="21.28515625" style="1239" customWidth="1"/>
    <col min="12" max="13" width="21.85546875" style="1239" customWidth="1"/>
    <col min="14" max="14" width="21.5703125" style="1239" customWidth="1"/>
    <col min="15" max="16" width="20.140625" style="1239" customWidth="1"/>
    <col min="17" max="17" width="21.42578125" style="1239" customWidth="1"/>
    <col min="18" max="18" width="20.28515625" style="1239" bestFit="1" customWidth="1"/>
    <col min="19" max="19" width="19.28515625" style="1239" customWidth="1"/>
    <col min="20" max="20" width="18" style="1239" customWidth="1"/>
    <col min="21" max="21" width="18.5703125" style="1239" bestFit="1" customWidth="1"/>
    <col min="22" max="22" width="21.7109375" style="1239" bestFit="1" customWidth="1"/>
    <col min="23" max="23" width="19.85546875" style="1239" customWidth="1"/>
    <col min="24" max="24" width="20.28515625" style="1239" bestFit="1" customWidth="1"/>
    <col min="25" max="25" width="22" style="1239" customWidth="1"/>
    <col min="26" max="26" width="18.5703125" style="1239" customWidth="1"/>
    <col min="27" max="27" width="21.42578125" style="1239" customWidth="1"/>
    <col min="28" max="28" width="21.140625" style="1239" customWidth="1"/>
    <col min="29" max="30" width="20.5703125" style="1239" customWidth="1"/>
    <col min="31" max="31" width="19.5703125" style="1239" customWidth="1"/>
    <col min="32" max="32" width="21.42578125" style="1239" customWidth="1"/>
    <col min="33" max="33" width="20.5703125" style="1239" customWidth="1"/>
    <col min="34" max="34" width="21" style="1239" bestFit="1" customWidth="1"/>
    <col min="35" max="35" width="21.7109375" style="1239" customWidth="1"/>
    <col min="36" max="36" width="19.5703125" style="1239" customWidth="1"/>
    <col min="37" max="37" width="20.28515625" style="1239" bestFit="1" customWidth="1"/>
    <col min="38" max="38" width="20.140625" style="1239" customWidth="1"/>
    <col min="39" max="39" width="20" style="1239" customWidth="1"/>
    <col min="40" max="40" width="18.5703125" style="1239" customWidth="1"/>
    <col min="41" max="41" width="18.42578125" style="1239" customWidth="1"/>
    <col min="42" max="43" width="19.85546875" style="1239" bestFit="1" customWidth="1"/>
    <col min="44" max="45" width="18.140625" style="1239" customWidth="1"/>
    <col min="46" max="46" width="18.5703125" style="1239" customWidth="1"/>
    <col min="47" max="47" width="18.140625" style="1239" customWidth="1"/>
    <col min="48" max="48" width="18.5703125" style="1239" customWidth="1"/>
    <col min="49" max="49" width="19.42578125" style="1239" customWidth="1"/>
    <col min="50" max="50" width="19.140625" style="1239" customWidth="1"/>
    <col min="51" max="51" width="19.85546875" style="1239" customWidth="1"/>
    <col min="52" max="52" width="8.85546875" style="1239"/>
    <col min="53" max="53" width="22.5703125" style="397" customWidth="1"/>
    <col min="54" max="54" width="17.28515625" style="397" bestFit="1" customWidth="1"/>
    <col min="55" max="55" width="14.28515625" style="397" bestFit="1" customWidth="1"/>
    <col min="56" max="56" width="16.140625" style="397" bestFit="1" customWidth="1"/>
    <col min="57" max="16384" width="8.85546875" style="1239"/>
  </cols>
  <sheetData>
    <row r="1" spans="1:56" x14ac:dyDescent="0.25">
      <c r="A1" s="340"/>
      <c r="B1" s="340"/>
      <c r="C1" s="340"/>
      <c r="D1" s="340"/>
      <c r="E1" s="340"/>
      <c r="F1" s="340"/>
      <c r="G1" s="340"/>
      <c r="H1" s="340"/>
      <c r="I1" s="340"/>
      <c r="J1" s="340"/>
      <c r="K1" s="340"/>
      <c r="L1" s="340"/>
      <c r="M1" s="340"/>
      <c r="N1" s="340"/>
      <c r="O1" s="340"/>
      <c r="P1" s="340"/>
      <c r="Q1" s="340"/>
      <c r="R1" s="340"/>
      <c r="S1" s="340"/>
      <c r="T1" s="340"/>
      <c r="U1" s="340"/>
      <c r="V1" s="340"/>
      <c r="W1" s="340"/>
      <c r="X1" s="340"/>
      <c r="Y1" s="340"/>
      <c r="Z1" s="340"/>
    </row>
    <row r="2" spans="1:56" ht="16.5" x14ac:dyDescent="0.25">
      <c r="A2" s="340"/>
      <c r="D2" s="357" t="s">
        <v>600</v>
      </c>
      <c r="G2" s="391"/>
      <c r="H2" s="391"/>
      <c r="I2" s="391"/>
      <c r="J2" s="340"/>
      <c r="K2" s="340"/>
      <c r="L2" s="340"/>
      <c r="M2" s="340"/>
      <c r="N2" s="340"/>
      <c r="O2" s="340"/>
      <c r="P2" s="340"/>
      <c r="Q2" s="340"/>
      <c r="R2" s="340"/>
      <c r="S2" s="340"/>
      <c r="T2" s="340"/>
      <c r="U2" s="340"/>
      <c r="V2" s="340"/>
      <c r="W2" s="340"/>
      <c r="X2" s="340"/>
      <c r="Y2" s="340"/>
      <c r="Z2" s="340"/>
    </row>
    <row r="3" spans="1:56" ht="16.5" x14ac:dyDescent="0.25">
      <c r="A3" s="340"/>
      <c r="D3" s="357"/>
      <c r="E3" s="357" t="str">
        <f>'Проверочная  таблица'!E3</f>
        <v>ПО  СОСТОЯНИЮ  НА  1  АПРЕЛЯ  2025  ГОДА</v>
      </c>
      <c r="F3" s="357"/>
      <c r="G3" s="391"/>
      <c r="H3" s="391"/>
      <c r="I3" s="391"/>
      <c r="J3" s="340"/>
      <c r="K3" s="340"/>
      <c r="L3" s="340"/>
      <c r="M3" s="340"/>
      <c r="N3" s="340"/>
      <c r="O3" s="340"/>
      <c r="P3" s="340"/>
      <c r="Q3" s="340"/>
      <c r="R3" s="340"/>
      <c r="S3" s="340"/>
      <c r="T3" s="340"/>
      <c r="U3" s="340"/>
      <c r="V3" s="340"/>
      <c r="W3" s="340"/>
      <c r="X3" s="340"/>
      <c r="Y3" s="340"/>
      <c r="Z3" s="340"/>
    </row>
    <row r="4" spans="1:56" x14ac:dyDescent="0.25">
      <c r="A4" s="340"/>
      <c r="B4" s="340"/>
      <c r="C4" s="340"/>
      <c r="D4" s="340"/>
      <c r="E4" s="340"/>
      <c r="F4" s="340"/>
      <c r="G4" s="340"/>
      <c r="H4" s="340"/>
      <c r="I4" s="340"/>
      <c r="J4" s="340"/>
      <c r="K4" s="340"/>
      <c r="L4" s="340"/>
      <c r="M4" s="340"/>
      <c r="N4" s="340"/>
      <c r="O4" s="340"/>
      <c r="P4" s="340"/>
      <c r="Q4" s="340"/>
      <c r="R4" s="340"/>
      <c r="S4" s="340"/>
      <c r="T4" s="340"/>
      <c r="U4" s="340"/>
      <c r="V4" s="340"/>
      <c r="W4" s="340"/>
      <c r="X4" s="340"/>
      <c r="Y4" s="340"/>
      <c r="Z4" s="340"/>
    </row>
    <row r="5" spans="1:56" ht="15.75" thickBot="1" x14ac:dyDescent="0.3">
      <c r="A5" s="340"/>
      <c r="B5" s="340"/>
      <c r="C5" s="340"/>
      <c r="D5" s="340"/>
      <c r="E5" s="340"/>
      <c r="F5" s="340"/>
      <c r="G5" s="340"/>
      <c r="H5" s="340"/>
      <c r="I5" s="340"/>
      <c r="J5" s="340"/>
      <c r="K5" s="340"/>
      <c r="AG5" s="340"/>
      <c r="AH5" s="340"/>
      <c r="AI5" s="340"/>
      <c r="AJ5" s="340"/>
      <c r="AN5" s="397" t="s">
        <v>319</v>
      </c>
      <c r="AO5" s="397"/>
    </row>
    <row r="6" spans="1:56" ht="18" customHeight="1" x14ac:dyDescent="0.25">
      <c r="A6" s="1701" t="s">
        <v>601</v>
      </c>
      <c r="B6" s="1709" t="s">
        <v>308</v>
      </c>
      <c r="C6" s="1710"/>
      <c r="D6" s="1710"/>
      <c r="E6" s="1710"/>
      <c r="F6" s="1710"/>
      <c r="G6" s="1710"/>
      <c r="H6" s="1710"/>
      <c r="I6" s="1710"/>
      <c r="J6" s="1710"/>
      <c r="K6" s="1710"/>
      <c r="L6" s="1710"/>
      <c r="M6" s="1710"/>
      <c r="N6" s="1710"/>
      <c r="O6" s="1710"/>
      <c r="P6" s="1710"/>
      <c r="Q6" s="1710"/>
      <c r="R6" s="1710"/>
      <c r="S6" s="1710"/>
      <c r="T6" s="1710"/>
      <c r="U6" s="1710"/>
      <c r="V6" s="1710"/>
      <c r="W6" s="1710"/>
      <c r="X6" s="1710"/>
      <c r="Y6" s="1710"/>
      <c r="Z6" s="1710"/>
      <c r="AA6" s="1709" t="s">
        <v>523</v>
      </c>
      <c r="AB6" s="1710"/>
      <c r="AC6" s="1710"/>
      <c r="AD6" s="1710"/>
      <c r="AE6" s="1710"/>
      <c r="AF6" s="1710"/>
      <c r="AG6" s="1710"/>
      <c r="AH6" s="1710"/>
      <c r="AI6" s="1710"/>
      <c r="AJ6" s="1710"/>
      <c r="AK6" s="1710"/>
      <c r="AL6" s="1710"/>
      <c r="AM6" s="1710"/>
      <c r="AN6" s="1710"/>
      <c r="AO6" s="1710"/>
      <c r="AP6" s="1710"/>
      <c r="AQ6" s="1710"/>
      <c r="AR6" s="1710"/>
      <c r="AS6" s="1710"/>
      <c r="AT6" s="1710"/>
      <c r="AU6" s="1710"/>
      <c r="AV6" s="1710"/>
      <c r="AW6" s="1710"/>
      <c r="AX6" s="1710"/>
      <c r="AY6" s="1712"/>
      <c r="AZ6" s="1253"/>
    </row>
    <row r="7" spans="1:56" ht="18" customHeight="1" thickBot="1" x14ac:dyDescent="0.3">
      <c r="A7" s="1708"/>
      <c r="B7" s="1703"/>
      <c r="C7" s="1702"/>
      <c r="D7" s="1702"/>
      <c r="E7" s="1702"/>
      <c r="F7" s="1702"/>
      <c r="G7" s="1702"/>
      <c r="H7" s="1702"/>
      <c r="I7" s="1702"/>
      <c r="J7" s="1702"/>
      <c r="K7" s="1702"/>
      <c r="L7" s="1702"/>
      <c r="M7" s="1702"/>
      <c r="N7" s="1702"/>
      <c r="O7" s="1702"/>
      <c r="P7" s="1702"/>
      <c r="Q7" s="1702"/>
      <c r="R7" s="1702"/>
      <c r="S7" s="1702"/>
      <c r="T7" s="1702"/>
      <c r="U7" s="1702"/>
      <c r="V7" s="1702"/>
      <c r="W7" s="1702"/>
      <c r="X7" s="1702"/>
      <c r="Y7" s="1702"/>
      <c r="Z7" s="1702"/>
      <c r="AA7" s="1703"/>
      <c r="AB7" s="1702"/>
      <c r="AC7" s="1702"/>
      <c r="AD7" s="1702"/>
      <c r="AE7" s="1702"/>
      <c r="AF7" s="1702"/>
      <c r="AG7" s="1702"/>
      <c r="AH7" s="1702"/>
      <c r="AI7" s="1702"/>
      <c r="AJ7" s="1702"/>
      <c r="AK7" s="1702"/>
      <c r="AL7" s="1702"/>
      <c r="AM7" s="1702"/>
      <c r="AN7" s="1702"/>
      <c r="AO7" s="1702"/>
      <c r="AP7" s="1702"/>
      <c r="AQ7" s="1702"/>
      <c r="AR7" s="1702"/>
      <c r="AS7" s="1702"/>
      <c r="AT7" s="1702"/>
      <c r="AU7" s="1702"/>
      <c r="AV7" s="1702"/>
      <c r="AW7" s="1702"/>
      <c r="AX7" s="1702"/>
      <c r="AY7" s="1713"/>
      <c r="AZ7" s="1253"/>
    </row>
    <row r="8" spans="1:56" ht="18" customHeight="1" thickBot="1" x14ac:dyDescent="0.3">
      <c r="A8" s="1708"/>
      <c r="B8" s="1701" t="s">
        <v>360</v>
      </c>
      <c r="C8" s="1709" t="s">
        <v>602</v>
      </c>
      <c r="D8" s="1710"/>
      <c r="E8" s="1710"/>
      <c r="F8" s="1710"/>
      <c r="G8" s="1717" t="s">
        <v>324</v>
      </c>
      <c r="H8" s="1705"/>
      <c r="I8" s="1705"/>
      <c r="J8" s="1705"/>
      <c r="K8" s="1705"/>
      <c r="L8" s="1705"/>
      <c r="M8" s="1705"/>
      <c r="N8" s="1705"/>
      <c r="O8" s="1705"/>
      <c r="P8" s="1705"/>
      <c r="Q8" s="1714" t="s">
        <v>603</v>
      </c>
      <c r="R8" s="1711"/>
      <c r="S8" s="1711"/>
      <c r="T8" s="1711"/>
      <c r="U8" s="1711"/>
      <c r="V8" s="1714" t="s">
        <v>604</v>
      </c>
      <c r="W8" s="1711"/>
      <c r="X8" s="1711"/>
      <c r="Y8" s="1711"/>
      <c r="Z8" s="1711"/>
      <c r="AA8" s="1701" t="s">
        <v>360</v>
      </c>
      <c r="AB8" s="1709" t="s">
        <v>602</v>
      </c>
      <c r="AC8" s="1710"/>
      <c r="AD8" s="1710"/>
      <c r="AE8" s="1710"/>
      <c r="AF8" s="1717" t="s">
        <v>324</v>
      </c>
      <c r="AG8" s="1705"/>
      <c r="AH8" s="1705"/>
      <c r="AI8" s="1705"/>
      <c r="AJ8" s="1705"/>
      <c r="AK8" s="1705"/>
      <c r="AL8" s="1705"/>
      <c r="AM8" s="1705"/>
      <c r="AN8" s="1705"/>
      <c r="AO8" s="1705"/>
      <c r="AP8" s="1714" t="s">
        <v>603</v>
      </c>
      <c r="AQ8" s="1711"/>
      <c r="AR8" s="1711"/>
      <c r="AS8" s="1711"/>
      <c r="AT8" s="1711"/>
      <c r="AU8" s="1714" t="s">
        <v>604</v>
      </c>
      <c r="AV8" s="1711"/>
      <c r="AW8" s="1711"/>
      <c r="AX8" s="1711"/>
      <c r="AY8" s="1715"/>
      <c r="AZ8" s="1253"/>
    </row>
    <row r="9" spans="1:56" ht="18" customHeight="1" thickBot="1" x14ac:dyDescent="0.3">
      <c r="A9" s="1708"/>
      <c r="B9" s="1708"/>
      <c r="C9" s="1703"/>
      <c r="D9" s="1702"/>
      <c r="E9" s="1702"/>
      <c r="F9" s="1702"/>
      <c r="G9" s="1701" t="s">
        <v>605</v>
      </c>
      <c r="H9" s="1703" t="s">
        <v>525</v>
      </c>
      <c r="I9" s="1702"/>
      <c r="J9" s="1702"/>
      <c r="K9" s="1702"/>
      <c r="L9" s="1701" t="s">
        <v>606</v>
      </c>
      <c r="M9" s="1705" t="s">
        <v>525</v>
      </c>
      <c r="N9" s="1705"/>
      <c r="O9" s="1705"/>
      <c r="P9" s="1705"/>
      <c r="Q9" s="1722" t="s">
        <v>606</v>
      </c>
      <c r="R9" s="1711" t="s">
        <v>525</v>
      </c>
      <c r="S9" s="1711"/>
      <c r="T9" s="1711"/>
      <c r="U9" s="1711"/>
      <c r="V9" s="1722" t="s">
        <v>606</v>
      </c>
      <c r="W9" s="1711" t="s">
        <v>525</v>
      </c>
      <c r="X9" s="1711"/>
      <c r="Y9" s="1711"/>
      <c r="Z9" s="1711"/>
      <c r="AA9" s="1708"/>
      <c r="AB9" s="1703"/>
      <c r="AC9" s="1702"/>
      <c r="AD9" s="1702"/>
      <c r="AE9" s="1702"/>
      <c r="AF9" s="1701" t="s">
        <v>605</v>
      </c>
      <c r="AG9" s="1703" t="s">
        <v>525</v>
      </c>
      <c r="AH9" s="1702"/>
      <c r="AI9" s="1702"/>
      <c r="AJ9" s="1702"/>
      <c r="AK9" s="1701" t="s">
        <v>606</v>
      </c>
      <c r="AL9" s="1705" t="s">
        <v>525</v>
      </c>
      <c r="AM9" s="1705"/>
      <c r="AN9" s="1705"/>
      <c r="AO9" s="1705"/>
      <c r="AP9" s="1706" t="s">
        <v>606</v>
      </c>
      <c r="AQ9" s="1700" t="s">
        <v>525</v>
      </c>
      <c r="AR9" s="1700"/>
      <c r="AS9" s="1700"/>
      <c r="AT9" s="1700"/>
      <c r="AU9" s="1706" t="s">
        <v>606</v>
      </c>
      <c r="AV9" s="1720" t="s">
        <v>525</v>
      </c>
      <c r="AW9" s="1700"/>
      <c r="AX9" s="1700"/>
      <c r="AY9" s="1721"/>
      <c r="AZ9" s="1253"/>
      <c r="BA9" s="1718" t="s">
        <v>968</v>
      </c>
      <c r="BB9" s="1718"/>
      <c r="BC9" s="1718"/>
      <c r="BD9" s="1718"/>
    </row>
    <row r="10" spans="1:56" ht="83.25" customHeight="1" thickBot="1" x14ac:dyDescent="0.25">
      <c r="A10" s="1704"/>
      <c r="B10" s="1708"/>
      <c r="C10" s="398" t="s">
        <v>607</v>
      </c>
      <c r="D10" s="1035" t="s">
        <v>608</v>
      </c>
      <c r="E10" s="1032" t="s">
        <v>609</v>
      </c>
      <c r="F10" s="399" t="s">
        <v>610</v>
      </c>
      <c r="G10" s="1716"/>
      <c r="H10" s="1032" t="s">
        <v>607</v>
      </c>
      <c r="I10" s="1038" t="s">
        <v>608</v>
      </c>
      <c r="J10" s="1032" t="s">
        <v>609</v>
      </c>
      <c r="K10" s="399" t="s">
        <v>610</v>
      </c>
      <c r="L10" s="1708"/>
      <c r="M10" s="399" t="s">
        <v>607</v>
      </c>
      <c r="N10" s="399" t="s">
        <v>608</v>
      </c>
      <c r="O10" s="399" t="s">
        <v>609</v>
      </c>
      <c r="P10" s="399" t="s">
        <v>610</v>
      </c>
      <c r="Q10" s="1723"/>
      <c r="R10" s="1037" t="s">
        <v>607</v>
      </c>
      <c r="S10" s="400" t="s">
        <v>608</v>
      </c>
      <c r="T10" s="1036" t="s">
        <v>609</v>
      </c>
      <c r="U10" s="400" t="s">
        <v>610</v>
      </c>
      <c r="V10" s="1723"/>
      <c r="W10" s="400" t="s">
        <v>607</v>
      </c>
      <c r="X10" s="400" t="s">
        <v>608</v>
      </c>
      <c r="Y10" s="1036" t="s">
        <v>609</v>
      </c>
      <c r="Z10" s="400" t="s">
        <v>610</v>
      </c>
      <c r="AA10" s="1704"/>
      <c r="AB10" s="1034" t="s">
        <v>607</v>
      </c>
      <c r="AC10" s="1039" t="s">
        <v>608</v>
      </c>
      <c r="AD10" s="399" t="s">
        <v>609</v>
      </c>
      <c r="AE10" s="399" t="s">
        <v>610</v>
      </c>
      <c r="AF10" s="1702"/>
      <c r="AG10" s="399" t="s">
        <v>607</v>
      </c>
      <c r="AH10" s="1033" t="s">
        <v>608</v>
      </c>
      <c r="AI10" s="399" t="s">
        <v>609</v>
      </c>
      <c r="AJ10" s="399" t="s">
        <v>610</v>
      </c>
      <c r="AK10" s="1704"/>
      <c r="AL10" s="399" t="s">
        <v>607</v>
      </c>
      <c r="AM10" s="399" t="s">
        <v>608</v>
      </c>
      <c r="AN10" s="399" t="s">
        <v>609</v>
      </c>
      <c r="AO10" s="942" t="s">
        <v>610</v>
      </c>
      <c r="AP10" s="1707"/>
      <c r="AQ10" s="1031" t="s">
        <v>607</v>
      </c>
      <c r="AR10" s="401" t="s">
        <v>608</v>
      </c>
      <c r="AS10" s="1031" t="s">
        <v>609</v>
      </c>
      <c r="AT10" s="401" t="s">
        <v>610</v>
      </c>
      <c r="AU10" s="1719"/>
      <c r="AV10" s="401" t="s">
        <v>607</v>
      </c>
      <c r="AW10" s="1040" t="s">
        <v>608</v>
      </c>
      <c r="AX10" s="401" t="s">
        <v>609</v>
      </c>
      <c r="AY10" s="401" t="s">
        <v>610</v>
      </c>
      <c r="BA10" s="831" t="s">
        <v>969</v>
      </c>
      <c r="BB10" s="831" t="s">
        <v>972</v>
      </c>
      <c r="BC10" s="831" t="s">
        <v>971</v>
      </c>
      <c r="BD10" s="831" t="s">
        <v>970</v>
      </c>
    </row>
    <row r="11" spans="1:56" ht="21.75" customHeight="1" x14ac:dyDescent="0.25">
      <c r="A11" s="402" t="s">
        <v>267</v>
      </c>
      <c r="B11" s="1254">
        <f>'Проверочная  таблица'!B13</f>
        <v>536033369.42999995</v>
      </c>
      <c r="C11" s="1255">
        <f>'Проверочная  таблица'!D13</f>
        <v>166926160.63</v>
      </c>
      <c r="D11" s="1256">
        <f>'Проверочная  таблица'!AN13</f>
        <v>119082623.70999999</v>
      </c>
      <c r="E11" s="1254">
        <f>'Проверочная  таблица'!VH13</f>
        <v>207072369.22999999</v>
      </c>
      <c r="F11" s="1257">
        <f>'Проверочная  таблица'!WP13</f>
        <v>42952215.859999999</v>
      </c>
      <c r="G11" s="1258">
        <f t="shared" ref="G11:G28" si="0">B11-L11</f>
        <v>536033369.42999995</v>
      </c>
      <c r="H11" s="1259">
        <f t="shared" ref="H11:H28" si="1">C11-M11</f>
        <v>166926160.63</v>
      </c>
      <c r="I11" s="1258">
        <f t="shared" ref="I11:I28" si="2">D11-N11</f>
        <v>119082623.70999999</v>
      </c>
      <c r="J11" s="1259">
        <f t="shared" ref="J11:J28" si="3">E11-O11</f>
        <v>207072369.22999999</v>
      </c>
      <c r="K11" s="1259">
        <f t="shared" ref="K11:K28" si="4">F11-P11</f>
        <v>42952215.859999999</v>
      </c>
      <c r="L11" s="1260">
        <f t="shared" ref="L11:L28" si="5">SUM(M11:P11)</f>
        <v>0</v>
      </c>
      <c r="M11" s="1259">
        <f>'Проверочная  таблица'!P13+'Проверочная  таблица'!AD13+'Проверочная  таблица'!H13</f>
        <v>0</v>
      </c>
      <c r="N11" s="1261">
        <f>'Проверочная  таблица'!MP13+'Проверочная  таблица'!NP13+'Проверочная  таблица'!JL13+'Проверочная  таблица'!VB13+'Проверочная  таблица'!AV13+'Проверочная  таблица'!EH13+'Проверочная  таблица'!CH13+'Проверочная  таблица'!OX13+'Проверочная  таблица'!TJ13+'Проверочная  таблица'!LH13+'Проверочная  таблица'!RP13+'Проверочная  таблица'!QN13+'Проверочная  таблица'!GV13+'Проверочная  таблица'!HV13+'Проверочная  таблица'!FZ13+'Проверочная  таблица'!IJ13</f>
        <v>0</v>
      </c>
      <c r="O11" s="1260">
        <f>'Проверочная  таблица'!VT13</f>
        <v>0</v>
      </c>
      <c r="P11" s="1254">
        <f>'Проверочная  таблица'!YZ13+'Проверочная  таблица'!XT13</f>
        <v>0</v>
      </c>
      <c r="Q11" s="1262">
        <f t="shared" ref="Q11:Q28" si="6">SUM(R11:U11)</f>
        <v>0</v>
      </c>
      <c r="R11" s="1262">
        <f t="shared" ref="R11:R28" si="7">M11-W11</f>
        <v>0</v>
      </c>
      <c r="S11" s="1263">
        <f t="shared" ref="S11:S28" si="8">N11-X11</f>
        <v>0</v>
      </c>
      <c r="T11" s="1264">
        <f t="shared" ref="T11:T28" si="9">O11-Y11</f>
        <v>0</v>
      </c>
      <c r="U11" s="1263">
        <f t="shared" ref="U11:U28" si="10">P11-Z11</f>
        <v>0</v>
      </c>
      <c r="V11" s="1264">
        <f t="shared" ref="V11:V28" si="11">SUM(W11:Z11)</f>
        <v>0</v>
      </c>
      <c r="W11" s="1262">
        <f>'Проверочная  таблица'!AL13+'Проверочная  таблица'!T13+'Проверочная  таблица'!L13</f>
        <v>0</v>
      </c>
      <c r="X11" s="1263">
        <f>'Прочая  субсидия_БП'!R8+'Проверочная  таблица'!VF13+'Проверочная  таблица'!NB13+'Проверочная  таблица'!JX13+'Проверочная  таблица'!OF13+'Проверочная  таблица'!BD13+'Проверочная  таблица'!ET13+'Проверочная  таблица'!CP13+'Проверочная  таблица'!PR13+'Проверочная  таблица'!UL13+'Проверочная  таблица'!LT13+'Проверочная  таблица'!SB13+'Проверочная  таблица'!QZ13+'Проверочная  таблица'!HH13+'Проверочная  таблица'!IB13+'Проверочная  таблица'!GH13+'Проверочная  таблица'!IR13</f>
        <v>0</v>
      </c>
      <c r="Y11" s="1264"/>
      <c r="Z11" s="1265">
        <f>'Проверочная  таблица'!ZX13+'Проверочная  таблица'!XZ13</f>
        <v>0</v>
      </c>
      <c r="AA11" s="1257">
        <f>'Проверочная  таблица'!C13</f>
        <v>100860038.93000001</v>
      </c>
      <c r="AB11" s="1255">
        <f>'Проверочная  таблица'!E13</f>
        <v>41836363.630000003</v>
      </c>
      <c r="AC11" s="1256">
        <f>'Проверочная  таблица'!AO13</f>
        <v>2263938.9699999997</v>
      </c>
      <c r="AD11" s="1254">
        <f>'Проверочная  таблица'!VK13</f>
        <v>50071900.82</v>
      </c>
      <c r="AE11" s="1266">
        <f>'Проверочная  таблица'!WQ13</f>
        <v>6687835.5099999998</v>
      </c>
      <c r="AF11" s="1258">
        <f t="shared" ref="AF11:AF28" si="12">AA11-AK11</f>
        <v>100860038.93000001</v>
      </c>
      <c r="AG11" s="1259">
        <f t="shared" ref="AG11:AG28" si="13">AB11-AL11</f>
        <v>41836363.630000003</v>
      </c>
      <c r="AH11" s="1258">
        <f t="shared" ref="AH11:AH28" si="14">AC11-AM11</f>
        <v>2263938.9699999997</v>
      </c>
      <c r="AI11" s="1259">
        <f t="shared" ref="AI11:AI28" si="15">AD11-AN11</f>
        <v>50071900.82</v>
      </c>
      <c r="AJ11" s="1259">
        <f t="shared" ref="AJ11:AJ28" si="16">AE11-AO11</f>
        <v>6687835.5099999998</v>
      </c>
      <c r="AK11" s="1260">
        <f t="shared" ref="AK11:AK28" si="17">SUM(AL11:AO11)</f>
        <v>0</v>
      </c>
      <c r="AL11" s="1260">
        <f>'Проверочная  таблица'!Q13+'Проверочная  таблица'!AG13+'Проверочная  таблица'!I13</f>
        <v>0</v>
      </c>
      <c r="AM11" s="1259">
        <f>'Проверочная  таблица'!VC13+'Проверочная  таблица'!MS13+'Проверочная  таблица'!JO13+'Проверочная  таблица'!NT13+'Проверочная  таблица'!AX13+'Проверочная  таблица'!EK13+'Проверочная  таблица'!CK13+'Проверочная  таблица'!PC13+'Проверочная  таблица'!TQ13+'Проверочная  таблица'!LK13+'Проверочная  таблица'!RU13+'Проверочная  таблица'!QQ13+'Проверочная  таблица'!GY13+'Проверочная  таблица'!HX13+'Проверочная  таблица'!GC13+'Проверочная  таблица'!IM13+'Проверочная  таблица'!KU13</f>
        <v>0</v>
      </c>
      <c r="AN11" s="1266">
        <f>'Проверочная  таблица'!VU13</f>
        <v>0</v>
      </c>
      <c r="AO11" s="1267">
        <f>'Проверочная  таблица'!ZF13+'Проверочная  таблица'!XV13</f>
        <v>0</v>
      </c>
      <c r="AP11" s="1263">
        <f t="shared" ref="AP11:AP28" si="18">SUM(AQ11:AT11)</f>
        <v>0</v>
      </c>
      <c r="AQ11" s="1264">
        <f t="shared" ref="AQ11:AQ28" si="19">AL11-AV11</f>
        <v>0</v>
      </c>
      <c r="AR11" s="1263">
        <f t="shared" ref="AR11:AR28" si="20">AM11-AW11</f>
        <v>0</v>
      </c>
      <c r="AS11" s="1264">
        <f t="shared" ref="AS11:AS28" si="21">AN11-AX11</f>
        <v>0</v>
      </c>
      <c r="AT11" s="1263">
        <f t="shared" ref="AT11:AT28" si="22">AO11-AY11</f>
        <v>0</v>
      </c>
      <c r="AU11" s="1268">
        <f t="shared" ref="AU11:AU28" si="23">SUM(AV11:AY11)</f>
        <v>0</v>
      </c>
      <c r="AV11" s="1263">
        <f>'Проверочная  таблица'!M13+'Проверочная  таблица'!U13+'Проверочная  таблица'!AM13</f>
        <v>0</v>
      </c>
      <c r="AW11" s="1269">
        <f>'Прочая  субсидия_БП'!S8+'Проверочная  таблица'!VG13+'Проверочная  таблица'!NE13+'Проверочная  таблица'!KA13+'Проверочная  таблица'!OJ13+'Проверочная  таблица'!BF13+'Проверочная  таблица'!EW13+'Проверочная  таблица'!CQ13+'Проверочная  таблица'!PW13+'Проверочная  таблица'!US13+'Проверочная  таблица'!LW13+'Проверочная  таблица'!SC13+'Проверочная  таблица'!RC13+'Проверочная  таблица'!HK13+'Проверочная  таблица'!IC13+'Проверочная  таблица'!GI13+'Проверочная  таблица'!IS13+'Проверочная  таблица'!LA13</f>
        <v>0</v>
      </c>
      <c r="AX11" s="1270"/>
      <c r="AY11" s="1271">
        <f>'Проверочная  таблица'!AAD13+'Проверочная  таблица'!YA13</f>
        <v>0</v>
      </c>
      <c r="BA11" s="1272">
        <f t="shared" ref="BA11:BA29" si="24">SUM(D11:F11)/1000</f>
        <v>369107.20880000002</v>
      </c>
      <c r="BB11" s="1272">
        <f t="shared" ref="BB11:BB29" si="25">SUM(I11:K11)/1000</f>
        <v>369107.20880000002</v>
      </c>
      <c r="BC11" s="1272">
        <f t="shared" ref="BC11:BC29" si="26">SUM(S11:U11)/1000</f>
        <v>0</v>
      </c>
      <c r="BD11" s="1272">
        <f t="shared" ref="BD11:BD29" si="27">SUM(X11:Z11)/1000</f>
        <v>0</v>
      </c>
    </row>
    <row r="12" spans="1:56" ht="21.75" customHeight="1" x14ac:dyDescent="0.25">
      <c r="A12" s="403" t="s">
        <v>268</v>
      </c>
      <c r="B12" s="1273">
        <f>'Проверочная  таблица'!B18</f>
        <v>1669031632.5599997</v>
      </c>
      <c r="C12" s="1274">
        <f>'Проверочная  таблица'!D18</f>
        <v>181349131.34999999</v>
      </c>
      <c r="D12" s="1275">
        <f>'Проверочная  таблица'!AN18</f>
        <v>216324587.30999997</v>
      </c>
      <c r="E12" s="1273">
        <f>'Проверочная  таблица'!VH18</f>
        <v>1181974412.1999998</v>
      </c>
      <c r="F12" s="1276">
        <f>'Проверочная  таблица'!WP18</f>
        <v>89383501.699999988</v>
      </c>
      <c r="G12" s="1261">
        <f t="shared" si="0"/>
        <v>1384775087.2599998</v>
      </c>
      <c r="H12" s="1277">
        <f t="shared" si="1"/>
        <v>21192597</v>
      </c>
      <c r="I12" s="1261">
        <f t="shared" si="2"/>
        <v>96018176.359999985</v>
      </c>
      <c r="J12" s="1277">
        <f t="shared" si="3"/>
        <v>1178180812.1999998</v>
      </c>
      <c r="K12" s="1277">
        <f t="shared" si="4"/>
        <v>89383501.699999988</v>
      </c>
      <c r="L12" s="1278">
        <f t="shared" si="5"/>
        <v>284256545.29999995</v>
      </c>
      <c r="M12" s="1277">
        <f>'Проверочная  таблица'!P18+'Проверочная  таблица'!AD18+'Проверочная  таблица'!H18</f>
        <v>160156534.34999999</v>
      </c>
      <c r="N12" s="1261">
        <f>'Проверочная  таблица'!MP18+'Проверочная  таблица'!NP18+'Проверочная  таблица'!JL18+'Проверочная  таблица'!VB18+'Проверочная  таблица'!AV18+'Проверочная  таблица'!EH18+'Проверочная  таблица'!CH18+'Проверочная  таблица'!OX18+'Проверочная  таблица'!TJ18+'Проверочная  таблица'!LH18+'Проверочная  таблица'!RP18+'Проверочная  таблица'!QN18+'Проверочная  таблица'!GV18+'Проверочная  таблица'!HV18+'Проверочная  таблица'!FZ18+'Проверочная  таблица'!IJ18</f>
        <v>120306410.94999999</v>
      </c>
      <c r="O12" s="1278">
        <f>'Проверочная  таблица'!VT18</f>
        <v>3793600</v>
      </c>
      <c r="P12" s="1273">
        <f>'Проверочная  таблица'!YZ18+'Проверочная  таблица'!XT18</f>
        <v>0</v>
      </c>
      <c r="Q12" s="1279">
        <f t="shared" si="6"/>
        <v>85474688.729999989</v>
      </c>
      <c r="R12" s="1279">
        <f t="shared" si="7"/>
        <v>79842388.349999994</v>
      </c>
      <c r="S12" s="1280">
        <f t="shared" si="8"/>
        <v>1838700.3799999952</v>
      </c>
      <c r="T12" s="1281">
        <f t="shared" si="9"/>
        <v>3793600</v>
      </c>
      <c r="U12" s="1280">
        <f t="shared" si="10"/>
        <v>0</v>
      </c>
      <c r="V12" s="1281">
        <f t="shared" si="11"/>
        <v>198781856.56999999</v>
      </c>
      <c r="W12" s="1279">
        <f>'Проверочная  таблица'!AL18+'Проверочная  таблица'!T18+'Проверочная  таблица'!L18</f>
        <v>80314146</v>
      </c>
      <c r="X12" s="1263">
        <f>'Прочая  субсидия_БП'!R13+'Проверочная  таблица'!VF18+'Проверочная  таблица'!NB18+'Проверочная  таблица'!JX18+'Проверочная  таблица'!OF18+'Проверочная  таблица'!BD18+'Проверочная  таблица'!ET18+'Проверочная  таблица'!CP18+'Проверочная  таблица'!PR18+'Проверочная  таблица'!UL18+'Проверочная  таблица'!LT18+'Проверочная  таблица'!SB18+'Проверочная  таблица'!QZ18+'Проверочная  таблица'!HH18+'Проверочная  таблица'!IB18+'Проверочная  таблица'!GH18+'Проверочная  таблица'!IR18</f>
        <v>118467710.56999999</v>
      </c>
      <c r="Y12" s="1281"/>
      <c r="Z12" s="1282">
        <f>'Проверочная  таблица'!ZX18+'Проверочная  таблица'!XZ18</f>
        <v>0</v>
      </c>
      <c r="AA12" s="1276">
        <f>'Проверочная  таблица'!C18</f>
        <v>386557906.94</v>
      </c>
      <c r="AB12" s="1274">
        <f>'Проверочная  таблица'!E18</f>
        <v>47601207.32</v>
      </c>
      <c r="AC12" s="1275">
        <f>'Проверочная  таблица'!AO18</f>
        <v>1454245.92</v>
      </c>
      <c r="AD12" s="1273">
        <f>'Проверочная  таблица'!VK18</f>
        <v>317230804.65999997</v>
      </c>
      <c r="AE12" s="1283">
        <f>'Проверочная  таблица'!WQ18</f>
        <v>20271649.039999999</v>
      </c>
      <c r="AF12" s="1261">
        <f t="shared" si="12"/>
        <v>344951360.73000002</v>
      </c>
      <c r="AG12" s="1277">
        <f t="shared" si="13"/>
        <v>6646836</v>
      </c>
      <c r="AH12" s="1261">
        <f t="shared" si="14"/>
        <v>1454245.92</v>
      </c>
      <c r="AI12" s="1277">
        <f t="shared" si="15"/>
        <v>316578629.76999998</v>
      </c>
      <c r="AJ12" s="1277">
        <f t="shared" si="16"/>
        <v>20271649.039999999</v>
      </c>
      <c r="AK12" s="1278">
        <f t="shared" si="17"/>
        <v>41606546.210000001</v>
      </c>
      <c r="AL12" s="1278">
        <f>'Проверочная  таблица'!Q18+'Проверочная  таблица'!AG18+'Проверочная  таблица'!I18</f>
        <v>40954371.32</v>
      </c>
      <c r="AM12" s="1277">
        <f>'Проверочная  таблица'!VC14+'Проверочная  таблица'!MS14+'Проверочная  таблица'!JO14+'Проверочная  таблица'!NT14+'Проверочная  таблица'!AX14+'Проверочная  таблица'!EK14+'Проверочная  таблица'!CK14+'Проверочная  таблица'!PC14+'Проверочная  таблица'!TQ14+'Проверочная  таблица'!LK14+'Проверочная  таблица'!RU14+'Проверочная  таблица'!QQ14+'Проверочная  таблица'!GY14+'Проверочная  таблица'!HX14+'Проверочная  таблица'!GC14+'Проверочная  таблица'!IM14+'Проверочная  таблица'!KU14</f>
        <v>0</v>
      </c>
      <c r="AN12" s="1283">
        <f>'Проверочная  таблица'!VU18</f>
        <v>652174.8899999999</v>
      </c>
      <c r="AO12" s="1284">
        <f>'Проверочная  таблица'!ZF18+'Проверочная  таблица'!XV18</f>
        <v>0</v>
      </c>
      <c r="AP12" s="1280">
        <f t="shared" si="18"/>
        <v>21180146.210000001</v>
      </c>
      <c r="AQ12" s="1281">
        <f t="shared" si="19"/>
        <v>20527971.32</v>
      </c>
      <c r="AR12" s="1263">
        <f t="shared" si="20"/>
        <v>0</v>
      </c>
      <c r="AS12" s="1281">
        <f t="shared" si="21"/>
        <v>652174.8899999999</v>
      </c>
      <c r="AT12" s="1280">
        <f t="shared" si="22"/>
        <v>0</v>
      </c>
      <c r="AU12" s="1285">
        <f t="shared" si="23"/>
        <v>20426400</v>
      </c>
      <c r="AV12" s="1280">
        <f>'Проверочная  таблица'!M18+'Проверочная  таблица'!U18+'Проверочная  таблица'!AM18</f>
        <v>20426400</v>
      </c>
      <c r="AW12" s="1269">
        <f>'Прочая  субсидия_БП'!S9+'Проверочная  таблица'!VG18+'Проверочная  таблица'!NE18+'Проверочная  таблица'!KA18+'Проверочная  таблица'!OJ18+'Проверочная  таблица'!BF18+'Проверочная  таблица'!EW18+'Проверочная  таблица'!CQ18+'Проверочная  таблица'!PW18+'Проверочная  таблица'!US18+'Проверочная  таблица'!LW18+'Проверочная  таблица'!SC18+'Проверочная  таблица'!RC18+'Проверочная  таблица'!HK18+'Проверочная  таблица'!IC18+'Проверочная  таблица'!GI18+'Проверочная  таблица'!IS18+'Проверочная  таблица'!LA18</f>
        <v>0</v>
      </c>
      <c r="AX12" s="1286"/>
      <c r="AY12" s="1287">
        <f>'Проверочная  таблица'!AAD18+'Проверочная  таблица'!YA18</f>
        <v>0</v>
      </c>
      <c r="BA12" s="1272">
        <f t="shared" si="24"/>
        <v>1487682.5012099999</v>
      </c>
      <c r="BB12" s="1272">
        <f t="shared" si="25"/>
        <v>1363582.4902599996</v>
      </c>
      <c r="BC12" s="1272">
        <f t="shared" si="26"/>
        <v>5632.3003799999951</v>
      </c>
      <c r="BD12" s="1272">
        <f t="shared" si="27"/>
        <v>118467.71057</v>
      </c>
    </row>
    <row r="13" spans="1:56" ht="21.75" customHeight="1" x14ac:dyDescent="0.25">
      <c r="A13" s="404" t="s">
        <v>269</v>
      </c>
      <c r="B13" s="1273">
        <f>'Проверочная  таблица'!B19</f>
        <v>1004906459.0700001</v>
      </c>
      <c r="C13" s="1274">
        <f>'Проверочная  таблица'!D19</f>
        <v>110786841.34999999</v>
      </c>
      <c r="D13" s="1275">
        <f>'Проверочная  таблица'!AN19</f>
        <v>313821324.81999999</v>
      </c>
      <c r="E13" s="1273">
        <f>'Проверочная  таблица'!VH19</f>
        <v>545018641.83000004</v>
      </c>
      <c r="F13" s="1276">
        <f>'Проверочная  таблица'!WP19</f>
        <v>35279651.07</v>
      </c>
      <c r="G13" s="1261">
        <f t="shared" si="0"/>
        <v>872775860.01999998</v>
      </c>
      <c r="H13" s="1277">
        <f t="shared" si="1"/>
        <v>35969234.629999995</v>
      </c>
      <c r="I13" s="1261">
        <f t="shared" si="2"/>
        <v>258859132.48999998</v>
      </c>
      <c r="J13" s="1277">
        <f t="shared" si="3"/>
        <v>542667841.83000004</v>
      </c>
      <c r="K13" s="1277">
        <f t="shared" si="4"/>
        <v>35279651.07</v>
      </c>
      <c r="L13" s="1278">
        <f t="shared" si="5"/>
        <v>132130599.05000001</v>
      </c>
      <c r="M13" s="1277">
        <f>'Проверочная  таблица'!P19+'Проверочная  таблица'!AD19+'Проверочная  таблица'!H19</f>
        <v>74817606.719999999</v>
      </c>
      <c r="N13" s="1261">
        <f>'Проверочная  таблица'!MP19+'Проверочная  таблица'!NP19+'Проверочная  таблица'!JL19+'Проверочная  таблица'!VB19+'Проверочная  таблица'!AV19+'Проверочная  таблица'!EH19+'Проверочная  таблица'!CH19+'Проверочная  таблица'!OX19+'Проверочная  таблица'!TJ19+'Проверочная  таблица'!LH19+'Проверочная  таблица'!RP19+'Проверочная  таблица'!QN19+'Проверочная  таблица'!GV19+'Проверочная  таблица'!HV19+'Проверочная  таблица'!FZ19+'Проверочная  таблица'!IJ19</f>
        <v>54962192.330000006</v>
      </c>
      <c r="O13" s="1278">
        <f>'Проверочная  таблица'!VT19</f>
        <v>2350800</v>
      </c>
      <c r="P13" s="1273">
        <f>'Проверочная  таблица'!YZ19+'Проверочная  таблица'!XT19</f>
        <v>0</v>
      </c>
      <c r="Q13" s="1279">
        <f t="shared" si="6"/>
        <v>85248323.74000001</v>
      </c>
      <c r="R13" s="1279">
        <f t="shared" si="7"/>
        <v>61625089.920000002</v>
      </c>
      <c r="S13" s="1280">
        <f t="shared" si="8"/>
        <v>21272433.82</v>
      </c>
      <c r="T13" s="1281">
        <f t="shared" si="9"/>
        <v>2350800</v>
      </c>
      <c r="U13" s="1280">
        <f t="shared" si="10"/>
        <v>0</v>
      </c>
      <c r="V13" s="1281">
        <f t="shared" si="11"/>
        <v>46882275.310000002</v>
      </c>
      <c r="W13" s="1279">
        <f>'Проверочная  таблица'!AL19+'Проверочная  таблица'!T19+'Проверочная  таблица'!L19</f>
        <v>13192516.800000001</v>
      </c>
      <c r="X13" s="1263">
        <f>'Прочая  субсидия_БП'!R14+'Проверочная  таблица'!VF19+'Проверочная  таблица'!NB19+'Проверочная  таблица'!JX19+'Проверочная  таблица'!OF19+'Проверочная  таблица'!BD19+'Проверочная  таблица'!ET19+'Проверочная  таблица'!CP19+'Проверочная  таблица'!PR19+'Проверочная  таблица'!UL19+'Проверочная  таблица'!LT19+'Проверочная  таблица'!SB19+'Проверочная  таблица'!QZ19+'Проверочная  таблица'!HH19+'Проверочная  таблица'!IB19+'Проверочная  таблица'!GH19+'Проверочная  таблица'!IR19</f>
        <v>33689758.510000005</v>
      </c>
      <c r="Y13" s="1281"/>
      <c r="Z13" s="1282">
        <f>'Проверочная  таблица'!ZX19+'Проверочная  таблица'!XZ19</f>
        <v>0</v>
      </c>
      <c r="AA13" s="1276">
        <f>'Проверочная  таблица'!C19</f>
        <v>196467156.16999999</v>
      </c>
      <c r="AB13" s="1274">
        <f>'Проверочная  таблица'!E19</f>
        <v>29270620</v>
      </c>
      <c r="AC13" s="1275">
        <f>'Проверочная  таблица'!AO19</f>
        <v>21193616.32</v>
      </c>
      <c r="AD13" s="1273">
        <f>'Проверочная  таблица'!VK19</f>
        <v>135097187.15000001</v>
      </c>
      <c r="AE13" s="1283">
        <f>'Проверочная  таблица'!WQ19</f>
        <v>10905732.699999999</v>
      </c>
      <c r="AF13" s="1261">
        <f t="shared" si="12"/>
        <v>175848015.35999998</v>
      </c>
      <c r="AG13" s="1277">
        <f t="shared" si="13"/>
        <v>9000000</v>
      </c>
      <c r="AH13" s="1261">
        <f t="shared" si="14"/>
        <v>21193616.32</v>
      </c>
      <c r="AI13" s="1277">
        <f t="shared" si="15"/>
        <v>134748666.34</v>
      </c>
      <c r="AJ13" s="1277">
        <f t="shared" si="16"/>
        <v>10905732.699999999</v>
      </c>
      <c r="AK13" s="1278">
        <f t="shared" si="17"/>
        <v>20619140.809999999</v>
      </c>
      <c r="AL13" s="1278">
        <f>'Проверочная  таблица'!Q19+'Проверочная  таблица'!AG19+'Проверочная  таблица'!I19</f>
        <v>20270620</v>
      </c>
      <c r="AM13" s="1277">
        <f>'Проверочная  таблица'!VC15+'Проверочная  таблица'!MS15+'Проверочная  таблица'!JO15+'Проверочная  таблица'!NT15+'Проверочная  таблица'!AX15+'Проверочная  таблица'!EK15+'Проверочная  таблица'!CK15+'Проверочная  таблица'!PC15+'Проверочная  таблица'!TQ15+'Проверочная  таблица'!LK15+'Проверочная  таблица'!RU15+'Проверочная  таблица'!QQ15+'Проверочная  таблица'!GY15+'Проверочная  таблица'!HX15+'Проверочная  таблица'!GC15+'Проверочная  таблица'!IM15+'Проверочная  таблица'!KU15</f>
        <v>0</v>
      </c>
      <c r="AN13" s="1283">
        <f>'Проверочная  таблица'!VU19</f>
        <v>348520.81</v>
      </c>
      <c r="AO13" s="1284">
        <f>'Проверочная  таблица'!ZF19+'Проверочная  таблица'!XV19</f>
        <v>0</v>
      </c>
      <c r="AP13" s="1280">
        <f t="shared" si="18"/>
        <v>17320997.809999999</v>
      </c>
      <c r="AQ13" s="1281">
        <f t="shared" si="19"/>
        <v>16972477</v>
      </c>
      <c r="AR13" s="1263">
        <f t="shared" si="20"/>
        <v>0</v>
      </c>
      <c r="AS13" s="1281">
        <f t="shared" si="21"/>
        <v>348520.81</v>
      </c>
      <c r="AT13" s="1280">
        <f t="shared" si="22"/>
        <v>0</v>
      </c>
      <c r="AU13" s="1285">
        <f t="shared" si="23"/>
        <v>3298143</v>
      </c>
      <c r="AV13" s="1280">
        <f>'Проверочная  таблица'!M19+'Проверочная  таблица'!U19+'Проверочная  таблица'!AM19</f>
        <v>3298143</v>
      </c>
      <c r="AW13" s="1269">
        <f>'Прочая  субсидия_БП'!S10+'Проверочная  таблица'!VG19+'Проверочная  таблица'!NE19+'Проверочная  таблица'!KA19+'Проверочная  таблица'!OJ19+'Проверочная  таблица'!BF19+'Проверочная  таблица'!EW19+'Проверочная  таблица'!CQ19+'Проверочная  таблица'!PW19+'Проверочная  таблица'!US19+'Проверочная  таблица'!LW19+'Проверочная  таблица'!SC19+'Проверочная  таблица'!RC19+'Проверочная  таблица'!HK19+'Проверочная  таблица'!IC19+'Проверочная  таблица'!GI19+'Проверочная  таблица'!IS19+'Проверочная  таблица'!LA19</f>
        <v>0</v>
      </c>
      <c r="AX13" s="1286"/>
      <c r="AY13" s="1287">
        <f>'Проверочная  таблица'!AAD19+'Проверочная  таблица'!YA19</f>
        <v>0</v>
      </c>
      <c r="BA13" s="1272">
        <f t="shared" si="24"/>
        <v>894119.6177200001</v>
      </c>
      <c r="BB13" s="1272">
        <f t="shared" si="25"/>
        <v>836806.62539000006</v>
      </c>
      <c r="BC13" s="1272">
        <f t="shared" si="26"/>
        <v>23623.233820000001</v>
      </c>
      <c r="BD13" s="1272">
        <f t="shared" si="27"/>
        <v>33689.758510000007</v>
      </c>
    </row>
    <row r="14" spans="1:56" ht="21.75" customHeight="1" x14ac:dyDescent="0.25">
      <c r="A14" s="403" t="s">
        <v>270</v>
      </c>
      <c r="B14" s="1273">
        <f>'Проверочная  таблица'!B20</f>
        <v>1005996044.45</v>
      </c>
      <c r="C14" s="1274">
        <f>'Проверочная  таблица'!D20</f>
        <v>98031546.909999996</v>
      </c>
      <c r="D14" s="1275">
        <f>'Проверочная  таблица'!AN20</f>
        <v>338750705</v>
      </c>
      <c r="E14" s="1273">
        <f>'Проверочная  таблица'!VH20</f>
        <v>508970819.04000002</v>
      </c>
      <c r="F14" s="1276">
        <f>'Проверочная  таблица'!WP20</f>
        <v>60242973.5</v>
      </c>
      <c r="G14" s="1261">
        <f t="shared" si="0"/>
        <v>804277123.97000003</v>
      </c>
      <c r="H14" s="1277">
        <f t="shared" si="1"/>
        <v>19315693</v>
      </c>
      <c r="I14" s="1261">
        <f t="shared" si="2"/>
        <v>228815966.16</v>
      </c>
      <c r="J14" s="1277">
        <f t="shared" si="3"/>
        <v>505404519.04000002</v>
      </c>
      <c r="K14" s="1277">
        <f t="shared" si="4"/>
        <v>50740945.769999996</v>
      </c>
      <c r="L14" s="1278">
        <f t="shared" si="5"/>
        <v>201718920.47999999</v>
      </c>
      <c r="M14" s="1277">
        <f>'Проверочная  таблица'!P20+'Проверочная  таблица'!AD20+'Проверочная  таблица'!H20</f>
        <v>78715853.909999996</v>
      </c>
      <c r="N14" s="1261">
        <f>'Проверочная  таблица'!MP20+'Проверочная  таблица'!NP20+'Проверочная  таблица'!JL20+'Проверочная  таблица'!VB20+'Проверочная  таблица'!AV20+'Проверочная  таблица'!EH20+'Проверочная  таблица'!CH20+'Проверочная  таблица'!OX20+'Проверочная  таблица'!TJ20+'Проверочная  таблица'!LH20+'Проверочная  таблица'!RP20+'Проверочная  таблица'!QN20+'Проверочная  таблица'!GV20+'Проверочная  таблица'!HV20+'Проверочная  таблица'!FZ20+'Проверочная  таблица'!IJ20</f>
        <v>109934738.84</v>
      </c>
      <c r="O14" s="1278">
        <f>'Проверочная  таблица'!VT20</f>
        <v>3566300</v>
      </c>
      <c r="P14" s="1273">
        <f>'Проверочная  таблица'!YZ20+'Проверочная  таблица'!XT20</f>
        <v>9502027.7300000004</v>
      </c>
      <c r="Q14" s="1279">
        <f t="shared" si="6"/>
        <v>201718920.47999999</v>
      </c>
      <c r="R14" s="1279">
        <f t="shared" si="7"/>
        <v>78715853.909999996</v>
      </c>
      <c r="S14" s="1280">
        <f t="shared" si="8"/>
        <v>109934738.84</v>
      </c>
      <c r="T14" s="1281">
        <f t="shared" si="9"/>
        <v>3566300</v>
      </c>
      <c r="U14" s="1280">
        <f t="shared" si="10"/>
        <v>9502027.7300000004</v>
      </c>
      <c r="V14" s="1281">
        <f t="shared" si="11"/>
        <v>0</v>
      </c>
      <c r="W14" s="1279">
        <f>'Проверочная  таблица'!AL20+'Проверочная  таблица'!T20+'Проверочная  таблица'!L20</f>
        <v>0</v>
      </c>
      <c r="X14" s="1263">
        <f>'Прочая  субсидия_БП'!R15+'Проверочная  таблица'!VF20+'Проверочная  таблица'!NB20+'Проверочная  таблица'!JX20+'Проверочная  таблица'!OF20+'Проверочная  таблица'!BD20+'Проверочная  таблица'!ET20+'Проверочная  таблица'!CP20+'Проверочная  таблица'!PR20+'Проверочная  таблица'!UL20+'Проверочная  таблица'!LT20+'Проверочная  таблица'!SB20+'Проверочная  таблица'!QZ20+'Проверочная  таблица'!HH20+'Проверочная  таблица'!IB20+'Проверочная  таблица'!GH20+'Проверочная  таблица'!IR20</f>
        <v>0</v>
      </c>
      <c r="Y14" s="1281"/>
      <c r="Z14" s="1282">
        <f>'Проверочная  таблица'!ZX20+'Проверочная  таблица'!XZ20</f>
        <v>0</v>
      </c>
      <c r="AA14" s="1276">
        <f>'Проверочная  таблица'!C20</f>
        <v>173601821.35999998</v>
      </c>
      <c r="AB14" s="1274">
        <f>'Проверочная  таблица'!E20</f>
        <v>25418101</v>
      </c>
      <c r="AC14" s="1275">
        <f>'Проверочная  таблица'!AO20</f>
        <v>10166857.41</v>
      </c>
      <c r="AD14" s="1273">
        <f>'Проверочная  таблица'!VK20</f>
        <v>129104074.76000001</v>
      </c>
      <c r="AE14" s="1283">
        <f>'Проверочная  таблица'!WQ20</f>
        <v>8912788.1900000013</v>
      </c>
      <c r="AF14" s="1261">
        <f t="shared" si="12"/>
        <v>153420409.20999998</v>
      </c>
      <c r="AG14" s="1277">
        <f t="shared" si="13"/>
        <v>5728923</v>
      </c>
      <c r="AH14" s="1261">
        <f t="shared" si="14"/>
        <v>10166857.41</v>
      </c>
      <c r="AI14" s="1277">
        <f t="shared" si="15"/>
        <v>128611840.61</v>
      </c>
      <c r="AJ14" s="1277">
        <f t="shared" si="16"/>
        <v>8912788.1900000013</v>
      </c>
      <c r="AK14" s="1278">
        <f t="shared" si="17"/>
        <v>20181412.149999999</v>
      </c>
      <c r="AL14" s="1278">
        <f>'Проверочная  таблица'!Q20+'Проверочная  таблица'!AG20+'Проверочная  таблица'!I20</f>
        <v>19689178</v>
      </c>
      <c r="AM14" s="1277">
        <f>'Проверочная  таблица'!VC16+'Проверочная  таблица'!MS16+'Проверочная  таблица'!JO16+'Проверочная  таблица'!NT16+'Проверочная  таблица'!AX16+'Проверочная  таблица'!EK16+'Проверочная  таблица'!CK16+'Проверочная  таблица'!PC16+'Проверочная  таблица'!TQ16+'Проверочная  таблица'!LK16+'Проверочная  таблица'!RU16+'Проверочная  таблица'!QQ16+'Проверочная  таблица'!GY16+'Проверочная  таблица'!HX16+'Проверочная  таблица'!GC16+'Проверочная  таблица'!IM16+'Проверочная  таблица'!KU16</f>
        <v>0</v>
      </c>
      <c r="AN14" s="1283">
        <f>'Проверочная  таблица'!VU20</f>
        <v>492234.15000000008</v>
      </c>
      <c r="AO14" s="1284">
        <f>'Проверочная  таблица'!ZF20+'Проверочная  таблица'!XV20</f>
        <v>0</v>
      </c>
      <c r="AP14" s="1280">
        <f t="shared" si="18"/>
        <v>20181412.149999999</v>
      </c>
      <c r="AQ14" s="1281">
        <f t="shared" si="19"/>
        <v>19689178</v>
      </c>
      <c r="AR14" s="1263">
        <f t="shared" si="20"/>
        <v>0</v>
      </c>
      <c r="AS14" s="1281">
        <f t="shared" si="21"/>
        <v>492234.15000000008</v>
      </c>
      <c r="AT14" s="1280">
        <f t="shared" si="22"/>
        <v>0</v>
      </c>
      <c r="AU14" s="1285">
        <f t="shared" si="23"/>
        <v>0</v>
      </c>
      <c r="AV14" s="1280">
        <f>'Проверочная  таблица'!M20+'Проверочная  таблица'!U20+'Проверочная  таблица'!AM20</f>
        <v>0</v>
      </c>
      <c r="AW14" s="1269">
        <f>'Прочая  субсидия_БП'!S11+'Проверочная  таблица'!VG20+'Проверочная  таблица'!NE20+'Проверочная  таблица'!KA20+'Проверочная  таблица'!OJ20+'Проверочная  таблица'!BF20+'Проверочная  таблица'!EW20+'Проверочная  таблица'!CQ20+'Проверочная  таблица'!PW20+'Проверочная  таблица'!US20+'Проверочная  таблица'!LW20+'Проверочная  таблица'!SC20+'Проверочная  таблица'!RC20+'Проверочная  таблица'!HK20+'Проверочная  таблица'!IC20+'Проверочная  таблица'!GI20+'Проверочная  таблица'!IS20+'Проверочная  таблица'!LA20</f>
        <v>0</v>
      </c>
      <c r="AX14" s="1286"/>
      <c r="AY14" s="1287">
        <f>'Проверочная  таблица'!AAD20+'Проверочная  таблица'!YA20</f>
        <v>0</v>
      </c>
      <c r="BA14" s="1272">
        <f t="shared" si="24"/>
        <v>907964.49754000001</v>
      </c>
      <c r="BB14" s="1272">
        <f t="shared" si="25"/>
        <v>784961.43096999999</v>
      </c>
      <c r="BC14" s="1272">
        <f t="shared" si="26"/>
        <v>123003.06657000001</v>
      </c>
      <c r="BD14" s="1272">
        <f t="shared" si="27"/>
        <v>0</v>
      </c>
    </row>
    <row r="15" spans="1:56" ht="21.75" customHeight="1" x14ac:dyDescent="0.25">
      <c r="A15" s="405" t="s">
        <v>271</v>
      </c>
      <c r="B15" s="1273">
        <f>'Проверочная  таблица'!B14</f>
        <v>1951424635.1400001</v>
      </c>
      <c r="C15" s="1274">
        <f>'Проверочная  таблица'!D14</f>
        <v>333565513.63</v>
      </c>
      <c r="D15" s="1275">
        <f>'Проверочная  таблица'!AN14</f>
        <v>988066545.32999992</v>
      </c>
      <c r="E15" s="1273">
        <f>'Проверочная  таблица'!VH14</f>
        <v>576328409.82000005</v>
      </c>
      <c r="F15" s="1276">
        <f>'Проверочная  таблица'!WP14</f>
        <v>53464166.359999999</v>
      </c>
      <c r="G15" s="1261">
        <f t="shared" si="0"/>
        <v>1951424635.1400001</v>
      </c>
      <c r="H15" s="1277">
        <f t="shared" si="1"/>
        <v>333565513.63</v>
      </c>
      <c r="I15" s="1261">
        <f t="shared" si="2"/>
        <v>988066545.32999992</v>
      </c>
      <c r="J15" s="1277">
        <f t="shared" si="3"/>
        <v>576328409.82000005</v>
      </c>
      <c r="K15" s="1277">
        <f t="shared" si="4"/>
        <v>53464166.359999999</v>
      </c>
      <c r="L15" s="1278">
        <f t="shared" si="5"/>
        <v>0</v>
      </c>
      <c r="M15" s="1277">
        <f>'Проверочная  таблица'!P14+'Проверочная  таблица'!AD14+'Проверочная  таблица'!H14</f>
        <v>0</v>
      </c>
      <c r="N15" s="1261">
        <f>'Проверочная  таблица'!MP14+'Проверочная  таблица'!NP14+'Проверочная  таблица'!JL14+'Проверочная  таблица'!VB14+'Проверочная  таблица'!AV14+'Проверочная  таблица'!EH14+'Проверочная  таблица'!CH14+'Проверочная  таблица'!OX14+'Проверочная  таблица'!TJ14+'Проверочная  таблица'!LH14+'Проверочная  таблица'!RP14+'Проверочная  таблица'!QN14+'Проверочная  таблица'!GV14+'Проверочная  таблица'!HV14+'Проверочная  таблица'!FZ14+'Проверочная  таблица'!IJ14+'Проверочная  таблица'!KR13</f>
        <v>0</v>
      </c>
      <c r="O15" s="1278">
        <f>'Проверочная  таблица'!VT14</f>
        <v>0</v>
      </c>
      <c r="P15" s="1273">
        <f>'Проверочная  таблица'!YZ14+'Проверочная  таблица'!XT14</f>
        <v>0</v>
      </c>
      <c r="Q15" s="1279">
        <f t="shared" si="6"/>
        <v>0</v>
      </c>
      <c r="R15" s="1279">
        <f t="shared" si="7"/>
        <v>0</v>
      </c>
      <c r="S15" s="1280">
        <f t="shared" si="8"/>
        <v>0</v>
      </c>
      <c r="T15" s="1281">
        <f t="shared" si="9"/>
        <v>0</v>
      </c>
      <c r="U15" s="1280">
        <f t="shared" si="10"/>
        <v>0</v>
      </c>
      <c r="V15" s="1281">
        <f t="shared" si="11"/>
        <v>0</v>
      </c>
      <c r="W15" s="1279">
        <f>'Проверочная  таблица'!AL14+'Проверочная  таблица'!T14+'Проверочная  таблица'!L14</f>
        <v>0</v>
      </c>
      <c r="X15" s="1263">
        <f>'Прочая  субсидия_БП'!R9+'Проверочная  таблица'!VF14+'Проверочная  таблица'!NB14+'Проверочная  таблица'!JX14+'Проверочная  таблица'!OF14+'Проверочная  таблица'!BD14+'Проверочная  таблица'!ET14+'Проверочная  таблица'!CP14+'Проверочная  таблица'!PR14+'Проверочная  таблица'!UL14+'Проверочная  таблица'!LT14+'Проверочная  таблица'!SB14+'Проверочная  таблица'!QZ14+'Проверочная  таблица'!HH14+'Проверочная  таблица'!IB14+'Проверочная  таблица'!GH14+'Проверочная  таблица'!IR14+'Проверочная  таблица'!KZ13</f>
        <v>0</v>
      </c>
      <c r="Y15" s="1281"/>
      <c r="Z15" s="1282">
        <f>'Проверочная  таблица'!ZX14+'Проверочная  таблица'!XZ14</f>
        <v>0</v>
      </c>
      <c r="AA15" s="1276">
        <f>'Проверочная  таблица'!C14</f>
        <v>212855665.83000001</v>
      </c>
      <c r="AB15" s="1274">
        <f>'Проверочная  таблица'!E14</f>
        <v>41913963.630000003</v>
      </c>
      <c r="AC15" s="1275">
        <f>'Проверочная  таблица'!AO14</f>
        <v>16133445.310000001</v>
      </c>
      <c r="AD15" s="1273">
        <f>'Проверочная  таблица'!VK14</f>
        <v>143718640.59</v>
      </c>
      <c r="AE15" s="1283">
        <f>'Проверочная  таблица'!WQ14</f>
        <v>11089616.300000001</v>
      </c>
      <c r="AF15" s="1261">
        <f t="shared" si="12"/>
        <v>212855665.83000001</v>
      </c>
      <c r="AG15" s="1277">
        <f t="shared" si="13"/>
        <v>41913963.630000003</v>
      </c>
      <c r="AH15" s="1261">
        <f t="shared" si="14"/>
        <v>16133445.310000001</v>
      </c>
      <c r="AI15" s="1277">
        <f t="shared" si="15"/>
        <v>143718640.59</v>
      </c>
      <c r="AJ15" s="1277">
        <f t="shared" si="16"/>
        <v>11089616.300000001</v>
      </c>
      <c r="AK15" s="1278">
        <f t="shared" si="17"/>
        <v>0</v>
      </c>
      <c r="AL15" s="1278">
        <f>'Проверочная  таблица'!Q14+'Проверочная  таблица'!AG14+'Проверочная  таблица'!I14</f>
        <v>0</v>
      </c>
      <c r="AM15" s="1277">
        <f>'Проверочная  таблица'!VC17+'Проверочная  таблица'!MS17+'Проверочная  таблица'!JO17+'Проверочная  таблица'!NT17+'Проверочная  таблица'!AX17+'Проверочная  таблица'!EK17+'Проверочная  таблица'!CK17+'Проверочная  таблица'!PC17+'Проверочная  таблица'!TQ17+'Проверочная  таблица'!LK17+'Проверочная  таблица'!RU17+'Проверочная  таблица'!QQ17+'Проверочная  таблица'!GY17+'Проверочная  таблица'!HX17+'Проверочная  таблица'!GC17+'Проверочная  таблица'!IM17+'Проверочная  таблица'!KU17</f>
        <v>0</v>
      </c>
      <c r="AN15" s="1283">
        <f>'Проверочная  таблица'!VU14</f>
        <v>0</v>
      </c>
      <c r="AO15" s="1284">
        <f>'Проверочная  таблица'!ZF14+'Проверочная  таблица'!XV14</f>
        <v>0</v>
      </c>
      <c r="AP15" s="1280">
        <f t="shared" si="18"/>
        <v>0</v>
      </c>
      <c r="AQ15" s="1281">
        <f t="shared" si="19"/>
        <v>0</v>
      </c>
      <c r="AR15" s="1263">
        <f t="shared" si="20"/>
        <v>0</v>
      </c>
      <c r="AS15" s="1281">
        <f t="shared" si="21"/>
        <v>0</v>
      </c>
      <c r="AT15" s="1280">
        <f t="shared" si="22"/>
        <v>0</v>
      </c>
      <c r="AU15" s="1285">
        <f t="shared" si="23"/>
        <v>0</v>
      </c>
      <c r="AV15" s="1280">
        <f>'Проверочная  таблица'!M14+'Проверочная  таблица'!U14+'Проверочная  таблица'!AM14</f>
        <v>0</v>
      </c>
      <c r="AW15" s="1269">
        <f>'Прочая  субсидия_БП'!S12+'Проверочная  таблица'!VG14+'Проверочная  таблица'!NE14+'Проверочная  таблица'!KA14+'Проверочная  таблица'!OJ14+'Проверочная  таблица'!BF14+'Проверочная  таблица'!EW14+'Проверочная  таблица'!CQ14+'Проверочная  таблица'!PW14+'Проверочная  таблица'!US14+'Проверочная  таблица'!LW14+'Проверочная  таблица'!SC14+'Проверочная  таблица'!RC14+'Проверочная  таблица'!HK14+'Проверочная  таблица'!IC14+'Проверочная  таблица'!GI14+'Проверочная  таблица'!IS14+'Проверочная  таблица'!LA14</f>
        <v>0</v>
      </c>
      <c r="AX15" s="1286"/>
      <c r="AY15" s="1287">
        <f>'Проверочная  таблица'!AAD14+'Проверочная  таблица'!YA14</f>
        <v>0</v>
      </c>
      <c r="BA15" s="1272">
        <f t="shared" si="24"/>
        <v>1617859.12151</v>
      </c>
      <c r="BB15" s="1272">
        <f t="shared" si="25"/>
        <v>1617859.12151</v>
      </c>
      <c r="BC15" s="1272">
        <f t="shared" si="26"/>
        <v>0</v>
      </c>
      <c r="BD15" s="1272">
        <f t="shared" si="27"/>
        <v>0</v>
      </c>
    </row>
    <row r="16" spans="1:56" ht="21.75" customHeight="1" x14ac:dyDescent="0.25">
      <c r="A16" s="403" t="s">
        <v>272</v>
      </c>
      <c r="B16" s="1273">
        <f>'Проверочная  таблица'!B21</f>
        <v>745299809.94000006</v>
      </c>
      <c r="C16" s="1274">
        <f>'Проверочная  таблица'!D21</f>
        <v>118725195.03</v>
      </c>
      <c r="D16" s="1275">
        <f>'Проверочная  таблица'!AN21</f>
        <v>238505540</v>
      </c>
      <c r="E16" s="1273">
        <f>'Проверочная  таблица'!VH21</f>
        <v>338066784.96000004</v>
      </c>
      <c r="F16" s="1276">
        <f>'Проверочная  таблица'!WP21</f>
        <v>50002289.950000003</v>
      </c>
      <c r="G16" s="1261">
        <f t="shared" si="0"/>
        <v>674479980.22000003</v>
      </c>
      <c r="H16" s="1277">
        <f t="shared" si="1"/>
        <v>62742905.629999995</v>
      </c>
      <c r="I16" s="1261">
        <f t="shared" si="2"/>
        <v>225846799.68000001</v>
      </c>
      <c r="J16" s="1277">
        <f t="shared" si="3"/>
        <v>335887984.96000004</v>
      </c>
      <c r="K16" s="1277">
        <f t="shared" si="4"/>
        <v>50002289.950000003</v>
      </c>
      <c r="L16" s="1278">
        <f t="shared" si="5"/>
        <v>70819829.719999999</v>
      </c>
      <c r="M16" s="1277">
        <f>'Проверочная  таблица'!P21+'Проверочная  таблица'!AD21+'Проверочная  таблица'!H21</f>
        <v>55982289.400000006</v>
      </c>
      <c r="N16" s="1261">
        <f>'Проверочная  таблица'!MP21+'Проверочная  таблица'!NP21+'Проверочная  таблица'!JL21+'Проверочная  таблица'!VB21+'Проверочная  таблица'!AV21+'Проверочная  таблица'!EH21+'Проверочная  таблица'!CH21+'Проверочная  таблица'!OX21+'Проверочная  таблица'!TJ21+'Проверочная  таблица'!LH21+'Проверочная  таблица'!RP21+'Проверочная  таблица'!QN21+'Проверочная  таблица'!GV21+'Проверочная  таблица'!HV21+'Проверочная  таблица'!FZ21+'Проверочная  таблица'!IJ21+'Проверочная  таблица'!KR18</f>
        <v>12658740.32</v>
      </c>
      <c r="O16" s="1278">
        <f>'Проверочная  таблица'!VT21</f>
        <v>2178800</v>
      </c>
      <c r="P16" s="1273">
        <f>'Проверочная  таблица'!YZ21+'Проверочная  таблица'!XT21</f>
        <v>0</v>
      </c>
      <c r="Q16" s="1279">
        <f t="shared" si="6"/>
        <v>70819829.719999999</v>
      </c>
      <c r="R16" s="1279">
        <f t="shared" si="7"/>
        <v>55982289.400000006</v>
      </c>
      <c r="S16" s="1280">
        <f t="shared" si="8"/>
        <v>12658740.32</v>
      </c>
      <c r="T16" s="1281">
        <f t="shared" si="9"/>
        <v>2178800</v>
      </c>
      <c r="U16" s="1280">
        <f t="shared" si="10"/>
        <v>0</v>
      </c>
      <c r="V16" s="1281">
        <f t="shared" si="11"/>
        <v>0</v>
      </c>
      <c r="W16" s="1279">
        <f>'Проверочная  таблица'!AL21+'Проверочная  таблица'!T21+'Проверочная  таблица'!L21</f>
        <v>0</v>
      </c>
      <c r="X16" s="1263">
        <f>'Прочая  субсидия_БП'!R10+'Проверочная  таблица'!VF21+'Проверочная  таблица'!NB21+'Проверочная  таблица'!JX21+'Проверочная  таблица'!OF21+'Проверочная  таблица'!BD21+'Проверочная  таблица'!ET21+'Проверочная  таблица'!CP21+'Проверочная  таблица'!PR21+'Проверочная  таблица'!UL21+'Проверочная  таблица'!LT21+'Проверочная  таблица'!SB21+'Проверочная  таблица'!QZ21+'Проверочная  таблица'!HH21+'Проверочная  таблица'!IB21+'Проверочная  таблица'!GH21+'Проверочная  таблица'!IR21+'Проверочная  таблица'!KZ18</f>
        <v>0</v>
      </c>
      <c r="Y16" s="1281"/>
      <c r="Z16" s="1282">
        <f>'Проверочная  таблица'!ZX21+'Проверочная  таблица'!XZ21</f>
        <v>0</v>
      </c>
      <c r="AA16" s="1276">
        <f>'Проверочная  таблица'!C21</f>
        <v>135137950.14000002</v>
      </c>
      <c r="AB16" s="1274">
        <f>'Проверочная  таблица'!E21</f>
        <v>36696237.629999995</v>
      </c>
      <c r="AC16" s="1275">
        <f>'Проверочная  таблица'!AO21</f>
        <v>6541263.4499999993</v>
      </c>
      <c r="AD16" s="1273">
        <f>'Проверочная  таблица'!VK21</f>
        <v>84317889.350000009</v>
      </c>
      <c r="AE16" s="1283">
        <f>'Проверочная  таблица'!WQ21</f>
        <v>7582559.71</v>
      </c>
      <c r="AF16" s="1261">
        <f t="shared" si="12"/>
        <v>119784460.71000001</v>
      </c>
      <c r="AG16" s="1277">
        <f t="shared" si="13"/>
        <v>21837743.629999995</v>
      </c>
      <c r="AH16" s="1261">
        <f t="shared" si="14"/>
        <v>6448012.5199999996</v>
      </c>
      <c r="AI16" s="1277">
        <f t="shared" si="15"/>
        <v>83916144.850000009</v>
      </c>
      <c r="AJ16" s="1277">
        <f t="shared" si="16"/>
        <v>7582559.71</v>
      </c>
      <c r="AK16" s="1278">
        <f t="shared" si="17"/>
        <v>15353489.43</v>
      </c>
      <c r="AL16" s="1278">
        <f>'Проверочная  таблица'!Q21+'Проверочная  таблица'!AG21+'Проверочная  таблица'!I21</f>
        <v>14858494</v>
      </c>
      <c r="AM16" s="1277">
        <f>'Проверочная  таблица'!VC18+'Проверочная  таблица'!MS18+'Проверочная  таблица'!JO18+'Проверочная  таблица'!NT18+'Проверочная  таблица'!AX18+'Проверочная  таблица'!EK18+'Проверочная  таблица'!CK18+'Проверочная  таблица'!PC18+'Проверочная  таблица'!TQ18+'Проверочная  таблица'!LK18+'Проверочная  таблица'!RU18+'Проверочная  таблица'!QQ18+'Проверочная  таблица'!GY18+'Проверочная  таблица'!HX18+'Проверочная  таблица'!GC18+'Проверочная  таблица'!IM18+'Проверочная  таблица'!KU18</f>
        <v>93250.93</v>
      </c>
      <c r="AN16" s="1283">
        <f>'Проверочная  таблица'!VU21</f>
        <v>401744.50000000012</v>
      </c>
      <c r="AO16" s="1284">
        <f>'Проверочная  таблица'!ZF21+'Проверочная  таблица'!XV21</f>
        <v>0</v>
      </c>
      <c r="AP16" s="1280">
        <f t="shared" si="18"/>
        <v>15353489.43</v>
      </c>
      <c r="AQ16" s="1281">
        <f t="shared" si="19"/>
        <v>14858494</v>
      </c>
      <c r="AR16" s="1263">
        <f t="shared" si="20"/>
        <v>93250.93</v>
      </c>
      <c r="AS16" s="1281">
        <f t="shared" si="21"/>
        <v>401744.50000000012</v>
      </c>
      <c r="AT16" s="1280">
        <f t="shared" si="22"/>
        <v>0</v>
      </c>
      <c r="AU16" s="1285">
        <f t="shared" si="23"/>
        <v>0</v>
      </c>
      <c r="AV16" s="1280">
        <f>'Проверочная  таблица'!M21+'Проверочная  таблица'!U21+'Проверочная  таблица'!AM21</f>
        <v>0</v>
      </c>
      <c r="AW16" s="1269">
        <f>'Прочая  субсидия_БП'!S13+'Проверочная  таблица'!VG21+'Проверочная  таблица'!NE21+'Проверочная  таблица'!KA21+'Проверочная  таблица'!OJ21+'Проверочная  таблица'!BF21+'Проверочная  таблица'!EW21+'Проверочная  таблица'!CQ21+'Проверочная  таблица'!PW21+'Проверочная  таблица'!US21+'Проверочная  таблица'!LW21+'Проверочная  таблица'!SC21+'Проверочная  таблица'!RC21+'Проверочная  таблица'!HK21+'Проверочная  таблица'!IC21+'Проверочная  таблица'!GI21+'Проверочная  таблица'!IS21+'Проверочная  таблица'!LA21</f>
        <v>0</v>
      </c>
      <c r="AX16" s="1286"/>
      <c r="AY16" s="1287">
        <f>'Проверочная  таблица'!AAD21+'Проверочная  таблица'!YA21</f>
        <v>0</v>
      </c>
      <c r="BA16" s="1272">
        <f t="shared" si="24"/>
        <v>626574.61491000012</v>
      </c>
      <c r="BB16" s="1272">
        <f t="shared" si="25"/>
        <v>611737.07459000021</v>
      </c>
      <c r="BC16" s="1272">
        <f t="shared" si="26"/>
        <v>14837.54032</v>
      </c>
      <c r="BD16" s="1272">
        <f t="shared" si="27"/>
        <v>0</v>
      </c>
    </row>
    <row r="17" spans="1:56" ht="21.75" customHeight="1" x14ac:dyDescent="0.25">
      <c r="A17" s="404" t="s">
        <v>273</v>
      </c>
      <c r="B17" s="1273">
        <f>'Проверочная  таблица'!B22</f>
        <v>782690776.71000004</v>
      </c>
      <c r="C17" s="1274">
        <f>'Проверочная  таблица'!D22</f>
        <v>101946436.21000001</v>
      </c>
      <c r="D17" s="1275">
        <f>'Проверочная  таблица'!AN22</f>
        <v>61734092.889999993</v>
      </c>
      <c r="E17" s="1273">
        <f>'Проверочная  таблица'!VH22</f>
        <v>571172214.31000006</v>
      </c>
      <c r="F17" s="1276">
        <f>'Проверочная  таблица'!WP22</f>
        <v>47838033.299999997</v>
      </c>
      <c r="G17" s="1261">
        <f t="shared" si="0"/>
        <v>676917158.73000002</v>
      </c>
      <c r="H17" s="1277">
        <f t="shared" si="1"/>
        <v>31762430.63000001</v>
      </c>
      <c r="I17" s="1261">
        <f t="shared" si="2"/>
        <v>30019830.359999992</v>
      </c>
      <c r="J17" s="1277">
        <f t="shared" si="3"/>
        <v>567795214.31000006</v>
      </c>
      <c r="K17" s="1277">
        <f t="shared" si="4"/>
        <v>47339683.43</v>
      </c>
      <c r="L17" s="1278">
        <f t="shared" si="5"/>
        <v>105773617.98</v>
      </c>
      <c r="M17" s="1277">
        <f>'Проверочная  таблица'!P22+'Проверочная  таблица'!AD22+'Проверочная  таблица'!H22</f>
        <v>70184005.579999998</v>
      </c>
      <c r="N17" s="1261">
        <f>'Проверочная  таблица'!MP22+'Проверочная  таблица'!NP22+'Проверочная  таблица'!JL22+'Проверочная  таблица'!VB22+'Проверочная  таблица'!AV22+'Проверочная  таблица'!EH22+'Проверочная  таблица'!CH22+'Проверочная  таблица'!OX22+'Проверочная  таблица'!TJ22+'Проверочная  таблица'!LH22+'Проверочная  таблица'!RP22+'Проверочная  таблица'!QN22+'Проверочная  таблица'!GV22+'Проверочная  таблица'!HV22+'Проверочная  таблица'!FZ22+'Проверочная  таблица'!IJ22+'Проверочная  таблица'!KR19</f>
        <v>31714262.530000001</v>
      </c>
      <c r="O17" s="1278">
        <f>'Проверочная  таблица'!VT22</f>
        <v>3377000</v>
      </c>
      <c r="P17" s="1273">
        <f>'Проверочная  таблица'!YZ22+'Проверочная  таблица'!XT22</f>
        <v>498349.87</v>
      </c>
      <c r="Q17" s="1279">
        <f t="shared" si="6"/>
        <v>105773617.98</v>
      </c>
      <c r="R17" s="1279">
        <f t="shared" si="7"/>
        <v>70184005.579999998</v>
      </c>
      <c r="S17" s="1280">
        <f t="shared" si="8"/>
        <v>31714262.530000001</v>
      </c>
      <c r="T17" s="1281">
        <f t="shared" si="9"/>
        <v>3377000</v>
      </c>
      <c r="U17" s="1280">
        <f t="shared" si="10"/>
        <v>498349.87</v>
      </c>
      <c r="V17" s="1281">
        <f t="shared" si="11"/>
        <v>0</v>
      </c>
      <c r="W17" s="1279">
        <f>'Проверочная  таблица'!AL22+'Проверочная  таблица'!T22+'Проверочная  таблица'!L22</f>
        <v>0</v>
      </c>
      <c r="X17" s="1263">
        <f>'Прочая  субсидия_БП'!R11+'Проверочная  таблица'!VF22+'Проверочная  таблица'!NB22+'Проверочная  таблица'!JX22+'Проверочная  таблица'!OF22+'Проверочная  таблица'!BD22+'Проверочная  таблица'!ET22+'Проверочная  таблица'!CP22+'Проверочная  таблица'!PR22+'Проверочная  таблица'!UL22+'Проверочная  таблица'!LT22+'Проверочная  таблица'!SB22+'Проверочная  таблица'!QZ22+'Проверочная  таблица'!HH22+'Проверочная  таблица'!IB22+'Проверочная  таблица'!GH22+'Проверочная  таблица'!IR22+'Проверочная  таблица'!KZ19</f>
        <v>0</v>
      </c>
      <c r="Y17" s="1281"/>
      <c r="Z17" s="1282">
        <f>'Проверочная  таблица'!ZX22+'Проверочная  таблица'!XZ22</f>
        <v>0</v>
      </c>
      <c r="AA17" s="1276">
        <f>'Проверочная  таблица'!C22</f>
        <v>181781022.37</v>
      </c>
      <c r="AB17" s="1274">
        <f>'Проверочная  таблица'!E22</f>
        <v>25931925.060000002</v>
      </c>
      <c r="AC17" s="1275">
        <f>'Проверочная  таблица'!AO22</f>
        <v>1920186.5399999998</v>
      </c>
      <c r="AD17" s="1273">
        <f>'Проверочная  таблица'!VK22</f>
        <v>141674504.13</v>
      </c>
      <c r="AE17" s="1283">
        <f>'Проверочная  таблица'!WQ22</f>
        <v>12254406.640000001</v>
      </c>
      <c r="AF17" s="1261">
        <f t="shared" si="12"/>
        <v>163005551.03</v>
      </c>
      <c r="AG17" s="1277">
        <f t="shared" si="13"/>
        <v>7906516.7400000021</v>
      </c>
      <c r="AH17" s="1261">
        <f t="shared" si="14"/>
        <v>1844706.6799999997</v>
      </c>
      <c r="AI17" s="1277">
        <f t="shared" si="15"/>
        <v>140999920.97</v>
      </c>
      <c r="AJ17" s="1277">
        <f t="shared" si="16"/>
        <v>12254406.640000001</v>
      </c>
      <c r="AK17" s="1278">
        <f t="shared" si="17"/>
        <v>18775471.34</v>
      </c>
      <c r="AL17" s="1278">
        <f>'Проверочная  таблица'!Q22+'Проверочная  таблица'!AG22+'Проверочная  таблица'!I22</f>
        <v>18025408.32</v>
      </c>
      <c r="AM17" s="1277">
        <f>'Проверочная  таблица'!VC19+'Проверочная  таблица'!MS19+'Проверочная  таблица'!JO19+'Проверочная  таблица'!NT19+'Проверочная  таблица'!AX19+'Проверочная  таблица'!EK19+'Проверочная  таблица'!CK19+'Проверочная  таблица'!PC19+'Проверочная  таблица'!TQ19+'Проверочная  таблица'!LK19+'Проверочная  таблица'!RU19+'Проверочная  таблица'!QQ19+'Проверочная  таблица'!GY19+'Проверочная  таблица'!HX19+'Проверочная  таблица'!GC19+'Проверочная  таблица'!IM19+'Проверочная  таблица'!KU19</f>
        <v>75479.86</v>
      </c>
      <c r="AN17" s="1283">
        <f>'Проверочная  таблица'!VU22</f>
        <v>674583.16</v>
      </c>
      <c r="AO17" s="1284">
        <f>'Проверочная  таблица'!ZF22+'Проверочная  таблица'!XV22</f>
        <v>0</v>
      </c>
      <c r="AP17" s="1280">
        <f t="shared" si="18"/>
        <v>18775471.34</v>
      </c>
      <c r="AQ17" s="1281">
        <f t="shared" si="19"/>
        <v>18025408.32</v>
      </c>
      <c r="AR17" s="1263">
        <f t="shared" si="20"/>
        <v>75479.86</v>
      </c>
      <c r="AS17" s="1281">
        <f t="shared" si="21"/>
        <v>674583.16</v>
      </c>
      <c r="AT17" s="1280">
        <f t="shared" si="22"/>
        <v>0</v>
      </c>
      <c r="AU17" s="1285">
        <f t="shared" si="23"/>
        <v>0</v>
      </c>
      <c r="AV17" s="1280">
        <f>'Проверочная  таблица'!M22+'Проверочная  таблица'!U22+'Проверочная  таблица'!AM22</f>
        <v>0</v>
      </c>
      <c r="AW17" s="1269">
        <f>'Прочая  субсидия_БП'!S14+'Проверочная  таблица'!VG22+'Проверочная  таблица'!NE22+'Проверочная  таблица'!KA22+'Проверочная  таблица'!OJ22+'Проверочная  таблица'!BF22+'Проверочная  таблица'!EW22+'Проверочная  таблица'!CQ22+'Проверочная  таблица'!PW22+'Проверочная  таблица'!US22+'Проверочная  таблица'!LW22+'Проверочная  таблица'!SC22+'Проверочная  таблица'!RC22+'Проверочная  таблица'!HK22+'Проверочная  таблица'!IC22+'Проверочная  таблица'!GI22+'Проверочная  таблица'!IS22+'Проверочная  таблица'!LA22</f>
        <v>0</v>
      </c>
      <c r="AX17" s="1286"/>
      <c r="AY17" s="1287">
        <f>'Проверочная  таблица'!AAD22+'Проверочная  таблица'!YA22</f>
        <v>0</v>
      </c>
      <c r="BA17" s="1272">
        <f t="shared" si="24"/>
        <v>680744.34050000005</v>
      </c>
      <c r="BB17" s="1272">
        <f t="shared" si="25"/>
        <v>645154.72810000007</v>
      </c>
      <c r="BC17" s="1272">
        <f t="shared" si="26"/>
        <v>35589.612399999998</v>
      </c>
      <c r="BD17" s="1272">
        <f t="shared" si="27"/>
        <v>0</v>
      </c>
    </row>
    <row r="18" spans="1:56" ht="21.75" customHeight="1" x14ac:dyDescent="0.25">
      <c r="A18" s="403" t="s">
        <v>274</v>
      </c>
      <c r="B18" s="1273">
        <f>'Проверочная  таблица'!B23</f>
        <v>846657735.63</v>
      </c>
      <c r="C18" s="1274">
        <f>'Проверочная  таблица'!D23</f>
        <v>172441572.5</v>
      </c>
      <c r="D18" s="1275">
        <f>'Проверочная  таблица'!AN23</f>
        <v>217921432</v>
      </c>
      <c r="E18" s="1273">
        <f>'Проверочная  таблица'!VH23</f>
        <v>427349124.04000002</v>
      </c>
      <c r="F18" s="1276">
        <f>'Проверочная  таблица'!WP23</f>
        <v>28945607.09</v>
      </c>
      <c r="G18" s="1261">
        <f t="shared" si="0"/>
        <v>675230300.38</v>
      </c>
      <c r="H18" s="1277">
        <f t="shared" si="1"/>
        <v>39356716</v>
      </c>
      <c r="I18" s="1261">
        <f t="shared" si="2"/>
        <v>182878653.25</v>
      </c>
      <c r="J18" s="1277">
        <f t="shared" si="3"/>
        <v>424049324.04000002</v>
      </c>
      <c r="K18" s="1277">
        <f t="shared" si="4"/>
        <v>28945607.09</v>
      </c>
      <c r="L18" s="1278">
        <f t="shared" si="5"/>
        <v>171427435.25</v>
      </c>
      <c r="M18" s="1277">
        <f>'Проверочная  таблица'!P23+'Проверочная  таблица'!AD23+'Проверочная  таблица'!H23</f>
        <v>133084856.5</v>
      </c>
      <c r="N18" s="1261">
        <f>'Проверочная  таблица'!MP23+'Проверочная  таблица'!NP23+'Проверочная  таблица'!JL23+'Проверочная  таблица'!VB23+'Проверочная  таблица'!AV23+'Проверочная  таблица'!EH23+'Проверочная  таблица'!CH23+'Проверочная  таблица'!OX23+'Проверочная  таблица'!TJ23+'Проверочная  таблица'!LH23+'Проверочная  таблица'!RP23+'Проверочная  таблица'!QN23+'Проверочная  таблица'!GV23+'Проверочная  таблица'!HV23+'Проверочная  таблица'!FZ23+'Проверочная  таблица'!IJ23+'Проверочная  таблица'!KR20</f>
        <v>35042778.75</v>
      </c>
      <c r="O18" s="1278">
        <f>'Проверочная  таблица'!VT23</f>
        <v>3299800</v>
      </c>
      <c r="P18" s="1273">
        <f>'Проверочная  таблица'!YZ23+'Проверочная  таблица'!XT23</f>
        <v>0</v>
      </c>
      <c r="Q18" s="1279">
        <f t="shared" si="6"/>
        <v>112223081.94</v>
      </c>
      <c r="R18" s="1279">
        <f t="shared" si="7"/>
        <v>96063168.319999993</v>
      </c>
      <c r="S18" s="1280">
        <f t="shared" si="8"/>
        <v>12860113.620000001</v>
      </c>
      <c r="T18" s="1281">
        <f t="shared" si="9"/>
        <v>3299800</v>
      </c>
      <c r="U18" s="1280">
        <f t="shared" si="10"/>
        <v>0</v>
      </c>
      <c r="V18" s="1281">
        <f t="shared" si="11"/>
        <v>59204353.310000002</v>
      </c>
      <c r="W18" s="1279">
        <f>'Проверочная  таблица'!AL23+'Проверочная  таблица'!T23+'Проверочная  таблица'!L23</f>
        <v>37021688.18</v>
      </c>
      <c r="X18" s="1263">
        <f>'Прочая  субсидия_БП'!R12+'Проверочная  таблица'!VF23+'Проверочная  таблица'!NB23+'Проверочная  таблица'!JX23+'Проверочная  таблица'!OF23+'Проверочная  таблица'!BD23+'Проверочная  таблица'!ET23+'Проверочная  таблица'!CP23+'Проверочная  таблица'!PR23+'Проверочная  таблица'!UL23+'Проверочная  таблица'!LT23+'Проверочная  таблица'!SB23+'Проверочная  таблица'!QZ23+'Проверочная  таблица'!HH23+'Проверочная  таблица'!IB23+'Проверочная  таблица'!GH23+'Проверочная  таблица'!IR23+'Проверочная  таблица'!KZ20</f>
        <v>22182665.129999999</v>
      </c>
      <c r="Y18" s="1281"/>
      <c r="Z18" s="1282">
        <f>'Проверочная  таблица'!ZX23+'Проверочная  таблица'!XZ23</f>
        <v>0</v>
      </c>
      <c r="AA18" s="1276">
        <f>'Проверочная  таблица'!C23</f>
        <v>184771071.84</v>
      </c>
      <c r="AB18" s="1274">
        <f>'Проверочная  таблица'!E23</f>
        <v>42973560</v>
      </c>
      <c r="AC18" s="1275">
        <f>'Проверочная  таблица'!AO23</f>
        <v>16000977.84</v>
      </c>
      <c r="AD18" s="1273">
        <f>'Проверочная  таблица'!VK23</f>
        <v>116973082.37999998</v>
      </c>
      <c r="AE18" s="1283">
        <f>'Проверочная  таблица'!WQ23</f>
        <v>8823451.620000001</v>
      </c>
      <c r="AF18" s="1261">
        <f t="shared" si="12"/>
        <v>150981801.03</v>
      </c>
      <c r="AG18" s="1277">
        <f t="shared" si="13"/>
        <v>9839178</v>
      </c>
      <c r="AH18" s="1261">
        <f t="shared" si="14"/>
        <v>15964251.109999999</v>
      </c>
      <c r="AI18" s="1277">
        <f t="shared" si="15"/>
        <v>116354920.29999998</v>
      </c>
      <c r="AJ18" s="1277">
        <f t="shared" si="16"/>
        <v>8823451.620000001</v>
      </c>
      <c r="AK18" s="1278">
        <f t="shared" si="17"/>
        <v>33789270.810000002</v>
      </c>
      <c r="AL18" s="1278">
        <f>'Проверочная  таблица'!Q23+'Проверочная  таблица'!AG23+'Проверочная  таблица'!I23</f>
        <v>33134382</v>
      </c>
      <c r="AM18" s="1277">
        <f>'Проверочная  таблица'!VC20+'Проверочная  таблица'!MS20+'Проверочная  таблица'!JO20+'Проверочная  таблица'!NT20+'Проверочная  таблица'!AX20+'Проверочная  таблица'!EK20+'Проверочная  таблица'!CK20+'Проверочная  таблица'!PC20+'Проверочная  таблица'!TQ20+'Проверочная  таблица'!LK20+'Проверочная  таблица'!RU20+'Проверочная  таблица'!QQ20+'Проверочная  таблица'!GY20+'Проверочная  таблица'!HX20+'Проверочная  таблица'!GC20+'Проверочная  таблица'!IM20+'Проверочная  таблица'!KU20</f>
        <v>36726.730000000003</v>
      </c>
      <c r="AN18" s="1283">
        <f>'Проверочная  таблица'!VU23</f>
        <v>618162.07999999996</v>
      </c>
      <c r="AO18" s="1284">
        <f>'Проверочная  таблица'!ZF23+'Проверочная  таблица'!XV23</f>
        <v>0</v>
      </c>
      <c r="AP18" s="1280">
        <f t="shared" si="18"/>
        <v>24524152.549999997</v>
      </c>
      <c r="AQ18" s="1281">
        <f t="shared" si="19"/>
        <v>23878982</v>
      </c>
      <c r="AR18" s="1263">
        <f t="shared" si="20"/>
        <v>27008.47</v>
      </c>
      <c r="AS18" s="1281">
        <f t="shared" si="21"/>
        <v>618162.07999999996</v>
      </c>
      <c r="AT18" s="1280">
        <f t="shared" si="22"/>
        <v>0</v>
      </c>
      <c r="AU18" s="1285">
        <f t="shared" si="23"/>
        <v>9265118.2599999998</v>
      </c>
      <c r="AV18" s="1280">
        <f>'Проверочная  таблица'!M23+'Проверочная  таблица'!U23+'Проверочная  таблица'!AM23</f>
        <v>9255400</v>
      </c>
      <c r="AW18" s="1269">
        <f>'Прочая  субсидия_БП'!S15+'Проверочная  таблица'!VG23+'Проверочная  таблица'!NE23+'Проверочная  таблица'!KA23+'Проверочная  таблица'!OJ23+'Проверочная  таблица'!BF23+'Проверочная  таблица'!EW23+'Проверочная  таблица'!CQ23+'Проверочная  таблица'!PW23+'Проверочная  таблица'!US23+'Проверочная  таблица'!LW23+'Проверочная  таблица'!SC23+'Проверочная  таблица'!RC23+'Проверочная  таблица'!HK23+'Проверочная  таблица'!IC23+'Проверочная  таблица'!GI23+'Проверочная  таблица'!IS23+'Проверочная  таблица'!LA23</f>
        <v>9718.26</v>
      </c>
      <c r="AX18" s="1286"/>
      <c r="AY18" s="1287">
        <f>'Проверочная  таблица'!AAD23+'Проверочная  таблица'!YA23</f>
        <v>0</v>
      </c>
      <c r="BA18" s="1272">
        <f t="shared" si="24"/>
        <v>674216.16313</v>
      </c>
      <c r="BB18" s="1272">
        <f t="shared" si="25"/>
        <v>635873.58438000001</v>
      </c>
      <c r="BC18" s="1272">
        <f t="shared" si="26"/>
        <v>16159.913620000001</v>
      </c>
      <c r="BD18" s="1272">
        <f t="shared" si="27"/>
        <v>22182.665129999998</v>
      </c>
    </row>
    <row r="19" spans="1:56" ht="21.75" customHeight="1" x14ac:dyDescent="0.25">
      <c r="A19" s="405" t="s">
        <v>275</v>
      </c>
      <c r="B19" s="1273">
        <f>'Проверочная  таблица'!B15</f>
        <v>852845170.33000004</v>
      </c>
      <c r="C19" s="1274">
        <f>'Проверочная  таблица'!D15</f>
        <v>315262650</v>
      </c>
      <c r="D19" s="1275">
        <f>'Проверочная  таблица'!AN15</f>
        <v>211204753.67000002</v>
      </c>
      <c r="E19" s="1273">
        <f>'Проверочная  таблица'!VH15</f>
        <v>302180204.18000001</v>
      </c>
      <c r="F19" s="1276">
        <f>'Проверочная  таблица'!WP15</f>
        <v>24197562.48</v>
      </c>
      <c r="G19" s="1261">
        <f t="shared" si="0"/>
        <v>852845170.33000004</v>
      </c>
      <c r="H19" s="1277">
        <f t="shared" si="1"/>
        <v>315262650</v>
      </c>
      <c r="I19" s="1261">
        <f t="shared" si="2"/>
        <v>211204753.67000002</v>
      </c>
      <c r="J19" s="1277">
        <f t="shared" si="3"/>
        <v>302180204.18000001</v>
      </c>
      <c r="K19" s="1277">
        <f t="shared" si="4"/>
        <v>24197562.48</v>
      </c>
      <c r="L19" s="1278">
        <f t="shared" si="5"/>
        <v>0</v>
      </c>
      <c r="M19" s="1277">
        <f>'Проверочная  таблица'!P15+'Проверочная  таблица'!AD15+'Проверочная  таблица'!H15</f>
        <v>0</v>
      </c>
      <c r="N19" s="1261">
        <f>'Проверочная  таблица'!MP15+'Проверочная  таблица'!NP15+'Проверочная  таблица'!JL15+'Проверочная  таблица'!VB15+'Проверочная  таблица'!AV15+'Проверочная  таблица'!EH15+'Проверочная  таблица'!CH15+'Проверочная  таблица'!OX15+'Проверочная  таблица'!TJ15+'Проверочная  таблица'!LH15+'Проверочная  таблица'!RP15+'Проверочная  таблица'!QN15+'Проверочная  таблица'!GV15+'Проверочная  таблица'!HV15+'Проверочная  таблица'!FZ15+'Проверочная  таблица'!IJ15+'Проверочная  таблица'!KR14</f>
        <v>0</v>
      </c>
      <c r="O19" s="1278">
        <f>'Проверочная  таблица'!VT15</f>
        <v>0</v>
      </c>
      <c r="P19" s="1273">
        <f>'Проверочная  таблица'!YZ15+'Проверочная  таблица'!XT15</f>
        <v>0</v>
      </c>
      <c r="Q19" s="1279">
        <f t="shared" si="6"/>
        <v>0</v>
      </c>
      <c r="R19" s="1279">
        <f t="shared" si="7"/>
        <v>0</v>
      </c>
      <c r="S19" s="1280">
        <f t="shared" si="8"/>
        <v>0</v>
      </c>
      <c r="T19" s="1281">
        <f t="shared" si="9"/>
        <v>0</v>
      </c>
      <c r="U19" s="1280">
        <f t="shared" si="10"/>
        <v>0</v>
      </c>
      <c r="V19" s="1281">
        <f t="shared" si="11"/>
        <v>0</v>
      </c>
      <c r="W19" s="1279">
        <f>'Проверочная  таблица'!AL15+'Проверочная  таблица'!T15+'Проверочная  таблица'!L15</f>
        <v>0</v>
      </c>
      <c r="X19" s="1263">
        <f>'Прочая  субсидия_БП'!R13+'Проверочная  таблица'!VF15+'Проверочная  таблица'!NB15+'Проверочная  таблица'!JX15+'Проверочная  таблица'!OF15+'Проверочная  таблица'!BD15+'Проверочная  таблица'!ET15+'Проверочная  таблица'!CP15+'Проверочная  таблица'!PR15+'Проверочная  таблица'!UL15+'Проверочная  таблица'!LT15+'Проверочная  таблица'!SB15+'Проверочная  таблица'!QZ15+'Проверочная  таблица'!HH15+'Проверочная  таблица'!IB15+'Проверочная  таблица'!GH15+'Проверочная  таблица'!IR15+'Проверочная  таблица'!KZ14</f>
        <v>0</v>
      </c>
      <c r="Y19" s="1281"/>
      <c r="Z19" s="1282">
        <f>'Проверочная  таблица'!ZX15+'Проверочная  таблица'!XZ15</f>
        <v>0</v>
      </c>
      <c r="AA19" s="1276">
        <f>'Проверочная  таблица'!C15</f>
        <v>165607859.20000002</v>
      </c>
      <c r="AB19" s="1274">
        <f>'Проверочная  таблица'!E15</f>
        <v>75704800</v>
      </c>
      <c r="AC19" s="1275">
        <f>'Проверочная  таблица'!AO15</f>
        <v>3938638.71</v>
      </c>
      <c r="AD19" s="1273">
        <f>'Проверочная  таблица'!VK15</f>
        <v>78425918.620000005</v>
      </c>
      <c r="AE19" s="1283">
        <f>'Проверочная  таблица'!WQ15</f>
        <v>7538501.8699999992</v>
      </c>
      <c r="AF19" s="1261">
        <f t="shared" si="12"/>
        <v>165607859.20000002</v>
      </c>
      <c r="AG19" s="1277">
        <f t="shared" si="13"/>
        <v>75704800</v>
      </c>
      <c r="AH19" s="1261">
        <f t="shared" si="14"/>
        <v>3938638.71</v>
      </c>
      <c r="AI19" s="1277">
        <f t="shared" si="15"/>
        <v>78425918.620000005</v>
      </c>
      <c r="AJ19" s="1277">
        <f t="shared" si="16"/>
        <v>7538501.8699999992</v>
      </c>
      <c r="AK19" s="1278">
        <f t="shared" si="17"/>
        <v>0</v>
      </c>
      <c r="AL19" s="1278">
        <f>'Проверочная  таблица'!Q15+'Проверочная  таблица'!AG15+'Проверочная  таблица'!I15</f>
        <v>0</v>
      </c>
      <c r="AM19" s="1277">
        <f>'Проверочная  таблица'!VC21+'Проверочная  таблица'!MS21+'Проверочная  таблица'!JO21+'Проверочная  таблица'!NT21+'Проверочная  таблица'!AX21+'Проверочная  таблица'!EK21+'Проверочная  таблица'!CK21+'Проверочная  таблица'!PC21+'Проверочная  таблица'!TQ21+'Проверочная  таблица'!LK21+'Проверочная  таблица'!RU21+'Проверочная  таблица'!QQ21+'Проверочная  таблица'!GY21+'Проверочная  таблица'!HX21+'Проверочная  таблица'!GC21+'Проверочная  таблица'!IM21+'Проверочная  таблица'!KU21</f>
        <v>0</v>
      </c>
      <c r="AN19" s="1283">
        <f>'Проверочная  таблица'!VU15</f>
        <v>0</v>
      </c>
      <c r="AO19" s="1284">
        <f>'Проверочная  таблица'!ZF15+'Проверочная  таблица'!XV15</f>
        <v>0</v>
      </c>
      <c r="AP19" s="1280">
        <f t="shared" si="18"/>
        <v>0</v>
      </c>
      <c r="AQ19" s="1281">
        <f t="shared" si="19"/>
        <v>0</v>
      </c>
      <c r="AR19" s="1263">
        <f t="shared" si="20"/>
        <v>0</v>
      </c>
      <c r="AS19" s="1281">
        <f t="shared" si="21"/>
        <v>0</v>
      </c>
      <c r="AT19" s="1280">
        <f t="shared" si="22"/>
        <v>0</v>
      </c>
      <c r="AU19" s="1285">
        <f t="shared" si="23"/>
        <v>0</v>
      </c>
      <c r="AV19" s="1280">
        <f>'Проверочная  таблица'!M15+'Проверочная  таблица'!U15+'Проверочная  таблица'!AM15</f>
        <v>0</v>
      </c>
      <c r="AW19" s="1269">
        <f>'Прочая  субсидия_БП'!S16+'Проверочная  таблица'!VG15+'Проверочная  таблица'!NE15+'Проверочная  таблица'!KA15+'Проверочная  таблица'!OJ15+'Проверочная  таблица'!BF15+'Проверочная  таблица'!EW15+'Проверочная  таблица'!CQ15+'Проверочная  таблица'!PW15+'Проверочная  таблица'!US15+'Проверочная  таблица'!LW15+'Проверочная  таблица'!SC15+'Проверочная  таблица'!RC15+'Проверочная  таблица'!HK15+'Проверочная  таблица'!IC15+'Проверочная  таблица'!GI15+'Проверочная  таблица'!IS15+'Проверочная  таблица'!LA15</f>
        <v>0</v>
      </c>
      <c r="AX19" s="1286"/>
      <c r="AY19" s="1287">
        <f>'Проверочная  таблица'!AAD15+'Проверочная  таблица'!YA15</f>
        <v>0</v>
      </c>
      <c r="BA19" s="1272">
        <f t="shared" si="24"/>
        <v>537582.52033000009</v>
      </c>
      <c r="BB19" s="1272">
        <f t="shared" si="25"/>
        <v>537582.52033000009</v>
      </c>
      <c r="BC19" s="1272">
        <f t="shared" si="26"/>
        <v>0</v>
      </c>
      <c r="BD19" s="1272">
        <f t="shared" si="27"/>
        <v>0</v>
      </c>
    </row>
    <row r="20" spans="1:56" ht="21.75" customHeight="1" x14ac:dyDescent="0.25">
      <c r="A20" s="403" t="s">
        <v>276</v>
      </c>
      <c r="B20" s="1273">
        <f>'Проверочная  таблица'!B24</f>
        <v>454606225.73000002</v>
      </c>
      <c r="C20" s="1274">
        <f>'Проверочная  таблица'!D24</f>
        <v>60225194</v>
      </c>
      <c r="D20" s="1275">
        <f>'Проверочная  таблица'!AN24</f>
        <v>101198671.12</v>
      </c>
      <c r="E20" s="1273">
        <f>'Проверочная  таблица'!VH24</f>
        <v>273066818.92000002</v>
      </c>
      <c r="F20" s="1276">
        <f>'Проверочная  таблица'!WP24</f>
        <v>20115541.689999998</v>
      </c>
      <c r="G20" s="1261">
        <f t="shared" si="0"/>
        <v>408086905.25999999</v>
      </c>
      <c r="H20" s="1277">
        <f t="shared" si="1"/>
        <v>17629981</v>
      </c>
      <c r="I20" s="1261">
        <f t="shared" si="2"/>
        <v>100983662.08</v>
      </c>
      <c r="J20" s="1277">
        <f t="shared" si="3"/>
        <v>271679418.92000002</v>
      </c>
      <c r="K20" s="1277">
        <f t="shared" si="4"/>
        <v>17793843.259999998</v>
      </c>
      <c r="L20" s="1278">
        <f t="shared" si="5"/>
        <v>46519320.469999999</v>
      </c>
      <c r="M20" s="1277">
        <f>'Проверочная  таблица'!P24+'Проверочная  таблица'!AD24+'Проверочная  таблица'!H24</f>
        <v>42595213</v>
      </c>
      <c r="N20" s="1261">
        <f>'Проверочная  таблица'!MP24+'Проверочная  таблица'!NP24+'Проверочная  таблица'!JL24+'Проверочная  таблица'!VB24+'Проверочная  таблица'!AV24+'Проверочная  таблица'!EH24+'Проверочная  таблица'!CH24+'Проверочная  таблица'!OX24+'Проверочная  таблица'!TJ24+'Проверочная  таблица'!LH24+'Проверочная  таблица'!RP24+'Проверочная  таблица'!QN24+'Проверочная  таблица'!GV24+'Проверочная  таблица'!HV24+'Проверочная  таблица'!FZ24+'Проверочная  таблица'!IJ24+'Проверочная  таблица'!KR21</f>
        <v>215009.04000000004</v>
      </c>
      <c r="O20" s="1278">
        <f>'Проверочная  таблица'!VT24</f>
        <v>1387400</v>
      </c>
      <c r="P20" s="1273">
        <f>'Проверочная  таблица'!YZ24+'Проверочная  таблица'!XT24</f>
        <v>2321698.4299999997</v>
      </c>
      <c r="Q20" s="1279">
        <f t="shared" si="6"/>
        <v>46519320.469999999</v>
      </c>
      <c r="R20" s="1279">
        <f t="shared" si="7"/>
        <v>42595213</v>
      </c>
      <c r="S20" s="1280">
        <f t="shared" si="8"/>
        <v>215009.04000000004</v>
      </c>
      <c r="T20" s="1281">
        <f t="shared" si="9"/>
        <v>1387400</v>
      </c>
      <c r="U20" s="1280">
        <f t="shared" si="10"/>
        <v>2321698.4299999997</v>
      </c>
      <c r="V20" s="1281">
        <f t="shared" si="11"/>
        <v>0</v>
      </c>
      <c r="W20" s="1279">
        <f>'Проверочная  таблица'!AL24+'Проверочная  таблица'!T24+'Проверочная  таблица'!L24</f>
        <v>0</v>
      </c>
      <c r="X20" s="1263">
        <f>'Прочая  субсидия_БП'!R14+'Проверочная  таблица'!VF24+'Проверочная  таблица'!NB24+'Проверочная  таблица'!JX24+'Проверочная  таблица'!OF24+'Проверочная  таблица'!BD24+'Проверочная  таблица'!ET24+'Проверочная  таблица'!CP24+'Проверочная  таблица'!PR24+'Проверочная  таблица'!UL24+'Проверочная  таблица'!LT24+'Проверочная  таблица'!SB24+'Проверочная  таблица'!QZ24+'Проверочная  таблица'!HH24+'Проверочная  таблица'!IB24+'Проверочная  таблица'!GH24+'Проверочная  таблица'!IR24+'Проверочная  таблица'!KZ21</f>
        <v>0</v>
      </c>
      <c r="Y20" s="1281"/>
      <c r="Z20" s="1282">
        <f>'Проверочная  таблица'!ZX24+'Проверочная  таблица'!XZ24</f>
        <v>0</v>
      </c>
      <c r="AA20" s="1276">
        <f>'Проверочная  таблица'!C24</f>
        <v>129580102.02</v>
      </c>
      <c r="AB20" s="1274">
        <f>'Проверочная  таблица'!E24</f>
        <v>15489310</v>
      </c>
      <c r="AC20" s="1275">
        <f>'Проверочная  таблица'!AO24</f>
        <v>4088308.08</v>
      </c>
      <c r="AD20" s="1273">
        <f>'Проверочная  таблица'!VK24</f>
        <v>104269330.98999999</v>
      </c>
      <c r="AE20" s="1283">
        <f>'Проверочная  таблица'!WQ24</f>
        <v>5733152.9500000002</v>
      </c>
      <c r="AF20" s="1261">
        <f t="shared" si="12"/>
        <v>116631400.44999999</v>
      </c>
      <c r="AG20" s="1277">
        <f t="shared" si="13"/>
        <v>4407510</v>
      </c>
      <c r="AH20" s="1261">
        <f t="shared" si="14"/>
        <v>2526201.2800000003</v>
      </c>
      <c r="AI20" s="1277">
        <f t="shared" si="15"/>
        <v>103964536.22</v>
      </c>
      <c r="AJ20" s="1277">
        <f t="shared" si="16"/>
        <v>5733152.9500000002</v>
      </c>
      <c r="AK20" s="1278">
        <f t="shared" si="17"/>
        <v>12948701.57</v>
      </c>
      <c r="AL20" s="1278">
        <f>'Проверочная  таблица'!Q24+'Проверочная  таблица'!AG24+'Проверочная  таблица'!I24</f>
        <v>11081800</v>
      </c>
      <c r="AM20" s="1277">
        <f>'Проверочная  таблица'!VC22+'Проверочная  таблица'!MS22+'Проверочная  таблица'!JO22+'Проверочная  таблица'!NT22+'Проверочная  таблица'!AX22+'Проверочная  таблица'!EK22+'Проверочная  таблица'!CK22+'Проверочная  таблица'!PC22+'Проверочная  таблица'!TQ22+'Проверочная  таблица'!LK22+'Проверочная  таблица'!RU22+'Проверочная  таблица'!QQ22+'Проверочная  таблица'!GY22+'Проверочная  таблица'!HX22+'Проверочная  таблица'!GC22+'Проверочная  таблица'!IM22+'Проверочная  таблица'!KU22</f>
        <v>1562106.7999999998</v>
      </c>
      <c r="AN20" s="1283">
        <f>'Проверочная  таблица'!VU24</f>
        <v>304794.77</v>
      </c>
      <c r="AO20" s="1284">
        <f>'Проверочная  таблица'!ZF24+'Проверочная  таблица'!XV24</f>
        <v>0</v>
      </c>
      <c r="AP20" s="1280">
        <f t="shared" si="18"/>
        <v>12948701.57</v>
      </c>
      <c r="AQ20" s="1281">
        <f t="shared" si="19"/>
        <v>11081800</v>
      </c>
      <c r="AR20" s="1263">
        <f t="shared" si="20"/>
        <v>1562106.7999999998</v>
      </c>
      <c r="AS20" s="1281">
        <f t="shared" si="21"/>
        <v>304794.77</v>
      </c>
      <c r="AT20" s="1280">
        <f t="shared" si="22"/>
        <v>0</v>
      </c>
      <c r="AU20" s="1285">
        <f t="shared" si="23"/>
        <v>0</v>
      </c>
      <c r="AV20" s="1280">
        <f>'Проверочная  таблица'!M24+'Проверочная  таблица'!U24+'Проверочная  таблица'!AM24</f>
        <v>0</v>
      </c>
      <c r="AW20" s="1269">
        <f>'Прочая  субсидия_БП'!S17+'Проверочная  таблица'!VG24+'Проверочная  таблица'!NE24+'Проверочная  таблица'!KA24+'Проверочная  таблица'!OJ24+'Проверочная  таблица'!BF24+'Проверочная  таблица'!EW24+'Проверочная  таблица'!CQ24+'Проверочная  таблица'!PW24+'Проверочная  таблица'!US24+'Проверочная  таблица'!LW24+'Проверочная  таблица'!SC24+'Проверочная  таблица'!RC24+'Проверочная  таблица'!HK24+'Проверочная  таблица'!IC24+'Проверочная  таблица'!GI24+'Проверочная  таблица'!IS24+'Проверочная  таблица'!LA24</f>
        <v>0</v>
      </c>
      <c r="AX20" s="1286"/>
      <c r="AY20" s="1287">
        <f>'Проверочная  таблица'!AAD24+'Проверочная  таблица'!YA24</f>
        <v>0</v>
      </c>
      <c r="BA20" s="1272">
        <f t="shared" si="24"/>
        <v>394381.03173000005</v>
      </c>
      <c r="BB20" s="1272">
        <f t="shared" si="25"/>
        <v>390456.92426</v>
      </c>
      <c r="BC20" s="1272">
        <f t="shared" si="26"/>
        <v>3924.1074699999999</v>
      </c>
      <c r="BD20" s="1272">
        <f t="shared" si="27"/>
        <v>0</v>
      </c>
    </row>
    <row r="21" spans="1:56" ht="21.75" customHeight="1" x14ac:dyDescent="0.25">
      <c r="A21" s="404" t="s">
        <v>277</v>
      </c>
      <c r="B21" s="1273">
        <f>'Проверочная  таблица'!B25</f>
        <v>2196823279.21</v>
      </c>
      <c r="C21" s="1274">
        <f>'Проверочная  таблица'!D25</f>
        <v>575364988.95000005</v>
      </c>
      <c r="D21" s="1275">
        <f>'Проверочная  таблица'!AN25</f>
        <v>848080131.61000001</v>
      </c>
      <c r="E21" s="1273">
        <f>'Проверочная  таблица'!VH25</f>
        <v>648747905.54000008</v>
      </c>
      <c r="F21" s="1276">
        <f>'Проверочная  таблица'!WP25</f>
        <v>124630253.10999998</v>
      </c>
      <c r="G21" s="1261">
        <f t="shared" si="0"/>
        <v>1771529004.8600001</v>
      </c>
      <c r="H21" s="1277">
        <f t="shared" si="1"/>
        <v>462333485.63000005</v>
      </c>
      <c r="I21" s="1261">
        <f t="shared" si="2"/>
        <v>622632721.42000008</v>
      </c>
      <c r="J21" s="1277">
        <f t="shared" si="3"/>
        <v>645343905.54000008</v>
      </c>
      <c r="K21" s="1277">
        <f t="shared" si="4"/>
        <v>41218892.269999981</v>
      </c>
      <c r="L21" s="1278">
        <f t="shared" si="5"/>
        <v>425294274.35000002</v>
      </c>
      <c r="M21" s="1277">
        <f>'Проверочная  таблица'!P25+'Проверочная  таблица'!AD25+'Проверочная  таблица'!H25</f>
        <v>113031503.31999999</v>
      </c>
      <c r="N21" s="1261">
        <f>'Проверочная  таблица'!MP25+'Проверочная  таблица'!NP25+'Проверочная  таблица'!JL25+'Проверочная  таблица'!VB25+'Проверочная  таблица'!AV25+'Проверочная  таблица'!EH25+'Проверочная  таблица'!CH25+'Проверочная  таблица'!OX25+'Проверочная  таблица'!TJ25+'Проверочная  таблица'!LH25+'Проверочная  таблица'!RP25+'Проверочная  таблица'!QN25+'Проверочная  таблица'!GV25+'Проверочная  таблица'!HV25+'Проверочная  таблица'!FZ25+'Проверочная  таблица'!IJ25+'Проверочная  таблица'!KR22</f>
        <v>225447410.19</v>
      </c>
      <c r="O21" s="1278">
        <f>'Проверочная  таблица'!VT25</f>
        <v>3404000</v>
      </c>
      <c r="P21" s="1273">
        <f>'Проверочная  таблица'!YZ25+'Проверочная  таблица'!XT25</f>
        <v>83411360.840000004</v>
      </c>
      <c r="Q21" s="1279">
        <f t="shared" si="6"/>
        <v>130249260.58000001</v>
      </c>
      <c r="R21" s="1279">
        <f t="shared" si="7"/>
        <v>78578616.319999993</v>
      </c>
      <c r="S21" s="1280">
        <f t="shared" si="8"/>
        <v>24256118.360000014</v>
      </c>
      <c r="T21" s="1281">
        <f t="shared" si="9"/>
        <v>3404000</v>
      </c>
      <c r="U21" s="1280">
        <f t="shared" si="10"/>
        <v>24010525.900000006</v>
      </c>
      <c r="V21" s="1281">
        <f t="shared" si="11"/>
        <v>295045013.76999998</v>
      </c>
      <c r="W21" s="1279">
        <f>'Проверочная  таблица'!AL25+'Проверочная  таблица'!T25+'Проверочная  таблица'!L25</f>
        <v>34452887</v>
      </c>
      <c r="X21" s="1263">
        <f>'Прочая  субсидия_БП'!R15+'Проверочная  таблица'!VF25+'Проверочная  таблица'!NB25+'Проверочная  таблица'!JX25+'Проверочная  таблица'!OF25+'Проверочная  таблица'!BD25+'Проверочная  таблица'!ET25+'Проверочная  таблица'!CP25+'Проверочная  таблица'!PR25+'Проверочная  таблица'!UL25+'Проверочная  таблица'!LT25+'Проверочная  таблица'!SB25+'Проверочная  таблица'!QZ25+'Проверочная  таблица'!HH25+'Проверочная  таблица'!IB25+'Проверочная  таблица'!GH25+'Проверочная  таблица'!IR25+'Проверочная  таблица'!KZ22</f>
        <v>201191291.82999998</v>
      </c>
      <c r="Y21" s="1281"/>
      <c r="Z21" s="1282">
        <f>'Проверочная  таблица'!ZX25+'Проверочная  таблица'!XZ25</f>
        <v>59400834.939999998</v>
      </c>
      <c r="AA21" s="1276">
        <f>'Проверочная  таблица'!C25</f>
        <v>458866192.19</v>
      </c>
      <c r="AB21" s="1274">
        <f>'Проверочная  таблица'!E25</f>
        <v>145356170</v>
      </c>
      <c r="AC21" s="1275">
        <f>'Проверочная  таблица'!AO25</f>
        <v>131585231.55</v>
      </c>
      <c r="AD21" s="1273">
        <f>'Проверочная  таблица'!VK25</f>
        <v>170388904.15000001</v>
      </c>
      <c r="AE21" s="1283">
        <f>'Проверочная  таблица'!WQ25</f>
        <v>11535886.489999998</v>
      </c>
      <c r="AF21" s="1261">
        <f t="shared" si="12"/>
        <v>430134946.02999997</v>
      </c>
      <c r="AG21" s="1277">
        <f t="shared" si="13"/>
        <v>117098330</v>
      </c>
      <c r="AH21" s="1261">
        <f t="shared" si="14"/>
        <v>131575513.28999999</v>
      </c>
      <c r="AI21" s="1277">
        <f t="shared" si="15"/>
        <v>169925216.25</v>
      </c>
      <c r="AJ21" s="1277">
        <f t="shared" si="16"/>
        <v>11535886.489999998</v>
      </c>
      <c r="AK21" s="1278">
        <f t="shared" si="17"/>
        <v>28731246.16</v>
      </c>
      <c r="AL21" s="1278">
        <f>'Проверочная  таблица'!Q25+'Проверочная  таблица'!AG25+'Проверочная  таблица'!I25</f>
        <v>28257840</v>
      </c>
      <c r="AM21" s="1277">
        <f>'Проверочная  таблица'!VC23+'Проверочная  таблица'!MS23+'Проверочная  таблица'!JO23+'Проверочная  таблица'!NT23+'Проверочная  таблица'!AX23+'Проверочная  таблица'!EK23+'Проверочная  таблица'!CK23+'Проверочная  таблица'!PC23+'Проверочная  таблица'!TQ23+'Проверочная  таблица'!LK23+'Проверочная  таблица'!RU23+'Проверочная  таблица'!QQ23+'Проверочная  таблица'!GY23+'Проверочная  таблица'!HX23+'Проверочная  таблица'!GC23+'Проверочная  таблица'!IM23+'Проверочная  таблица'!KU23</f>
        <v>9718.26</v>
      </c>
      <c r="AN21" s="1283">
        <f>'Проверочная  таблица'!VU25</f>
        <v>463687.9</v>
      </c>
      <c r="AO21" s="1284">
        <f>'Проверочная  таблица'!ZF25+'Проверочная  таблица'!XV25</f>
        <v>0</v>
      </c>
      <c r="AP21" s="1280">
        <f t="shared" si="18"/>
        <v>20117946.16</v>
      </c>
      <c r="AQ21" s="1281">
        <f t="shared" si="19"/>
        <v>19644540</v>
      </c>
      <c r="AR21" s="1263">
        <f t="shared" si="20"/>
        <v>9718.26</v>
      </c>
      <c r="AS21" s="1281">
        <f t="shared" si="21"/>
        <v>463687.9</v>
      </c>
      <c r="AT21" s="1280">
        <f t="shared" si="22"/>
        <v>0</v>
      </c>
      <c r="AU21" s="1285">
        <f t="shared" si="23"/>
        <v>8613300</v>
      </c>
      <c r="AV21" s="1280">
        <f>'Проверочная  таблица'!M25+'Проверочная  таблица'!U25+'Проверочная  таблица'!AM25</f>
        <v>8613300</v>
      </c>
      <c r="AW21" s="1269">
        <f>'Прочая  субсидия_БП'!S18+'Проверочная  таблица'!VG25+'Проверочная  таблица'!NE25+'Проверочная  таблица'!KA25+'Проверочная  таблица'!OJ25+'Проверочная  таблица'!BF25+'Проверочная  таблица'!EW25+'Проверочная  таблица'!CQ25+'Проверочная  таблица'!PW25+'Проверочная  таблица'!US25+'Проверочная  таблица'!LW25+'Проверочная  таблица'!SC25+'Проверочная  таблица'!RC25+'Проверочная  таблица'!HK25+'Проверочная  таблица'!IC25+'Проверочная  таблица'!GI25+'Проверочная  таблица'!IS25+'Проверочная  таблица'!LA25</f>
        <v>0</v>
      </c>
      <c r="AX21" s="1286"/>
      <c r="AY21" s="1287">
        <f>'Проверочная  таблица'!AAD25+'Проверочная  таблица'!YA25</f>
        <v>0</v>
      </c>
      <c r="BA21" s="1272">
        <f t="shared" si="24"/>
        <v>1621458.2902599999</v>
      </c>
      <c r="BB21" s="1272">
        <f t="shared" si="25"/>
        <v>1309195.51923</v>
      </c>
      <c r="BC21" s="1272">
        <f t="shared" si="26"/>
        <v>51670.644260000023</v>
      </c>
      <c r="BD21" s="1272">
        <f t="shared" si="27"/>
        <v>260592.12676999997</v>
      </c>
    </row>
    <row r="22" spans="1:56" ht="21.75" customHeight="1" x14ac:dyDescent="0.25">
      <c r="A22" s="403" t="s">
        <v>278</v>
      </c>
      <c r="B22" s="1273">
        <f>'Проверочная  таблица'!B26</f>
        <v>537504990.36000001</v>
      </c>
      <c r="C22" s="1274">
        <f>'Проверочная  таблица'!D26</f>
        <v>70431711.409999996</v>
      </c>
      <c r="D22" s="1275">
        <f>'Проверочная  таблица'!AN26</f>
        <v>58272377.680000007</v>
      </c>
      <c r="E22" s="1273">
        <f>'Проверочная  таблица'!VH26</f>
        <v>384881477.47000003</v>
      </c>
      <c r="F22" s="1276">
        <f>'Проверочная  таблица'!WP26</f>
        <v>23919423.799999997</v>
      </c>
      <c r="G22" s="1261">
        <f t="shared" si="0"/>
        <v>487571537.68000001</v>
      </c>
      <c r="H22" s="1277">
        <f t="shared" si="1"/>
        <v>22860703</v>
      </c>
      <c r="I22" s="1261">
        <f t="shared" si="2"/>
        <v>57848933.410000004</v>
      </c>
      <c r="J22" s="1277">
        <f t="shared" si="3"/>
        <v>382942477.47000003</v>
      </c>
      <c r="K22" s="1277">
        <f t="shared" si="4"/>
        <v>23919423.799999997</v>
      </c>
      <c r="L22" s="1278">
        <f t="shared" si="5"/>
        <v>49933452.68</v>
      </c>
      <c r="M22" s="1277">
        <f>'Проверочная  таблица'!P26+'Проверочная  таблица'!AD26+'Проверочная  таблица'!H26</f>
        <v>47571008.409999996</v>
      </c>
      <c r="N22" s="1261">
        <f>'Проверочная  таблица'!MP26+'Проверочная  таблица'!NP26+'Проверочная  таблица'!JL26+'Проверочная  таблица'!VB26+'Проверочная  таблица'!AV26+'Проверочная  таблица'!EH26+'Проверочная  таблица'!CH26+'Проверочная  таблица'!OX26+'Проверочная  таблица'!TJ26+'Проверочная  таблица'!LH26+'Проверочная  таблица'!RP26+'Проверочная  таблица'!QN26+'Проверочная  таблица'!GV26+'Проверочная  таблица'!HV26+'Проверочная  таблица'!FZ26+'Проверочная  таблица'!IJ26+'Проверочная  таблица'!KR23</f>
        <v>423444.26999999996</v>
      </c>
      <c r="O22" s="1278">
        <f>'Проверочная  таблица'!VT26</f>
        <v>1939000</v>
      </c>
      <c r="P22" s="1273">
        <f>'Проверочная  таблица'!YZ26+'Проверочная  таблица'!XT26</f>
        <v>0</v>
      </c>
      <c r="Q22" s="1279">
        <f t="shared" si="6"/>
        <v>49933452.68</v>
      </c>
      <c r="R22" s="1279">
        <f t="shared" si="7"/>
        <v>47571008.409999996</v>
      </c>
      <c r="S22" s="1280">
        <f t="shared" si="8"/>
        <v>423444.26999999996</v>
      </c>
      <c r="T22" s="1281">
        <f t="shared" si="9"/>
        <v>1939000</v>
      </c>
      <c r="U22" s="1280">
        <f t="shared" si="10"/>
        <v>0</v>
      </c>
      <c r="V22" s="1281">
        <f t="shared" si="11"/>
        <v>0</v>
      </c>
      <c r="W22" s="1279">
        <f>'Проверочная  таблица'!AL26+'Проверочная  таблица'!T26+'Проверочная  таблица'!L26</f>
        <v>0</v>
      </c>
      <c r="X22" s="1263">
        <f>'Прочая  субсидия_БП'!R16+'Проверочная  таблица'!VF26+'Проверочная  таблица'!NB26+'Проверочная  таблица'!JX26+'Проверочная  таблица'!OF26+'Проверочная  таблица'!BD26+'Проверочная  таблица'!ET26+'Проверочная  таблица'!CP26+'Проверочная  таблица'!PR26+'Проверочная  таблица'!UL26+'Проверочная  таблица'!LT26+'Проверочная  таблица'!SB26+'Проверочная  таблица'!QZ26+'Проверочная  таблица'!HH26+'Проверочная  таблица'!IB26+'Проверочная  таблица'!GH26+'Проверочная  таблица'!IR26+'Проверочная  таблица'!KZ23</f>
        <v>0</v>
      </c>
      <c r="Y22" s="1281"/>
      <c r="Z22" s="1282">
        <f>'Проверочная  таблица'!ZX26+'Проверочная  таблица'!XZ26</f>
        <v>0</v>
      </c>
      <c r="AA22" s="1276">
        <f>'Проверочная  таблица'!C26</f>
        <v>140954629.35000002</v>
      </c>
      <c r="AB22" s="1274">
        <f>'Проверочная  таблица'!E26</f>
        <v>17607919</v>
      </c>
      <c r="AC22" s="1275">
        <f>'Проверочная  таблица'!AO26</f>
        <v>13376570.68</v>
      </c>
      <c r="AD22" s="1273">
        <f>'Проверочная  таблица'!VK26</f>
        <v>103454700.78000002</v>
      </c>
      <c r="AE22" s="1283">
        <f>'Проверочная  таблица'!WQ26</f>
        <v>6515438.8900000006</v>
      </c>
      <c r="AF22" s="1261">
        <f t="shared" si="12"/>
        <v>128725510.65000002</v>
      </c>
      <c r="AG22" s="1277">
        <f t="shared" si="13"/>
        <v>5715175</v>
      </c>
      <c r="AH22" s="1261">
        <f t="shared" si="14"/>
        <v>13328357.16</v>
      </c>
      <c r="AI22" s="1277">
        <f t="shared" si="15"/>
        <v>103166539.60000001</v>
      </c>
      <c r="AJ22" s="1277">
        <f t="shared" si="16"/>
        <v>6515438.8900000006</v>
      </c>
      <c r="AK22" s="1278">
        <f t="shared" si="17"/>
        <v>12229118.699999999</v>
      </c>
      <c r="AL22" s="1278">
        <f>'Проверочная  таблица'!Q26+'Проверочная  таблица'!AG26+'Проверочная  таблица'!I26</f>
        <v>11892744</v>
      </c>
      <c r="AM22" s="1277">
        <f>'Проверочная  таблица'!VC24+'Проверочная  таблица'!MS24+'Проверочная  таблица'!JO24+'Проверочная  таблица'!NT24+'Проверочная  таблица'!AX24+'Проверочная  таблица'!EK24+'Проверочная  таблица'!CK24+'Проверочная  таблица'!PC24+'Проверочная  таблица'!TQ24+'Проверочная  таблица'!LK24+'Проверочная  таблица'!RU24+'Проверочная  таблица'!QQ24+'Проверочная  таблица'!GY24+'Проверочная  таблица'!HX24+'Проверочная  таблица'!GC24+'Проверочная  таблица'!IM24+'Проверочная  таблица'!KU24</f>
        <v>48213.520000000004</v>
      </c>
      <c r="AN22" s="1283">
        <f>'Проверочная  таблица'!VU26</f>
        <v>288161.18</v>
      </c>
      <c r="AO22" s="1284">
        <f>'Проверочная  таблица'!ZF26+'Проверочная  таблица'!XV26</f>
        <v>0</v>
      </c>
      <c r="AP22" s="1280">
        <f t="shared" si="18"/>
        <v>12229118.699999999</v>
      </c>
      <c r="AQ22" s="1281">
        <f t="shared" si="19"/>
        <v>11892744</v>
      </c>
      <c r="AR22" s="1263">
        <f t="shared" si="20"/>
        <v>48213.520000000004</v>
      </c>
      <c r="AS22" s="1281">
        <f t="shared" si="21"/>
        <v>288161.18</v>
      </c>
      <c r="AT22" s="1280">
        <f t="shared" si="22"/>
        <v>0</v>
      </c>
      <c r="AU22" s="1285">
        <f t="shared" si="23"/>
        <v>0</v>
      </c>
      <c r="AV22" s="1280">
        <f>'Проверочная  таблица'!M26+'Проверочная  таблица'!U26+'Проверочная  таблица'!AM26</f>
        <v>0</v>
      </c>
      <c r="AW22" s="1269">
        <f>'Прочая  субсидия_БП'!S19+'Проверочная  таблица'!VG26+'Проверочная  таблица'!NE26+'Проверочная  таблица'!KA26+'Проверочная  таблица'!OJ26+'Проверочная  таблица'!BF26+'Проверочная  таблица'!EW26+'Проверочная  таблица'!CQ26+'Проверочная  таблица'!PW26+'Проверочная  таблица'!US26+'Проверочная  таблица'!LW26+'Проверочная  таблица'!SC26+'Проверочная  таблица'!RC26+'Проверочная  таблица'!HK26+'Проверочная  таблица'!IC26+'Проверочная  таблица'!GI26+'Проверочная  таблица'!IS26+'Проверочная  таблица'!LA26</f>
        <v>0</v>
      </c>
      <c r="AX22" s="1286"/>
      <c r="AY22" s="1287">
        <f>'Проверочная  таблица'!AAD26+'Проверочная  таблица'!YA26</f>
        <v>0</v>
      </c>
      <c r="BA22" s="1272">
        <f t="shared" si="24"/>
        <v>467073.27895000007</v>
      </c>
      <c r="BB22" s="1272">
        <f t="shared" si="25"/>
        <v>464710.83468000009</v>
      </c>
      <c r="BC22" s="1272">
        <f t="shared" si="26"/>
        <v>2362.44427</v>
      </c>
      <c r="BD22" s="1272">
        <f t="shared" si="27"/>
        <v>0</v>
      </c>
    </row>
    <row r="23" spans="1:56" ht="21.75" customHeight="1" x14ac:dyDescent="0.25">
      <c r="A23" s="405" t="s">
        <v>279</v>
      </c>
      <c r="B23" s="1273">
        <f>'Проверочная  таблица'!B16</f>
        <v>1671558950.72</v>
      </c>
      <c r="C23" s="1274">
        <f>'Проверочная  таблица'!D16</f>
        <v>168704944.63</v>
      </c>
      <c r="D23" s="1275">
        <f>'Проверочная  таблица'!AN16</f>
        <v>373126075.63999999</v>
      </c>
      <c r="E23" s="1273">
        <f>'Проверочная  таблица'!VH16</f>
        <v>1073499391.17</v>
      </c>
      <c r="F23" s="1276">
        <f>'Проверочная  таблица'!WP16</f>
        <v>56228539.280000001</v>
      </c>
      <c r="G23" s="1261">
        <f t="shared" si="0"/>
        <v>1671558950.72</v>
      </c>
      <c r="H23" s="1277">
        <f t="shared" si="1"/>
        <v>168704944.63</v>
      </c>
      <c r="I23" s="1261">
        <f t="shared" si="2"/>
        <v>373126075.63999999</v>
      </c>
      <c r="J23" s="1277">
        <f t="shared" si="3"/>
        <v>1073499391.17</v>
      </c>
      <c r="K23" s="1277">
        <f t="shared" si="4"/>
        <v>56228539.280000001</v>
      </c>
      <c r="L23" s="1278">
        <f t="shared" si="5"/>
        <v>0</v>
      </c>
      <c r="M23" s="1277">
        <f>'Проверочная  таблица'!P16+'Проверочная  таблица'!AD16+'Проверочная  таблица'!H16</f>
        <v>0</v>
      </c>
      <c r="N23" s="1261">
        <f>'Проверочная  таблица'!MP16+'Проверочная  таблица'!NP16+'Проверочная  таблица'!JL16+'Проверочная  таблица'!VB16+'Проверочная  таблица'!AV16+'Проверочная  таблица'!EH16+'Проверочная  таблица'!CH16+'Проверочная  таблица'!OX16+'Проверочная  таблица'!TJ16+'Проверочная  таблица'!LH16+'Проверочная  таблица'!RP16+'Проверочная  таблица'!QN16+'Проверочная  таблица'!GV16+'Проверочная  таблица'!HV16+'Проверочная  таблица'!FZ16+'Проверочная  таблица'!IJ16+'Проверочная  таблица'!KR15</f>
        <v>0</v>
      </c>
      <c r="O23" s="1278">
        <f>'Проверочная  таблица'!VT16</f>
        <v>0</v>
      </c>
      <c r="P23" s="1273">
        <f>'Проверочная  таблица'!YZ16+'Проверочная  таблица'!XT16</f>
        <v>0</v>
      </c>
      <c r="Q23" s="1279">
        <f t="shared" si="6"/>
        <v>0</v>
      </c>
      <c r="R23" s="1279">
        <f t="shared" si="7"/>
        <v>0</v>
      </c>
      <c r="S23" s="1280">
        <f t="shared" si="8"/>
        <v>0</v>
      </c>
      <c r="T23" s="1281">
        <f t="shared" si="9"/>
        <v>0</v>
      </c>
      <c r="U23" s="1280">
        <f t="shared" si="10"/>
        <v>0</v>
      </c>
      <c r="V23" s="1281">
        <f t="shared" si="11"/>
        <v>0</v>
      </c>
      <c r="W23" s="1279">
        <f>'Проверочная  таблица'!AL16+'Проверочная  таблица'!T16+'Проверочная  таблица'!L16</f>
        <v>0</v>
      </c>
      <c r="X23" s="1263">
        <f>'Прочая  субсидия_БП'!R17+'Проверочная  таблица'!VF16+'Проверочная  таблица'!NB16+'Проверочная  таблица'!JX16+'Проверочная  таблица'!OF16+'Проверочная  таблица'!BD16+'Проверочная  таблица'!ET16+'Проверочная  таблица'!CP16+'Проверочная  таблица'!PR16+'Проверочная  таблица'!UL16+'Проверочная  таблица'!LT16+'Проверочная  таблица'!SB16+'Проверочная  таблица'!QZ16+'Проверочная  таблица'!HH16+'Проверочная  таблица'!IB16+'Проверочная  таблица'!GH16+'Проверочная  таблица'!IR16+'Проверочная  таблица'!KZ15</f>
        <v>0</v>
      </c>
      <c r="Y23" s="1281"/>
      <c r="Z23" s="1282">
        <f>'Проверочная  таблица'!ZX16+'Проверочная  таблица'!XZ16</f>
        <v>0</v>
      </c>
      <c r="AA23" s="1276">
        <f>'Проверочная  таблица'!C16</f>
        <v>468729804.65000004</v>
      </c>
      <c r="AB23" s="1274">
        <f>'Проверочная  таблица'!E16</f>
        <v>153278507.63</v>
      </c>
      <c r="AC23" s="1275">
        <f>'Проверочная  таблица'!AO16</f>
        <v>13216605.550000001</v>
      </c>
      <c r="AD23" s="1273">
        <f>'Проверочная  таблица'!VK16</f>
        <v>287236137.11000001</v>
      </c>
      <c r="AE23" s="1283">
        <f>'Проверочная  таблица'!WQ16</f>
        <v>14998554.360000001</v>
      </c>
      <c r="AF23" s="1261">
        <f t="shared" si="12"/>
        <v>468698388.44000006</v>
      </c>
      <c r="AG23" s="1277">
        <f t="shared" si="13"/>
        <v>153278507.63</v>
      </c>
      <c r="AH23" s="1261">
        <f t="shared" si="14"/>
        <v>13185189.34</v>
      </c>
      <c r="AI23" s="1277">
        <f t="shared" si="15"/>
        <v>287236137.11000001</v>
      </c>
      <c r="AJ23" s="1277">
        <f t="shared" si="16"/>
        <v>14998554.360000001</v>
      </c>
      <c r="AK23" s="1278">
        <f t="shared" si="17"/>
        <v>31416.210000000003</v>
      </c>
      <c r="AL23" s="1278">
        <f>'Проверочная  таблица'!Q16+'Проверочная  таблица'!AG16+'Проверочная  таблица'!I16</f>
        <v>0</v>
      </c>
      <c r="AM23" s="1277">
        <f>'Проверочная  таблица'!VC25+'Проверочная  таблица'!MS25+'Проверочная  таблица'!JO25+'Проверочная  таблица'!NT25+'Проверочная  таблица'!AX25+'Проверочная  таблица'!EK25+'Проверочная  таблица'!CK25+'Проверочная  таблица'!PC25+'Проверочная  таблица'!TQ25+'Проверочная  таблица'!LK25+'Проверочная  таблица'!RU25+'Проверочная  таблица'!QQ25+'Проверочная  таблица'!GY25+'Проверочная  таблица'!HX25+'Проверочная  таблица'!GC25+'Проверочная  таблица'!IM25+'Проверочная  таблица'!KU25</f>
        <v>31416.210000000003</v>
      </c>
      <c r="AN23" s="1283">
        <f>'Проверочная  таблица'!VU16</f>
        <v>0</v>
      </c>
      <c r="AO23" s="1284">
        <f>'Проверочная  таблица'!ZF16+'Проверочная  таблица'!XV16</f>
        <v>0</v>
      </c>
      <c r="AP23" s="1280">
        <f t="shared" si="18"/>
        <v>31416.210000000003</v>
      </c>
      <c r="AQ23" s="1281">
        <f t="shared" si="19"/>
        <v>0</v>
      </c>
      <c r="AR23" s="1263">
        <f t="shared" si="20"/>
        <v>31416.210000000003</v>
      </c>
      <c r="AS23" s="1281">
        <f t="shared" si="21"/>
        <v>0</v>
      </c>
      <c r="AT23" s="1280">
        <f t="shared" si="22"/>
        <v>0</v>
      </c>
      <c r="AU23" s="1285">
        <f t="shared" si="23"/>
        <v>0</v>
      </c>
      <c r="AV23" s="1280">
        <f>'Проверочная  таблица'!M16+'Проверочная  таблица'!U16+'Проверочная  таблица'!AM16</f>
        <v>0</v>
      </c>
      <c r="AW23" s="1269">
        <f>'Прочая  субсидия_БП'!S20+'Проверочная  таблица'!VG16+'Проверочная  таблица'!NE16+'Проверочная  таблица'!KA16+'Проверочная  таблица'!OJ16+'Проверочная  таблица'!BF16+'Проверочная  таблица'!EW16+'Проверочная  таблица'!CQ16+'Проверочная  таблица'!PW16+'Проверочная  таблица'!US16+'Проверочная  таблица'!LW16+'Проверочная  таблица'!SC16+'Проверочная  таблица'!RC16+'Проверочная  таблица'!HK16+'Проверочная  таблица'!IC16+'Проверочная  таблица'!GI16+'Проверочная  таблица'!IS16+'Проверочная  таблица'!LA16</f>
        <v>0</v>
      </c>
      <c r="AX23" s="1286"/>
      <c r="AY23" s="1287">
        <f>'Проверочная  таблица'!AAD16+'Проверочная  таблица'!YA16</f>
        <v>0</v>
      </c>
      <c r="BA23" s="1272">
        <f t="shared" si="24"/>
        <v>1502854.0060899998</v>
      </c>
      <c r="BB23" s="1272">
        <f t="shared" si="25"/>
        <v>1502854.0060899998</v>
      </c>
      <c r="BC23" s="1272">
        <f t="shared" si="26"/>
        <v>0</v>
      </c>
      <c r="BD23" s="1272">
        <f t="shared" si="27"/>
        <v>0</v>
      </c>
    </row>
    <row r="24" spans="1:56" ht="21.75" customHeight="1" x14ac:dyDescent="0.25">
      <c r="A24" s="406" t="s">
        <v>280</v>
      </c>
      <c r="B24" s="1273">
        <f>'Проверочная  таблица'!B17</f>
        <v>509087770.08000004</v>
      </c>
      <c r="C24" s="1274">
        <f>'Проверочная  таблица'!D17</f>
        <v>44987711.630000003</v>
      </c>
      <c r="D24" s="1275">
        <f>'Проверочная  таблица'!AN17</f>
        <v>116585468.19000001</v>
      </c>
      <c r="E24" s="1273">
        <f>'Проверочная  таблица'!VH17</f>
        <v>321786078.87</v>
      </c>
      <c r="F24" s="1276">
        <f>'Проверочная  таблица'!WP17</f>
        <v>25728511.390000001</v>
      </c>
      <c r="G24" s="1261">
        <f t="shared" si="0"/>
        <v>509087770.08000004</v>
      </c>
      <c r="H24" s="1277">
        <f t="shared" si="1"/>
        <v>44987711.630000003</v>
      </c>
      <c r="I24" s="1261">
        <f t="shared" si="2"/>
        <v>116585468.19000001</v>
      </c>
      <c r="J24" s="1277">
        <f t="shared" si="3"/>
        <v>321786078.87</v>
      </c>
      <c r="K24" s="1277">
        <f t="shared" si="4"/>
        <v>25728511.390000001</v>
      </c>
      <c r="L24" s="1278">
        <f t="shared" si="5"/>
        <v>0</v>
      </c>
      <c r="M24" s="1277">
        <f>'Проверочная  таблица'!P17+'Проверочная  таблица'!AD17+'Проверочная  таблица'!H17</f>
        <v>0</v>
      </c>
      <c r="N24" s="1261">
        <f>'Проверочная  таблица'!MP17+'Проверочная  таблица'!NP17+'Проверочная  таблица'!JL17+'Проверочная  таблица'!VB17+'Проверочная  таблица'!AV17+'Проверочная  таблица'!EH17+'Проверочная  таблица'!CH17+'Проверочная  таблица'!OX17+'Проверочная  таблица'!TJ17+'Проверочная  таблица'!LH17+'Проверочная  таблица'!RP17+'Проверочная  таблица'!QN17+'Проверочная  таблица'!GV17+'Проверочная  таблица'!HV17+'Проверочная  таблица'!FZ17+'Проверочная  таблица'!IJ17+'Проверочная  таблица'!KR24</f>
        <v>0</v>
      </c>
      <c r="O24" s="1278">
        <f>'Проверочная  таблица'!VT17</f>
        <v>0</v>
      </c>
      <c r="P24" s="1273">
        <f>'Проверочная  таблица'!YZ17+'Проверочная  таблица'!XT17</f>
        <v>0</v>
      </c>
      <c r="Q24" s="1279">
        <f t="shared" si="6"/>
        <v>0</v>
      </c>
      <c r="R24" s="1279">
        <f t="shared" si="7"/>
        <v>0</v>
      </c>
      <c r="S24" s="1280">
        <f t="shared" si="8"/>
        <v>0</v>
      </c>
      <c r="T24" s="1281">
        <f t="shared" si="9"/>
        <v>0</v>
      </c>
      <c r="U24" s="1280">
        <f t="shared" si="10"/>
        <v>0</v>
      </c>
      <c r="V24" s="1281">
        <f t="shared" si="11"/>
        <v>0</v>
      </c>
      <c r="W24" s="1279">
        <f>'Проверочная  таблица'!AL17+'Проверочная  таблица'!T17+'Проверочная  таблица'!L17</f>
        <v>0</v>
      </c>
      <c r="X24" s="1263">
        <f>'Прочая  субсидия_БП'!R18+'Проверочная  таблица'!VF17+'Проверочная  таблица'!NB17+'Проверочная  таблица'!JX17+'Проверочная  таблица'!OF17+'Проверочная  таблица'!BD17+'Проверочная  таблица'!ET17+'Проверочная  таблица'!CP17+'Проверочная  таблица'!PR17+'Проверочная  таблица'!UL17+'Проверочная  таблица'!LT17+'Проверочная  таблица'!SB17+'Проверочная  таблица'!QZ17+'Проверочная  таблица'!HH17+'Проверочная  таблица'!IB17+'Проверочная  таблица'!GH17+'Проверочная  таблица'!IR17+'Проверочная  таблица'!KZ24</f>
        <v>0</v>
      </c>
      <c r="Y24" s="1281"/>
      <c r="Z24" s="1282">
        <f>'Проверочная  таблица'!ZX17+'Проверочная  таблица'!XZ17</f>
        <v>0</v>
      </c>
      <c r="AA24" s="1276">
        <f>'Проверочная  таблица'!C17</f>
        <v>106137221.96999998</v>
      </c>
      <c r="AB24" s="1274">
        <f>'Проверочная  таблица'!E17</f>
        <v>14311690.630000001</v>
      </c>
      <c r="AC24" s="1275">
        <f>'Проверочная  таблица'!AO17</f>
        <v>5260343.5299999993</v>
      </c>
      <c r="AD24" s="1273">
        <f>'Проверочная  таблица'!VK17</f>
        <v>78440792.959999993</v>
      </c>
      <c r="AE24" s="1283">
        <f>'Проверочная  таблица'!WQ17</f>
        <v>8124394.8500000006</v>
      </c>
      <c r="AF24" s="1261">
        <f t="shared" si="12"/>
        <v>105995451.09999998</v>
      </c>
      <c r="AG24" s="1277">
        <f t="shared" si="13"/>
        <v>14311690.630000001</v>
      </c>
      <c r="AH24" s="1261">
        <f t="shared" si="14"/>
        <v>5118572.6599999992</v>
      </c>
      <c r="AI24" s="1277">
        <f t="shared" si="15"/>
        <v>78440792.959999993</v>
      </c>
      <c r="AJ24" s="1277">
        <f t="shared" si="16"/>
        <v>8124394.8500000006</v>
      </c>
      <c r="AK24" s="1278">
        <f t="shared" si="17"/>
        <v>141770.87</v>
      </c>
      <c r="AL24" s="1278">
        <f>'Проверочная  таблица'!Q17+'Проверочная  таблица'!AG17+'Проверочная  таблица'!I17</f>
        <v>0</v>
      </c>
      <c r="AM24" s="1277">
        <f>'Проверочная  таблица'!VC26+'Проверочная  таблица'!MS26+'Проверочная  таблица'!JO26+'Проверочная  таблица'!NT26+'Проверочная  таблица'!AX26+'Проверочная  таблица'!EK26+'Проверочная  таблица'!CK26+'Проверочная  таблица'!PC26+'Проверочная  таблица'!TQ26+'Проверочная  таблица'!LK26+'Проверочная  таблица'!RU26+'Проверочная  таблица'!QQ26+'Проверочная  таблица'!GY26+'Проверочная  таблица'!HX26+'Проверочная  таблица'!GC26+'Проверочная  таблица'!IM26+'Проверочная  таблица'!KU26</f>
        <v>141770.87</v>
      </c>
      <c r="AN24" s="1283">
        <f>'Проверочная  таблица'!VU17</f>
        <v>0</v>
      </c>
      <c r="AO24" s="1284">
        <f>'Проверочная  таблица'!ZF17+'Проверочная  таблица'!XV17</f>
        <v>0</v>
      </c>
      <c r="AP24" s="1280">
        <f t="shared" si="18"/>
        <v>141770.87</v>
      </c>
      <c r="AQ24" s="1281">
        <f t="shared" si="19"/>
        <v>0</v>
      </c>
      <c r="AR24" s="1263">
        <f t="shared" si="20"/>
        <v>141770.87</v>
      </c>
      <c r="AS24" s="1281">
        <f t="shared" si="21"/>
        <v>0</v>
      </c>
      <c r="AT24" s="1280">
        <f t="shared" si="22"/>
        <v>0</v>
      </c>
      <c r="AU24" s="1285">
        <f t="shared" si="23"/>
        <v>0</v>
      </c>
      <c r="AV24" s="1280">
        <f>'Проверочная  таблица'!M17+'Проверочная  таблица'!U17+'Проверочная  таблица'!AM17</f>
        <v>0</v>
      </c>
      <c r="AW24" s="1269">
        <f>'Прочая  субсидия_БП'!S21+'Проверочная  таблица'!VG17+'Проверочная  таблица'!NE17+'Проверочная  таблица'!KA17+'Проверочная  таблица'!OJ17+'Проверочная  таблица'!BF17+'Проверочная  таблица'!EW17+'Проверочная  таблица'!CQ17+'Проверочная  таблица'!PW17+'Проверочная  таблица'!US17+'Проверочная  таблица'!LW17+'Проверочная  таблица'!SC17+'Проверочная  таблица'!RC17+'Проверочная  таблица'!HK17+'Проверочная  таблица'!IC17+'Проверочная  таблица'!GI17+'Проверочная  таблица'!IS17+'Проверочная  таблица'!LA17</f>
        <v>0</v>
      </c>
      <c r="AX24" s="1286"/>
      <c r="AY24" s="1287">
        <f>'Проверочная  таблица'!AAD17+'Проверочная  таблица'!YA17</f>
        <v>0</v>
      </c>
      <c r="BA24" s="1272">
        <f t="shared" si="24"/>
        <v>464100.05845000001</v>
      </c>
      <c r="BB24" s="1272">
        <f t="shared" si="25"/>
        <v>464100.05845000001</v>
      </c>
      <c r="BC24" s="1272">
        <f t="shared" si="26"/>
        <v>0</v>
      </c>
      <c r="BD24" s="1272">
        <f t="shared" si="27"/>
        <v>0</v>
      </c>
    </row>
    <row r="25" spans="1:56" ht="21.75" customHeight="1" x14ac:dyDescent="0.25">
      <c r="A25" s="404" t="s">
        <v>281</v>
      </c>
      <c r="B25" s="1273">
        <f>'Проверочная  таблица'!B27</f>
        <v>776231276.17000008</v>
      </c>
      <c r="C25" s="1274">
        <f>'Проверочная  таблица'!D27</f>
        <v>81568966.540000007</v>
      </c>
      <c r="D25" s="1275">
        <f>'Проверочная  таблица'!AN27</f>
        <v>214541949.90000004</v>
      </c>
      <c r="E25" s="1273">
        <f>'Проверочная  таблица'!VH27</f>
        <v>448816959.74000007</v>
      </c>
      <c r="F25" s="1276">
        <f>'Проверочная  таблица'!WP27</f>
        <v>31303399.990000002</v>
      </c>
      <c r="G25" s="1261">
        <f t="shared" si="0"/>
        <v>669576308.36000013</v>
      </c>
      <c r="H25" s="1277">
        <f t="shared" si="1"/>
        <v>27052257.63000001</v>
      </c>
      <c r="I25" s="1261">
        <f t="shared" si="2"/>
        <v>167109251.44000003</v>
      </c>
      <c r="J25" s="1277">
        <f t="shared" si="3"/>
        <v>446227659.74000007</v>
      </c>
      <c r="K25" s="1277">
        <f t="shared" si="4"/>
        <v>29187139.550000001</v>
      </c>
      <c r="L25" s="1278">
        <f t="shared" si="5"/>
        <v>106654967.81</v>
      </c>
      <c r="M25" s="1277">
        <f>'Проверочная  таблица'!P27+'Проверочная  таблица'!AD27+'Проверочная  таблица'!H27</f>
        <v>54516708.909999996</v>
      </c>
      <c r="N25" s="1261">
        <f>'Проверочная  таблица'!MP27+'Проверочная  таблица'!NP27+'Проверочная  таблица'!JL27+'Проверочная  таблица'!VB27+'Проверочная  таблица'!AV27+'Проверочная  таблица'!EH27+'Проверочная  таблица'!CH27+'Проверочная  таблица'!OX27+'Проверочная  таблица'!TJ27+'Проверочная  таблица'!LH27+'Проверочная  таблица'!RP27+'Проверочная  таблица'!QN27+'Проверочная  таблица'!GV27+'Проверочная  таблица'!HV27+'Проверочная  таблица'!FZ27+'Проверочная  таблица'!IJ27+'Проверочная  таблица'!KR25</f>
        <v>47432698.460000001</v>
      </c>
      <c r="O25" s="1278">
        <f>'Проверочная  таблица'!VT27</f>
        <v>2589300</v>
      </c>
      <c r="P25" s="1273">
        <f>'Проверочная  таблица'!YZ27+'Проверочная  таблица'!XT27</f>
        <v>2116260.44</v>
      </c>
      <c r="Q25" s="1279">
        <f t="shared" si="6"/>
        <v>106654967.81</v>
      </c>
      <c r="R25" s="1279">
        <f t="shared" si="7"/>
        <v>54516708.909999996</v>
      </c>
      <c r="S25" s="1280">
        <f t="shared" si="8"/>
        <v>47432698.460000001</v>
      </c>
      <c r="T25" s="1281">
        <f t="shared" si="9"/>
        <v>2589300</v>
      </c>
      <c r="U25" s="1280">
        <f t="shared" si="10"/>
        <v>2116260.44</v>
      </c>
      <c r="V25" s="1281">
        <f t="shared" si="11"/>
        <v>0</v>
      </c>
      <c r="W25" s="1279">
        <f>'Проверочная  таблица'!AL27+'Проверочная  таблица'!T27+'Проверочная  таблица'!L27</f>
        <v>0</v>
      </c>
      <c r="X25" s="1263">
        <f>'Прочая  субсидия_БП'!R19+'Проверочная  таблица'!VF27+'Проверочная  таблица'!NB27+'Проверочная  таблица'!JX27+'Проверочная  таблица'!OF27+'Проверочная  таблица'!BD27+'Проверочная  таблица'!ET27+'Проверочная  таблица'!CP27+'Проверочная  таблица'!PR27+'Проверочная  таблица'!UL27+'Проверочная  таблица'!LT27+'Проверочная  таблица'!SB27+'Проверочная  таблица'!QZ27+'Проверочная  таблица'!HH27+'Проверочная  таблица'!IB27+'Проверочная  таблица'!GH27+'Проверочная  таблица'!IR27+'Проверочная  таблица'!KZ25</f>
        <v>0</v>
      </c>
      <c r="Y25" s="1281"/>
      <c r="Z25" s="1282">
        <f>'Проверочная  таблица'!ZX27+'Проверочная  таблица'!XZ27</f>
        <v>0</v>
      </c>
      <c r="AA25" s="1276">
        <f>'Проверочная  таблица'!C27</f>
        <v>158238478.88</v>
      </c>
      <c r="AB25" s="1274">
        <f>'Проверочная  таблица'!E27</f>
        <v>20793444.630000003</v>
      </c>
      <c r="AC25" s="1275">
        <f>'Проверочная  таблица'!AO27</f>
        <v>6967813.6799999997</v>
      </c>
      <c r="AD25" s="1273">
        <f>'Проверочная  таблица'!VK27</f>
        <v>121829918.53</v>
      </c>
      <c r="AE25" s="1283">
        <f>'Проверочная  таблица'!WQ27</f>
        <v>8647302.0399999991</v>
      </c>
      <c r="AF25" s="1261">
        <f t="shared" si="12"/>
        <v>142836600.84999999</v>
      </c>
      <c r="AG25" s="1277">
        <f t="shared" si="13"/>
        <v>5977270.6300000027</v>
      </c>
      <c r="AH25" s="1261">
        <f t="shared" si="14"/>
        <v>6930181.8399999999</v>
      </c>
      <c r="AI25" s="1277">
        <f t="shared" si="15"/>
        <v>121281846.34</v>
      </c>
      <c r="AJ25" s="1277">
        <f t="shared" si="16"/>
        <v>8647302.0399999991</v>
      </c>
      <c r="AK25" s="1278">
        <f t="shared" si="17"/>
        <v>15401878.029999999</v>
      </c>
      <c r="AL25" s="1278">
        <f>'Проверочная  таблица'!Q27+'Проверочная  таблица'!AG27+'Проверочная  таблица'!I27</f>
        <v>14816174</v>
      </c>
      <c r="AM25" s="1277">
        <f>'Проверочная  таблица'!VC27+'Проверочная  таблица'!MS27+'Проверочная  таблица'!JO27+'Проверочная  таблица'!NT27+'Проверочная  таблица'!AX27+'Проверочная  таблица'!EK27+'Проверочная  таблица'!CK27+'Проверочная  таблица'!PC27+'Проверочная  таблица'!TQ27+'Проверочная  таблица'!LK27+'Проверочная  таблица'!RU27+'Проверочная  таблица'!QQ27+'Проверочная  таблица'!GY27+'Проверочная  таблица'!HX27+'Проверочная  таблица'!GC27+'Проверочная  таблица'!IM27+'Проверочная  таблица'!KU27</f>
        <v>37631.839999999997</v>
      </c>
      <c r="AN25" s="1283">
        <f>'Проверочная  таблица'!VU27</f>
        <v>548072.18999999994</v>
      </c>
      <c r="AO25" s="1284">
        <f>'Проверочная  таблица'!ZF27+'Проверочная  таблица'!XV27</f>
        <v>0</v>
      </c>
      <c r="AP25" s="1280">
        <f t="shared" si="18"/>
        <v>15401878.029999999</v>
      </c>
      <c r="AQ25" s="1281">
        <f t="shared" si="19"/>
        <v>14816174</v>
      </c>
      <c r="AR25" s="1263">
        <f t="shared" si="20"/>
        <v>37631.839999999997</v>
      </c>
      <c r="AS25" s="1281">
        <f t="shared" si="21"/>
        <v>548072.18999999994</v>
      </c>
      <c r="AT25" s="1280">
        <f t="shared" si="22"/>
        <v>0</v>
      </c>
      <c r="AU25" s="1285">
        <f t="shared" si="23"/>
        <v>0</v>
      </c>
      <c r="AV25" s="1280">
        <f>'Проверочная  таблица'!M27+'Проверочная  таблица'!U27+'Проверочная  таблица'!AM27</f>
        <v>0</v>
      </c>
      <c r="AW25" s="1269">
        <f>'Прочая  субсидия_БП'!S22+'Проверочная  таблица'!VG27+'Проверочная  таблица'!NE27+'Проверочная  таблица'!KA27+'Проверочная  таблица'!OJ27+'Проверочная  таблица'!BF27+'Проверочная  таблица'!EW27+'Проверочная  таблица'!CQ27+'Проверочная  таблица'!PW27+'Проверочная  таблица'!US27+'Проверочная  таблица'!LW27+'Проверочная  таблица'!SC27+'Проверочная  таблица'!RC27+'Проверочная  таблица'!HK27+'Проверочная  таблица'!IC27+'Проверочная  таблица'!GI27+'Проверочная  таблица'!IS27+'Проверочная  таблица'!LA27</f>
        <v>0</v>
      </c>
      <c r="AX25" s="1286"/>
      <c r="AY25" s="1287">
        <f>'Проверочная  таблица'!AAD27+'Проверочная  таблица'!YA27</f>
        <v>0</v>
      </c>
      <c r="BA25" s="1272">
        <f t="shared" si="24"/>
        <v>694662.30963000015</v>
      </c>
      <c r="BB25" s="1272">
        <f t="shared" si="25"/>
        <v>642524.05073000002</v>
      </c>
      <c r="BC25" s="1272">
        <f t="shared" si="26"/>
        <v>52138.258900000001</v>
      </c>
      <c r="BD25" s="1272">
        <f t="shared" si="27"/>
        <v>0</v>
      </c>
    </row>
    <row r="26" spans="1:56" ht="21.75" customHeight="1" x14ac:dyDescent="0.25">
      <c r="A26" s="403" t="s">
        <v>282</v>
      </c>
      <c r="B26" s="1273">
        <f>'Проверочная  таблица'!B28</f>
        <v>1371383857.3699999</v>
      </c>
      <c r="C26" s="1274">
        <f>'Проверочная  таблица'!D28</f>
        <v>258438786.91999999</v>
      </c>
      <c r="D26" s="1275">
        <f>'Проверочная  таблица'!AN28</f>
        <v>288208909.24000001</v>
      </c>
      <c r="E26" s="1273">
        <f>'Проверочная  таблица'!VH28</f>
        <v>749672682.5</v>
      </c>
      <c r="F26" s="1276">
        <f>'Проверочная  таблица'!WP28</f>
        <v>75063478.710000008</v>
      </c>
      <c r="G26" s="1261">
        <f t="shared" si="0"/>
        <v>1004607604.9899999</v>
      </c>
      <c r="H26" s="1277">
        <f t="shared" si="1"/>
        <v>42315824.629999995</v>
      </c>
      <c r="I26" s="1261">
        <f t="shared" si="2"/>
        <v>166669178.79000002</v>
      </c>
      <c r="J26" s="1277">
        <f t="shared" si="3"/>
        <v>744749682.5</v>
      </c>
      <c r="K26" s="1277">
        <f t="shared" si="4"/>
        <v>50872919.070000008</v>
      </c>
      <c r="L26" s="1278">
        <f t="shared" si="5"/>
        <v>366776252.38</v>
      </c>
      <c r="M26" s="1277">
        <f>'Проверочная  таблица'!P28+'Проверочная  таблица'!AD28+'Проверочная  таблица'!H28</f>
        <v>216122962.28999999</v>
      </c>
      <c r="N26" s="1261">
        <f>'Проверочная  таблица'!MP28+'Проверочная  таблица'!NP28+'Проверочная  таблица'!JL28+'Проверочная  таблица'!VB28+'Проверочная  таблица'!AV28+'Проверочная  таблица'!EH28+'Проверочная  таблица'!CH28+'Проверочная  таблица'!OX28+'Проверочная  таблица'!TJ28+'Проверочная  таблица'!LH28+'Проверочная  таблица'!RP28+'Проверочная  таблица'!QN28+'Проверочная  таблица'!GV28+'Проверочная  таблица'!HV28+'Проверочная  таблица'!FZ28+'Проверочная  таблица'!IJ28+'Проверочная  таблица'!KR26</f>
        <v>121539730.45</v>
      </c>
      <c r="O26" s="1278">
        <f>'Проверочная  таблица'!VT28</f>
        <v>4923000</v>
      </c>
      <c r="P26" s="1273">
        <f>'Проверочная  таблица'!YZ28+'Проверочная  таблица'!XT28</f>
        <v>24190559.640000001</v>
      </c>
      <c r="Q26" s="1288">
        <f t="shared" si="6"/>
        <v>201989404.70999998</v>
      </c>
      <c r="R26" s="1288">
        <f t="shared" si="7"/>
        <v>151070047.83999997</v>
      </c>
      <c r="S26" s="1289">
        <f t="shared" si="8"/>
        <v>24909065.11999999</v>
      </c>
      <c r="T26" s="1286">
        <f t="shared" si="9"/>
        <v>4923000</v>
      </c>
      <c r="U26" s="1289">
        <f t="shared" si="10"/>
        <v>21087291.75</v>
      </c>
      <c r="V26" s="1286">
        <f t="shared" si="11"/>
        <v>164786847.67000002</v>
      </c>
      <c r="W26" s="1288">
        <f>'Проверочная  таблица'!AL28+'Проверочная  таблица'!T28+'Проверочная  таблица'!L28</f>
        <v>65052914.450000003</v>
      </c>
      <c r="X26" s="1263">
        <f>'Прочая  субсидия_БП'!R20+'Проверочная  таблица'!VF28+'Проверочная  таблица'!NB28+'Проверочная  таблица'!JX28+'Проверочная  таблица'!OF28+'Проверочная  таблица'!BD28+'Проверочная  таблица'!ET28+'Проверочная  таблица'!CP28+'Проверочная  таблица'!PR28+'Проверочная  таблица'!UL28+'Проверочная  таблица'!LT28+'Проверочная  таблица'!SB28+'Проверочная  таблица'!QZ28+'Проверочная  таблица'!HH28+'Проверочная  таблица'!IB28+'Проверочная  таблица'!GH28+'Проверочная  таблица'!IR28+'Проверочная  таблица'!KZ26</f>
        <v>96630665.330000013</v>
      </c>
      <c r="Y26" s="1286"/>
      <c r="Z26" s="1287">
        <f>'Проверочная  таблица'!ZX28+'Проверочная  таблица'!XZ28</f>
        <v>3103267.89</v>
      </c>
      <c r="AA26" s="1276">
        <f>'Проверочная  таблица'!C28</f>
        <v>291754574.88999999</v>
      </c>
      <c r="AB26" s="1274">
        <f>'Проверочная  таблица'!E28</f>
        <v>63552827.670000002</v>
      </c>
      <c r="AC26" s="1275">
        <f>'Проверочная  таблица'!AO28</f>
        <v>6555612.7500000009</v>
      </c>
      <c r="AD26" s="1273">
        <f>'Проверочная  таблица'!VK28</f>
        <v>209080006.97999999</v>
      </c>
      <c r="AE26" s="1283">
        <f>'Проверочная  таблица'!WQ28</f>
        <v>12566127.49</v>
      </c>
      <c r="AF26" s="1261">
        <f t="shared" si="12"/>
        <v>237623482.81</v>
      </c>
      <c r="AG26" s="1277">
        <f t="shared" si="13"/>
        <v>10681228.630000003</v>
      </c>
      <c r="AH26" s="1261">
        <f t="shared" si="14"/>
        <v>6526869.7100000009</v>
      </c>
      <c r="AI26" s="1277">
        <f t="shared" si="15"/>
        <v>207849256.97999999</v>
      </c>
      <c r="AJ26" s="1277">
        <f t="shared" si="16"/>
        <v>12566127.49</v>
      </c>
      <c r="AK26" s="1278">
        <f t="shared" si="17"/>
        <v>54131092.079999998</v>
      </c>
      <c r="AL26" s="1278">
        <f>'Проверочная  таблица'!Q28+'Проверочная  таблица'!AG28+'Проверочная  таблица'!I28</f>
        <v>52871599.039999999</v>
      </c>
      <c r="AM26" s="1277">
        <f>'Проверочная  таблица'!VC28+'Проверочная  таблица'!MS28+'Проверочная  таблица'!JO28+'Проверочная  таблица'!NT28+'Проверочная  таблица'!AX28+'Проверочная  таблица'!EK28+'Проверочная  таблица'!CK28+'Проверочная  таблица'!PC28+'Проверочная  таблица'!TQ28+'Проверочная  таблица'!LK28+'Проверочная  таблица'!RU28+'Проверочная  таблица'!QQ28+'Проверочная  таблица'!GY28+'Проверочная  таблица'!HX28+'Проверочная  таблица'!GC28+'Проверочная  таблица'!IM28+'Проверочная  таблица'!KU28</f>
        <v>28743.040000000001</v>
      </c>
      <c r="AN26" s="1283">
        <f>'Проверочная  таблица'!VU28</f>
        <v>1230750</v>
      </c>
      <c r="AO26" s="1284">
        <f>'Проверочная  таблица'!ZF28+'Проверочная  таблица'!XV28</f>
        <v>0</v>
      </c>
      <c r="AP26" s="1280">
        <f t="shared" si="18"/>
        <v>37841459.949999996</v>
      </c>
      <c r="AQ26" s="1281">
        <f t="shared" si="19"/>
        <v>36608419.039999999</v>
      </c>
      <c r="AR26" s="1263">
        <f t="shared" si="20"/>
        <v>2290.91</v>
      </c>
      <c r="AS26" s="1281">
        <f t="shared" si="21"/>
        <v>1230750</v>
      </c>
      <c r="AT26" s="1280">
        <f t="shared" si="22"/>
        <v>0</v>
      </c>
      <c r="AU26" s="1285">
        <f t="shared" si="23"/>
        <v>16289632.130000001</v>
      </c>
      <c r="AV26" s="1280">
        <f>'Проверочная  таблица'!M28+'Проверочная  таблица'!U28+'Проверочная  таблица'!AM28</f>
        <v>16263180</v>
      </c>
      <c r="AW26" s="1269">
        <f>'Прочая  субсидия_БП'!S23+'Проверочная  таблица'!VG28+'Проверочная  таблица'!NE28+'Проверочная  таблица'!KA28+'Проверочная  таблица'!OJ28+'Проверочная  таблица'!BF28+'Проверочная  таблица'!EW28+'Проверочная  таблица'!CQ28+'Проверочная  таблица'!PW28+'Проверочная  таблица'!US28+'Проверочная  таблица'!LW28+'Проверочная  таблица'!SC28+'Проверочная  таблица'!RC28+'Проверочная  таблица'!HK28+'Проверочная  таблица'!IC28+'Проверочная  таблица'!GI28+'Проверочная  таблица'!IS28+'Проверочная  таблица'!LA28</f>
        <v>26452.13</v>
      </c>
      <c r="AX26" s="1286"/>
      <c r="AY26" s="1287">
        <f>'Проверочная  таблица'!AAD28+'Проверочная  таблица'!YA28</f>
        <v>0</v>
      </c>
      <c r="BA26" s="1272">
        <f t="shared" si="24"/>
        <v>1112945.07045</v>
      </c>
      <c r="BB26" s="1272">
        <f t="shared" si="25"/>
        <v>962291.78035999998</v>
      </c>
      <c r="BC26" s="1272">
        <f t="shared" si="26"/>
        <v>50919.356869999989</v>
      </c>
      <c r="BD26" s="1272">
        <f t="shared" si="27"/>
        <v>99733.933220000021</v>
      </c>
    </row>
    <row r="27" spans="1:56" ht="21.75" customHeight="1" x14ac:dyDescent="0.25">
      <c r="A27" s="403" t="s">
        <v>283</v>
      </c>
      <c r="B27" s="1273">
        <f>'Проверочная  таблица'!B29</f>
        <v>778601353.1400001</v>
      </c>
      <c r="C27" s="1274">
        <f>'Проверочная  таблица'!D29</f>
        <v>92193177.060000002</v>
      </c>
      <c r="D27" s="1275">
        <f>'Проверочная  таблица'!AN29</f>
        <v>301097376.85000002</v>
      </c>
      <c r="E27" s="1273">
        <f>'Проверочная  таблица'!VH29</f>
        <v>354890358.11000007</v>
      </c>
      <c r="F27" s="1276">
        <f>'Проверочная  таблица'!WP29</f>
        <v>30420441.119999997</v>
      </c>
      <c r="G27" s="1261">
        <f t="shared" si="0"/>
        <v>691229495.57000017</v>
      </c>
      <c r="H27" s="1277">
        <f t="shared" si="1"/>
        <v>28404238</v>
      </c>
      <c r="I27" s="1261">
        <f t="shared" si="2"/>
        <v>279853958.34000003</v>
      </c>
      <c r="J27" s="1277">
        <f t="shared" si="3"/>
        <v>352550858.11000007</v>
      </c>
      <c r="K27" s="1277">
        <f t="shared" si="4"/>
        <v>30420441.119999997</v>
      </c>
      <c r="L27" s="1278">
        <f t="shared" si="5"/>
        <v>87371857.569999993</v>
      </c>
      <c r="M27" s="1277">
        <f>'Проверочная  таблица'!P29+'Проверочная  таблица'!AD29+'Проверочная  таблица'!H29</f>
        <v>63788939.060000002</v>
      </c>
      <c r="N27" s="1261">
        <f>'Проверочная  таблица'!MP29+'Проверочная  таблица'!NP29+'Проверочная  таблица'!JL29+'Проверочная  таблица'!VB29+'Проверочная  таблица'!AV29+'Проверочная  таблица'!EH29+'Проверочная  таблица'!CH29+'Проверочная  таблица'!OX29+'Проверочная  таблица'!TJ29+'Проверочная  таблица'!LH29+'Проверочная  таблица'!RP29+'Проверочная  таблица'!QN29+'Проверочная  таблица'!GV29+'Проверочная  таблица'!HV29+'Проверочная  таблица'!FZ29+'Проверочная  таблица'!IJ29+'Проверочная  таблица'!KR16</f>
        <v>21243418.509999998</v>
      </c>
      <c r="O27" s="1278">
        <f>'Проверочная  таблица'!VT29</f>
        <v>2339500</v>
      </c>
      <c r="P27" s="1273">
        <f>'Проверочная  таблица'!YZ29+'Проверочная  таблица'!XT29</f>
        <v>0</v>
      </c>
      <c r="Q27" s="1288">
        <f t="shared" si="6"/>
        <v>87371857.569999993</v>
      </c>
      <c r="R27" s="1288">
        <f t="shared" si="7"/>
        <v>63788939.060000002</v>
      </c>
      <c r="S27" s="1289">
        <f t="shared" si="8"/>
        <v>21243418.509999998</v>
      </c>
      <c r="T27" s="1286">
        <f t="shared" si="9"/>
        <v>2339500</v>
      </c>
      <c r="U27" s="1289">
        <f t="shared" si="10"/>
        <v>0</v>
      </c>
      <c r="V27" s="1286">
        <f t="shared" si="11"/>
        <v>0</v>
      </c>
      <c r="W27" s="1288">
        <f>'Проверочная  таблица'!AL29+'Проверочная  таблица'!T29+'Проверочная  таблица'!L29</f>
        <v>0</v>
      </c>
      <c r="X27" s="1263">
        <f>'Прочая  субсидия_БП'!R21+'Проверочная  таблица'!VF29+'Проверочная  таблица'!NB29+'Проверочная  таблица'!JX29+'Проверочная  таблица'!OF29+'Проверочная  таблица'!BD29+'Проверочная  таблица'!ET29+'Проверочная  таблица'!CP29+'Проверочная  таблица'!PR29+'Проверочная  таблица'!UL29+'Проверочная  таблица'!LT29+'Проверочная  таблица'!SB29+'Проверочная  таблица'!QZ29+'Проверочная  таблица'!HH29+'Проверочная  таблица'!IB29+'Проверочная  таблица'!GH29+'Проверочная  таблица'!IR29+'Проверочная  таблица'!KZ16</f>
        <v>0</v>
      </c>
      <c r="Y27" s="1286"/>
      <c r="Z27" s="1287">
        <f>'Проверочная  таблица'!ZX29+'Проверочная  таблица'!XZ29</f>
        <v>0</v>
      </c>
      <c r="AA27" s="1276">
        <f>'Проверочная  таблица'!C29</f>
        <v>120152176.91</v>
      </c>
      <c r="AB27" s="1274">
        <f>'Проверочная  таблица'!E29</f>
        <v>26046913</v>
      </c>
      <c r="AC27" s="1275">
        <f>'Проверочная  таблица'!AO29</f>
        <v>4975845.91</v>
      </c>
      <c r="AD27" s="1273">
        <f>'Проверочная  таблица'!VK29</f>
        <v>81629538.030000001</v>
      </c>
      <c r="AE27" s="1283">
        <f>'Проверочная  таблица'!WQ29</f>
        <v>7499879.9700000007</v>
      </c>
      <c r="AF27" s="1261">
        <f t="shared" si="12"/>
        <v>103750566.98999999</v>
      </c>
      <c r="AG27" s="1277">
        <f t="shared" si="13"/>
        <v>10101055</v>
      </c>
      <c r="AH27" s="1261">
        <f t="shared" si="14"/>
        <v>4940176.22</v>
      </c>
      <c r="AI27" s="1277">
        <f t="shared" si="15"/>
        <v>81209455.799999997</v>
      </c>
      <c r="AJ27" s="1277">
        <f t="shared" si="16"/>
        <v>7499879.9700000007</v>
      </c>
      <c r="AK27" s="1278">
        <f t="shared" si="17"/>
        <v>16401609.92</v>
      </c>
      <c r="AL27" s="1278">
        <f>'Проверочная  таблица'!Q29+'Проверочная  таблица'!AG29+'Проверочная  таблица'!I29</f>
        <v>15945858</v>
      </c>
      <c r="AM27" s="1277">
        <f>'Проверочная  таблица'!VC29+'Проверочная  таблица'!MS29+'Проверочная  таблица'!JO29+'Проверочная  таблица'!NT29+'Проверочная  таблица'!AX29+'Проверочная  таблица'!EK29+'Проверочная  таблица'!CK29+'Проверочная  таблица'!PC29+'Проверочная  таблица'!TQ29+'Проверочная  таблица'!LK29+'Проверочная  таблица'!RU29+'Проверочная  таблица'!QQ29+'Проверочная  таблица'!GY29+'Проверочная  таблица'!HX29+'Проверочная  таблица'!GC29+'Проверочная  таблица'!IM29+'Проверочная  таблица'!KU29</f>
        <v>35669.689999999995</v>
      </c>
      <c r="AN27" s="1283">
        <f>'Проверочная  таблица'!VU29</f>
        <v>420082.23</v>
      </c>
      <c r="AO27" s="1284">
        <f>'Проверочная  таблица'!ZF29+'Проверочная  таблица'!XV29</f>
        <v>0</v>
      </c>
      <c r="AP27" s="1280">
        <f t="shared" si="18"/>
        <v>16401609.92</v>
      </c>
      <c r="AQ27" s="1281">
        <f t="shared" si="19"/>
        <v>15945858</v>
      </c>
      <c r="AR27" s="1263">
        <f t="shared" si="20"/>
        <v>35669.689999999995</v>
      </c>
      <c r="AS27" s="1281">
        <f t="shared" si="21"/>
        <v>420082.23</v>
      </c>
      <c r="AT27" s="1280">
        <f t="shared" si="22"/>
        <v>0</v>
      </c>
      <c r="AU27" s="1285">
        <f t="shared" si="23"/>
        <v>0</v>
      </c>
      <c r="AV27" s="1280">
        <f>'Проверочная  таблица'!M29+'Проверочная  таблица'!U29+'Проверочная  таблица'!AM29</f>
        <v>0</v>
      </c>
      <c r="AW27" s="1269">
        <f>'Прочая  субсидия_БП'!S24+'Проверочная  таблица'!VG29+'Проверочная  таблица'!NE29+'Проверочная  таблица'!KA29+'Проверочная  таблица'!OJ29+'Проверочная  таблица'!BF29+'Проверочная  таблица'!EW29+'Проверочная  таблица'!CQ29+'Проверочная  таблица'!PW29+'Проверочная  таблица'!US29+'Проверочная  таблица'!LW29+'Проверочная  таблица'!SC29+'Проверочная  таблица'!RC29+'Проверочная  таблица'!HK29+'Проверочная  таблица'!IC29+'Проверочная  таблица'!GI29+'Проверочная  таблица'!IS29+'Проверочная  таблица'!LA29</f>
        <v>0</v>
      </c>
      <c r="AX27" s="1286"/>
      <c r="AY27" s="1287">
        <f>'Проверочная  таблица'!AAD29+'Проверочная  таблица'!YA29</f>
        <v>0</v>
      </c>
      <c r="BA27" s="1272">
        <f t="shared" si="24"/>
        <v>686408.17608</v>
      </c>
      <c r="BB27" s="1272">
        <f t="shared" si="25"/>
        <v>662825.25757000002</v>
      </c>
      <c r="BC27" s="1272">
        <f t="shared" si="26"/>
        <v>23582.91851</v>
      </c>
      <c r="BD27" s="1272">
        <f t="shared" si="27"/>
        <v>0</v>
      </c>
    </row>
    <row r="28" spans="1:56" ht="21.75" customHeight="1" thickBot="1" x14ac:dyDescent="0.3">
      <c r="A28" s="407" t="s">
        <v>284</v>
      </c>
      <c r="B28" s="1290">
        <f>'Проверочная  таблица'!B30</f>
        <v>1570931264.1400001</v>
      </c>
      <c r="C28" s="1291">
        <f>'Проверочная  таблица'!D30</f>
        <v>163452484.42000002</v>
      </c>
      <c r="D28" s="1292">
        <f>'Проверочная  таблица'!AN30</f>
        <v>783873724.29999995</v>
      </c>
      <c r="E28" s="1290">
        <f>'Проверочная  таблица'!VH30</f>
        <v>508760833.98000002</v>
      </c>
      <c r="F28" s="1293">
        <f>'Проверочная  таблица'!WP30</f>
        <v>114844221.44</v>
      </c>
      <c r="G28" s="1294">
        <f t="shared" si="0"/>
        <v>893075264.50000024</v>
      </c>
      <c r="H28" s="1295">
        <f t="shared" si="1"/>
        <v>58271498.000000015</v>
      </c>
      <c r="I28" s="1294">
        <f t="shared" si="2"/>
        <v>294485758.60000002</v>
      </c>
      <c r="J28" s="1295">
        <f t="shared" si="3"/>
        <v>504844733.98000002</v>
      </c>
      <c r="K28" s="1295">
        <f t="shared" si="4"/>
        <v>35473273.920000002</v>
      </c>
      <c r="L28" s="1296">
        <f t="shared" si="5"/>
        <v>677855999.63999987</v>
      </c>
      <c r="M28" s="1295">
        <f>'Проверочная  таблица'!P30+'Проверочная  таблица'!AD30+'Проверочная  таблица'!H30</f>
        <v>105180986.42</v>
      </c>
      <c r="N28" s="1261">
        <f>'Проверочная  таблица'!MP30+'Проверочная  таблица'!NP30+'Проверочная  таблица'!JL30+'Проверочная  таблица'!VB30+'Проверочная  таблица'!AV30+'Проверочная  таблица'!EH30+'Проверочная  таблица'!CH30+'Проверочная  таблица'!OX30+'Проверочная  таблица'!TJ30+'Проверочная  таблица'!LH30+'Проверочная  таблица'!RP30+'Проверочная  таблица'!QN30+'Проверочная  таблица'!GV30+'Проверочная  таблица'!HV30+'Проверочная  таблица'!FZ30+'Проверочная  таблица'!IJ30+'Проверочная  таблица'!KR17</f>
        <v>489387965.69999993</v>
      </c>
      <c r="O28" s="1296">
        <f>'Проверочная  таблица'!VT30</f>
        <v>3916100</v>
      </c>
      <c r="P28" s="1290">
        <f>'Проверочная  таблица'!YZ30+'Проверочная  таблица'!XT30</f>
        <v>79370947.519999996</v>
      </c>
      <c r="Q28" s="1297">
        <f t="shared" si="6"/>
        <v>116282208.69999993</v>
      </c>
      <c r="R28" s="1297">
        <f t="shared" si="7"/>
        <v>93524527.420000002</v>
      </c>
      <c r="S28" s="1298">
        <f t="shared" si="8"/>
        <v>17542812.079999924</v>
      </c>
      <c r="T28" s="1299">
        <f t="shared" si="9"/>
        <v>3916100</v>
      </c>
      <c r="U28" s="1298">
        <f t="shared" si="10"/>
        <v>1298769.200000003</v>
      </c>
      <c r="V28" s="1299">
        <f t="shared" si="11"/>
        <v>561573790.94000006</v>
      </c>
      <c r="W28" s="1297">
        <f>'Проверочная  таблица'!AL30+'Проверочная  таблица'!T30+'Проверочная  таблица'!L30</f>
        <v>11656459</v>
      </c>
      <c r="X28" s="1263">
        <f>'Прочая  субсидия_БП'!R22+'Проверочная  таблица'!VF30+'Проверочная  таблица'!NB30+'Проверочная  таблица'!JX30+'Проверочная  таблица'!OF30+'Проверочная  таблица'!BD30+'Проверочная  таблица'!ET30+'Проверочная  таблица'!CP30+'Проверочная  таблица'!PR30+'Проверочная  таблица'!UL30+'Проверочная  таблица'!LT30+'Проверочная  таблица'!SB30+'Проверочная  таблица'!QZ30+'Проверочная  таблица'!HH30+'Проверочная  таблица'!IB30+'Проверочная  таблица'!GH30+'Проверочная  таблица'!IR30+'Проверочная  таблица'!KZ17</f>
        <v>471845153.62</v>
      </c>
      <c r="Y28" s="1299"/>
      <c r="Z28" s="1300">
        <f>'Проверочная  таблица'!ZX30+'Проверочная  таблица'!XZ30</f>
        <v>78072178.319999993</v>
      </c>
      <c r="AA28" s="1293">
        <f>'Проверочная  таблица'!C30</f>
        <v>218023856.69999999</v>
      </c>
      <c r="AB28" s="1291">
        <f>'Проверочная  таблица'!E30</f>
        <v>53837200</v>
      </c>
      <c r="AC28" s="1292">
        <f>'Проверочная  таблица'!AO30</f>
        <v>21978659.689999998</v>
      </c>
      <c r="AD28" s="1290">
        <f>'Проверочная  таблица'!VK30</f>
        <v>132210746.82000001</v>
      </c>
      <c r="AE28" s="1301">
        <f>'Проверочная  таблица'!WQ30</f>
        <v>9997250.1899999995</v>
      </c>
      <c r="AF28" s="1294">
        <f t="shared" si="12"/>
        <v>187859558.39999998</v>
      </c>
      <c r="AG28" s="1295">
        <f t="shared" si="13"/>
        <v>25818000</v>
      </c>
      <c r="AH28" s="1294">
        <f t="shared" si="14"/>
        <v>20468907.139999997</v>
      </c>
      <c r="AI28" s="1295">
        <f t="shared" si="15"/>
        <v>131575401.07000001</v>
      </c>
      <c r="AJ28" s="1295">
        <f t="shared" si="16"/>
        <v>9997250.1899999995</v>
      </c>
      <c r="AK28" s="1296">
        <f t="shared" si="17"/>
        <v>30164298.300000001</v>
      </c>
      <c r="AL28" s="1296">
        <f>'Проверочная  таблица'!Q30+'Проверочная  таблица'!AG30+'Проверочная  таблица'!I30</f>
        <v>28019200</v>
      </c>
      <c r="AM28" s="1295">
        <f>'Проверочная  таблица'!VC30+'Проверочная  таблица'!MS30+'Проверочная  таблица'!JO30+'Проверочная  таблица'!NT30+'Проверочная  таблица'!AX30+'Проверочная  таблица'!EK30+'Проверочная  таблица'!CK30+'Проверочная  таблица'!PC30+'Проверочная  таблица'!TQ30+'Проверочная  таблица'!LK30+'Проверочная  таблица'!RU30+'Проверочная  таблица'!QQ30+'Проверочная  таблица'!GY30+'Проверочная  таблица'!HX30+'Проверочная  таблица'!GC30+'Проверочная  таблица'!IM30+'Проверочная  таблица'!KU30</f>
        <v>1509752.55</v>
      </c>
      <c r="AN28" s="1301">
        <f>'Проверочная  таблица'!VU30</f>
        <v>635345.75000000012</v>
      </c>
      <c r="AO28" s="1302">
        <f>'Проверочная  таблица'!ZF30+'Проверочная  таблица'!XV30</f>
        <v>0</v>
      </c>
      <c r="AP28" s="1303">
        <f t="shared" si="18"/>
        <v>25783372.960000001</v>
      </c>
      <c r="AQ28" s="1304">
        <f t="shared" si="19"/>
        <v>25105200</v>
      </c>
      <c r="AR28" s="1305">
        <f t="shared" si="20"/>
        <v>42827.209999999963</v>
      </c>
      <c r="AS28" s="1304">
        <f t="shared" si="21"/>
        <v>635345.75000000012</v>
      </c>
      <c r="AT28" s="1303">
        <f t="shared" si="22"/>
        <v>0</v>
      </c>
      <c r="AU28" s="1306">
        <f t="shared" si="23"/>
        <v>4380925.34</v>
      </c>
      <c r="AV28" s="1303">
        <f>'Проверочная  таблица'!M30+'Проверочная  таблица'!U30+'Проверочная  таблица'!AM30</f>
        <v>2914000</v>
      </c>
      <c r="AW28" s="1307">
        <f>'Прочая  субсидия_БП'!S25+'Проверочная  таблица'!VG30+'Проверочная  таблица'!NE30+'Проверочная  таблица'!KA30+'Проверочная  таблица'!OJ30+'Проверочная  таблица'!BF30+'Проверочная  таблица'!EW30+'Проверочная  таблица'!CQ30+'Проверочная  таблица'!PW30+'Проверочная  таблица'!US30+'Проверочная  таблица'!LW30+'Проверочная  таблица'!SC30+'Проверочная  таблица'!RC30+'Проверочная  таблица'!HK30+'Проверочная  таблица'!IC30+'Проверочная  таблица'!GI30+'Проверочная  таблица'!IS30+'Проверочная  таблица'!LA30</f>
        <v>1466925.34</v>
      </c>
      <c r="AX28" s="1299"/>
      <c r="AY28" s="1300">
        <f>'Проверочная  таблица'!AAD30+'Проверочная  таблица'!YA30</f>
        <v>0</v>
      </c>
      <c r="BA28" s="1272">
        <f t="shared" si="24"/>
        <v>1407478.77972</v>
      </c>
      <c r="BB28" s="1272">
        <f t="shared" si="25"/>
        <v>834803.76650000003</v>
      </c>
      <c r="BC28" s="1272">
        <f t="shared" si="26"/>
        <v>22757.681279999928</v>
      </c>
      <c r="BD28" s="1272">
        <f t="shared" si="27"/>
        <v>549917.33194000006</v>
      </c>
    </row>
    <row r="29" spans="1:56" ht="21.75" customHeight="1" thickBot="1" x14ac:dyDescent="0.3">
      <c r="A29" s="870" t="s">
        <v>285</v>
      </c>
      <c r="B29" s="408">
        <f t="shared" ref="B29:AO29" si="28">SUM(B11:B28)</f>
        <v>19261614600.18</v>
      </c>
      <c r="C29" s="409">
        <f t="shared" si="28"/>
        <v>3114403013.1700001</v>
      </c>
      <c r="D29" s="410">
        <f>SUM(D11:D28)</f>
        <v>5790396289.2600002</v>
      </c>
      <c r="E29" s="408">
        <f t="shared" si="28"/>
        <v>9422255485.9099998</v>
      </c>
      <c r="F29" s="408">
        <f t="shared" si="28"/>
        <v>934559811.83999991</v>
      </c>
      <c r="G29" s="411">
        <f t="shared" si="28"/>
        <v>16535081527.5</v>
      </c>
      <c r="H29" s="408">
        <f>SUM(H11:H28)</f>
        <v>1898654545.3000002</v>
      </c>
      <c r="I29" s="409">
        <f>SUM(I11:I28)</f>
        <v>4520087488.9200001</v>
      </c>
      <c r="J29" s="412">
        <f t="shared" si="28"/>
        <v>9383190885.9099998</v>
      </c>
      <c r="K29" s="408">
        <f t="shared" si="28"/>
        <v>733148607.36999989</v>
      </c>
      <c r="L29" s="413">
        <f t="shared" si="28"/>
        <v>2726533072.6799994</v>
      </c>
      <c r="M29" s="409">
        <f t="shared" si="28"/>
        <v>1215748467.8699999</v>
      </c>
      <c r="N29" s="413">
        <f>SUM(N11:N28)</f>
        <v>1270308800.3400002</v>
      </c>
      <c r="O29" s="409">
        <f t="shared" si="28"/>
        <v>39064600</v>
      </c>
      <c r="P29" s="408">
        <f t="shared" si="28"/>
        <v>201411204.47</v>
      </c>
      <c r="Q29" s="414">
        <f t="shared" ref="Q29:Z29" si="29">SUM(Q11:Q28)</f>
        <v>1400258935.1099997</v>
      </c>
      <c r="R29" s="415">
        <f t="shared" si="29"/>
        <v>974057856.4399997</v>
      </c>
      <c r="S29" s="416">
        <f t="shared" si="29"/>
        <v>326301555.3499999</v>
      </c>
      <c r="T29" s="415">
        <f t="shared" si="29"/>
        <v>39064600</v>
      </c>
      <c r="U29" s="416">
        <f t="shared" si="29"/>
        <v>60834923.320000008</v>
      </c>
      <c r="V29" s="414">
        <f t="shared" si="29"/>
        <v>1326274137.5700002</v>
      </c>
      <c r="W29" s="415">
        <f t="shared" si="29"/>
        <v>241690611.43000001</v>
      </c>
      <c r="X29" s="414">
        <f t="shared" si="29"/>
        <v>944007244.99000001</v>
      </c>
      <c r="Y29" s="415">
        <f t="shared" si="29"/>
        <v>0</v>
      </c>
      <c r="Z29" s="416">
        <f t="shared" si="29"/>
        <v>140576281.14999998</v>
      </c>
      <c r="AA29" s="408">
        <f t="shared" si="28"/>
        <v>3830077530.3399997</v>
      </c>
      <c r="AB29" s="409">
        <f t="shared" si="28"/>
        <v>877620760.82999992</v>
      </c>
      <c r="AC29" s="410">
        <f>SUM(AC11:AC28)</f>
        <v>287618161.88999999</v>
      </c>
      <c r="AD29" s="408">
        <f t="shared" si="28"/>
        <v>2485154078.8100004</v>
      </c>
      <c r="AE29" s="408">
        <f t="shared" si="28"/>
        <v>179684528.81</v>
      </c>
      <c r="AF29" s="411">
        <f t="shared" si="28"/>
        <v>3509571067.7499995</v>
      </c>
      <c r="AG29" s="412">
        <f>SUM(AG11:AG28)</f>
        <v>567803092.14999998</v>
      </c>
      <c r="AH29" s="411">
        <f>SUM(AH11:AH28)</f>
        <v>284007681.58999997</v>
      </c>
      <c r="AI29" s="412">
        <f t="shared" si="28"/>
        <v>2478075765.1999998</v>
      </c>
      <c r="AJ29" s="408">
        <f t="shared" si="28"/>
        <v>179684528.81</v>
      </c>
      <c r="AK29" s="412">
        <f t="shared" si="28"/>
        <v>320506462.59000003</v>
      </c>
      <c r="AL29" s="411">
        <f t="shared" si="28"/>
        <v>309817668.67999995</v>
      </c>
      <c r="AM29" s="410">
        <f>SUM(AM11:AM28)</f>
        <v>3610480.3</v>
      </c>
      <c r="AN29" s="408">
        <f t="shared" si="28"/>
        <v>7078313.6100000013</v>
      </c>
      <c r="AO29" s="408">
        <f t="shared" si="28"/>
        <v>0</v>
      </c>
      <c r="AP29" s="414">
        <f t="shared" ref="AP29:AY29" si="30">SUM(AP11:AP28)</f>
        <v>258232943.85999998</v>
      </c>
      <c r="AQ29" s="1000">
        <f t="shared" si="30"/>
        <v>249047245.67999998</v>
      </c>
      <c r="AR29" s="414">
        <f t="shared" si="30"/>
        <v>2107384.5699999998</v>
      </c>
      <c r="AS29" s="1000">
        <f t="shared" si="30"/>
        <v>7078313.6100000013</v>
      </c>
      <c r="AT29" s="414">
        <f t="shared" si="30"/>
        <v>0</v>
      </c>
      <c r="AU29" s="1001">
        <f t="shared" si="30"/>
        <v>62273518.730000004</v>
      </c>
      <c r="AV29" s="414">
        <f t="shared" si="30"/>
        <v>60770423</v>
      </c>
      <c r="AW29" s="414">
        <f t="shared" si="30"/>
        <v>1503095.73</v>
      </c>
      <c r="AX29" s="415">
        <f t="shared" si="30"/>
        <v>0</v>
      </c>
      <c r="AY29" s="416">
        <f t="shared" si="30"/>
        <v>0</v>
      </c>
      <c r="BA29" s="1272">
        <f t="shared" si="24"/>
        <v>16147211.58701</v>
      </c>
      <c r="BB29" s="1272">
        <f t="shared" si="25"/>
        <v>14636426.9822</v>
      </c>
      <c r="BC29" s="1272">
        <f t="shared" si="26"/>
        <v>426201.0786699999</v>
      </c>
      <c r="BD29" s="1272">
        <f t="shared" si="27"/>
        <v>1084583.52614</v>
      </c>
    </row>
    <row r="30" spans="1:56" ht="21.75" customHeight="1" x14ac:dyDescent="0.25">
      <c r="A30" s="417"/>
      <c r="B30" s="417"/>
      <c r="C30" s="418"/>
      <c r="D30" s="417"/>
      <c r="E30" s="418"/>
      <c r="F30" s="417"/>
      <c r="G30" s="419"/>
      <c r="H30" s="420"/>
      <c r="I30" s="419"/>
      <c r="J30" s="420"/>
      <c r="K30" s="421"/>
      <c r="L30" s="421"/>
      <c r="M30" s="422"/>
      <c r="N30" s="423"/>
      <c r="O30" s="422"/>
      <c r="P30" s="417"/>
      <c r="Q30" s="424"/>
      <c r="R30" s="425"/>
      <c r="S30" s="426"/>
      <c r="T30" s="425"/>
      <c r="U30" s="427"/>
      <c r="V30" s="424"/>
      <c r="W30" s="425"/>
      <c r="X30" s="426"/>
      <c r="Y30" s="425"/>
      <c r="Z30" s="427"/>
      <c r="AA30" s="417"/>
      <c r="AB30" s="418"/>
      <c r="AC30" s="404"/>
      <c r="AD30" s="417"/>
      <c r="AE30" s="417"/>
      <c r="AF30" s="419"/>
      <c r="AG30" s="420"/>
      <c r="AH30" s="419"/>
      <c r="AI30" s="420"/>
      <c r="AJ30" s="417"/>
      <c r="AK30" s="420"/>
      <c r="AL30" s="419"/>
      <c r="AM30" s="420"/>
      <c r="AN30" s="419"/>
      <c r="AO30" s="417"/>
      <c r="AP30" s="424"/>
      <c r="AQ30" s="425"/>
      <c r="AR30" s="426"/>
      <c r="AS30" s="425"/>
      <c r="AT30" s="427"/>
      <c r="AU30" s="424"/>
      <c r="AV30" s="425"/>
      <c r="AW30" s="426"/>
      <c r="AX30" s="425"/>
      <c r="AY30" s="427"/>
      <c r="BA30" s="1272"/>
      <c r="BB30" s="1272"/>
      <c r="BC30" s="1272"/>
      <c r="BD30" s="1272"/>
    </row>
    <row r="31" spans="1:56" ht="21.75" customHeight="1" x14ac:dyDescent="0.25">
      <c r="A31" s="428" t="s">
        <v>999</v>
      </c>
      <c r="B31" s="1273">
        <f>'Проверочная  таблица'!B33</f>
        <v>2293765701.04</v>
      </c>
      <c r="C31" s="1274">
        <f>'Проверочная  таблица'!D33</f>
        <v>156553222.63</v>
      </c>
      <c r="D31" s="1273">
        <f>'Проверочная  таблица'!AN33</f>
        <v>385623870.08000004</v>
      </c>
      <c r="E31" s="1274">
        <f>'Проверочная  таблица'!VH33</f>
        <v>1455675603.6500001</v>
      </c>
      <c r="F31" s="1273">
        <f>'Проверочная  таблица'!WP33</f>
        <v>295913004.68000001</v>
      </c>
      <c r="G31" s="1261">
        <f t="shared" ref="G31:K32" si="31">B31-L31</f>
        <v>2293765701.04</v>
      </c>
      <c r="H31" s="1277">
        <f t="shared" si="31"/>
        <v>156553222.63</v>
      </c>
      <c r="I31" s="1261">
        <f t="shared" si="31"/>
        <v>385623870.08000004</v>
      </c>
      <c r="J31" s="1277">
        <f t="shared" si="31"/>
        <v>1455675603.6500001</v>
      </c>
      <c r="K31" s="1277">
        <f t="shared" si="31"/>
        <v>295913004.68000001</v>
      </c>
      <c r="L31" s="1277"/>
      <c r="M31" s="1277"/>
      <c r="N31" s="1261"/>
      <c r="O31" s="1278"/>
      <c r="P31" s="1273"/>
      <c r="Q31" s="1289"/>
      <c r="R31" s="1286"/>
      <c r="S31" s="1289"/>
      <c r="T31" s="1286"/>
      <c r="U31" s="1287"/>
      <c r="V31" s="1289"/>
      <c r="W31" s="1286"/>
      <c r="X31" s="1289"/>
      <c r="Y31" s="1286"/>
      <c r="Z31" s="1287"/>
      <c r="AA31" s="1273">
        <f>'Проверочная  таблица'!C33</f>
        <v>418111962.93999994</v>
      </c>
      <c r="AB31" s="1274">
        <f>'Проверочная  таблица'!E33</f>
        <v>8618071</v>
      </c>
      <c r="AC31" s="1275">
        <f>'Проверочная  таблица'!AO33</f>
        <v>19581694.130000003</v>
      </c>
      <c r="AD31" s="1273">
        <f>'Проверочная  таблица'!VK33</f>
        <v>371732796.96999997</v>
      </c>
      <c r="AE31" s="1277">
        <f>'Проверочная  таблица'!WQ33</f>
        <v>18179400.84</v>
      </c>
      <c r="AF31" s="1261">
        <f t="shared" ref="AF31:AJ32" si="32">AA31-AK31</f>
        <v>418111962.93999994</v>
      </c>
      <c r="AG31" s="1277">
        <f t="shared" si="32"/>
        <v>8618071</v>
      </c>
      <c r="AH31" s="1261">
        <f t="shared" si="32"/>
        <v>19581694.130000003</v>
      </c>
      <c r="AI31" s="1277">
        <f t="shared" si="32"/>
        <v>371732796.96999997</v>
      </c>
      <c r="AJ31" s="1277">
        <f t="shared" si="32"/>
        <v>18179400.84</v>
      </c>
      <c r="AK31" s="1277"/>
      <c r="AL31" s="1261"/>
      <c r="AM31" s="1277"/>
      <c r="AN31" s="1261"/>
      <c r="AO31" s="1277"/>
      <c r="AP31" s="1289"/>
      <c r="AQ31" s="1286"/>
      <c r="AR31" s="1289"/>
      <c r="AS31" s="1286"/>
      <c r="AT31" s="1287"/>
      <c r="AU31" s="1289"/>
      <c r="AV31" s="1286"/>
      <c r="AW31" s="1289"/>
      <c r="AX31" s="1286"/>
      <c r="AY31" s="1287"/>
      <c r="BA31" s="1272">
        <f>SUM(D31:F31)/1000</f>
        <v>2137212.47841</v>
      </c>
      <c r="BB31" s="1272">
        <f>SUM(I31:K31)/1000</f>
        <v>2137212.47841</v>
      </c>
      <c r="BC31" s="1272">
        <f>SUM(S31:U31)/1000</f>
        <v>0</v>
      </c>
      <c r="BD31" s="1272">
        <f>SUM(X31:Z31)/1000</f>
        <v>0</v>
      </c>
    </row>
    <row r="32" spans="1:56" ht="21.75" customHeight="1" thickBot="1" x14ac:dyDescent="0.3">
      <c r="A32" s="417" t="s">
        <v>1000</v>
      </c>
      <c r="B32" s="1273">
        <f>'Проверочная  таблица'!B34</f>
        <v>13694023592.669998</v>
      </c>
      <c r="C32" s="1274">
        <f>'Проверочная  таблица'!D34</f>
        <v>844146175</v>
      </c>
      <c r="D32" s="1273">
        <f>'Проверочная  таблица'!AN34</f>
        <v>3465186007.9699998</v>
      </c>
      <c r="E32" s="1274">
        <f>'Проверочная  таблица'!VH34</f>
        <v>8569476400.9000006</v>
      </c>
      <c r="F32" s="1273">
        <f>'Проверочная  таблица'!WP34</f>
        <v>815215008.79999995</v>
      </c>
      <c r="G32" s="1261">
        <f t="shared" si="31"/>
        <v>13694023592.669998</v>
      </c>
      <c r="H32" s="1277">
        <f t="shared" si="31"/>
        <v>844146175</v>
      </c>
      <c r="I32" s="1261">
        <f t="shared" si="31"/>
        <v>3465186007.9699998</v>
      </c>
      <c r="J32" s="1277">
        <f t="shared" si="31"/>
        <v>8569476400.9000006</v>
      </c>
      <c r="K32" s="1277">
        <f t="shared" si="31"/>
        <v>815215008.79999995</v>
      </c>
      <c r="L32" s="1277"/>
      <c r="M32" s="1277"/>
      <c r="N32" s="1261"/>
      <c r="O32" s="1278"/>
      <c r="P32" s="1273"/>
      <c r="Q32" s="1289"/>
      <c r="R32" s="1286"/>
      <c r="S32" s="1289"/>
      <c r="T32" s="1286"/>
      <c r="U32" s="1287"/>
      <c r="V32" s="1289"/>
      <c r="W32" s="1286"/>
      <c r="X32" s="1289"/>
      <c r="Y32" s="1286"/>
      <c r="Z32" s="1287"/>
      <c r="AA32" s="1273">
        <f>'Проверочная  таблица'!C34</f>
        <v>2919810201.3399997</v>
      </c>
      <c r="AB32" s="1274">
        <f>'Проверочная  таблица'!E34</f>
        <v>117038175</v>
      </c>
      <c r="AC32" s="1275">
        <f>'Проверочная  таблица'!AO34</f>
        <v>527147703.96999991</v>
      </c>
      <c r="AD32" s="1273">
        <f>'Проверочная  таблица'!VK34</f>
        <v>2096417356.2899997</v>
      </c>
      <c r="AE32" s="1277">
        <f>'Проверочная  таблица'!WQ34</f>
        <v>179206966.07999998</v>
      </c>
      <c r="AF32" s="1261">
        <f t="shared" si="32"/>
        <v>2919810201.3399997</v>
      </c>
      <c r="AG32" s="1277">
        <f t="shared" si="32"/>
        <v>117038175</v>
      </c>
      <c r="AH32" s="1261">
        <f t="shared" si="32"/>
        <v>527147703.96999991</v>
      </c>
      <c r="AI32" s="1277">
        <f t="shared" si="32"/>
        <v>2096417356.2899997</v>
      </c>
      <c r="AJ32" s="1277">
        <f t="shared" si="32"/>
        <v>179206966.07999998</v>
      </c>
      <c r="AK32" s="1277"/>
      <c r="AL32" s="1261"/>
      <c r="AM32" s="1277"/>
      <c r="AN32" s="1261"/>
      <c r="AO32" s="1277"/>
      <c r="AP32" s="1289"/>
      <c r="AQ32" s="1286"/>
      <c r="AR32" s="1289"/>
      <c r="AS32" s="1286"/>
      <c r="AT32" s="1287"/>
      <c r="AU32" s="1289"/>
      <c r="AV32" s="1286"/>
      <c r="AW32" s="1289"/>
      <c r="AX32" s="1286"/>
      <c r="AY32" s="1287"/>
      <c r="BA32" s="1272">
        <f>SUM(D32:F32)/1000</f>
        <v>12849877.41767</v>
      </c>
      <c r="BB32" s="1272">
        <f>SUM(I32:K32)/1000</f>
        <v>12849877.41767</v>
      </c>
      <c r="BC32" s="1272">
        <f>SUM(S32:U32)/1000</f>
        <v>0</v>
      </c>
      <c r="BD32" s="1272">
        <f>SUM(X32:Z32)/1000</f>
        <v>0</v>
      </c>
    </row>
    <row r="33" spans="1:56" ht="21.75" customHeight="1" thickBot="1" x14ac:dyDescent="0.3">
      <c r="A33" s="870" t="s">
        <v>288</v>
      </c>
      <c r="B33" s="429">
        <f t="shared" ref="B33:AY33" si="33">SUM(B31:B32)</f>
        <v>15987789293.709999</v>
      </c>
      <c r="C33" s="430">
        <f t="shared" si="33"/>
        <v>1000699397.63</v>
      </c>
      <c r="D33" s="429">
        <f>SUM(D31:D32)</f>
        <v>3850809878.0499997</v>
      </c>
      <c r="E33" s="430">
        <f t="shared" si="33"/>
        <v>10025152004.550001</v>
      </c>
      <c r="F33" s="429">
        <f t="shared" si="33"/>
        <v>1111128013.48</v>
      </c>
      <c r="G33" s="430">
        <f t="shared" si="33"/>
        <v>15987789293.709999</v>
      </c>
      <c r="H33" s="429">
        <f>SUM(H31:H32)</f>
        <v>1000699397.63</v>
      </c>
      <c r="I33" s="430">
        <f>SUM(I31:I32)</f>
        <v>3850809878.0499997</v>
      </c>
      <c r="J33" s="429">
        <f t="shared" si="33"/>
        <v>10025152004.550001</v>
      </c>
      <c r="K33" s="429">
        <f t="shared" si="33"/>
        <v>1111128013.48</v>
      </c>
      <c r="L33" s="429">
        <f t="shared" si="33"/>
        <v>0</v>
      </c>
      <c r="M33" s="430">
        <f t="shared" si="33"/>
        <v>0</v>
      </c>
      <c r="N33" s="413">
        <f>SUM(N31:N32)</f>
        <v>0</v>
      </c>
      <c r="O33" s="430">
        <f t="shared" si="33"/>
        <v>0</v>
      </c>
      <c r="P33" s="429">
        <f t="shared" si="33"/>
        <v>0</v>
      </c>
      <c r="Q33" s="431">
        <f t="shared" si="33"/>
        <v>0</v>
      </c>
      <c r="R33" s="432">
        <f t="shared" si="33"/>
        <v>0</v>
      </c>
      <c r="S33" s="431">
        <f t="shared" si="33"/>
        <v>0</v>
      </c>
      <c r="T33" s="432">
        <f t="shared" si="33"/>
        <v>0</v>
      </c>
      <c r="U33" s="431">
        <f t="shared" si="33"/>
        <v>0</v>
      </c>
      <c r="V33" s="431">
        <f t="shared" si="33"/>
        <v>0</v>
      </c>
      <c r="W33" s="432">
        <f t="shared" si="33"/>
        <v>0</v>
      </c>
      <c r="X33" s="431">
        <f t="shared" si="33"/>
        <v>0</v>
      </c>
      <c r="Y33" s="432">
        <f t="shared" si="33"/>
        <v>0</v>
      </c>
      <c r="Z33" s="431">
        <f t="shared" si="33"/>
        <v>0</v>
      </c>
      <c r="AA33" s="429">
        <f t="shared" si="33"/>
        <v>3337922164.2799997</v>
      </c>
      <c r="AB33" s="430">
        <f t="shared" si="33"/>
        <v>125656246</v>
      </c>
      <c r="AC33" s="433">
        <f>SUM(AC31:AC32)</f>
        <v>546729398.0999999</v>
      </c>
      <c r="AD33" s="413">
        <f t="shared" si="33"/>
        <v>2468150153.2599998</v>
      </c>
      <c r="AE33" s="429">
        <f t="shared" si="33"/>
        <v>197386366.91999999</v>
      </c>
      <c r="AF33" s="430">
        <f t="shared" si="33"/>
        <v>3337922164.2799997</v>
      </c>
      <c r="AG33" s="429">
        <f>SUM(AG31:AG32)</f>
        <v>125656246</v>
      </c>
      <c r="AH33" s="430">
        <f>SUM(AH31:AH32)</f>
        <v>546729398.0999999</v>
      </c>
      <c r="AI33" s="429">
        <f t="shared" si="33"/>
        <v>2468150153.2599998</v>
      </c>
      <c r="AJ33" s="429">
        <f t="shared" si="33"/>
        <v>197386366.91999999</v>
      </c>
      <c r="AK33" s="429">
        <f t="shared" si="33"/>
        <v>0</v>
      </c>
      <c r="AL33" s="430">
        <f t="shared" si="33"/>
        <v>0</v>
      </c>
      <c r="AM33" s="429">
        <f>SUM(AM31:AM32)</f>
        <v>0</v>
      </c>
      <c r="AN33" s="430">
        <f t="shared" si="33"/>
        <v>0</v>
      </c>
      <c r="AO33" s="429">
        <f t="shared" si="33"/>
        <v>0</v>
      </c>
      <c r="AP33" s="431">
        <f t="shared" si="33"/>
        <v>0</v>
      </c>
      <c r="AQ33" s="432">
        <f t="shared" si="33"/>
        <v>0</v>
      </c>
      <c r="AR33" s="431">
        <f t="shared" si="33"/>
        <v>0</v>
      </c>
      <c r="AS33" s="432">
        <f t="shared" si="33"/>
        <v>0</v>
      </c>
      <c r="AT33" s="431">
        <f t="shared" si="33"/>
        <v>0</v>
      </c>
      <c r="AU33" s="431">
        <f t="shared" si="33"/>
        <v>0</v>
      </c>
      <c r="AV33" s="432">
        <f t="shared" si="33"/>
        <v>0</v>
      </c>
      <c r="AW33" s="431">
        <f t="shared" si="33"/>
        <v>0</v>
      </c>
      <c r="AX33" s="432">
        <f t="shared" si="33"/>
        <v>0</v>
      </c>
      <c r="AY33" s="431">
        <f t="shared" si="33"/>
        <v>0</v>
      </c>
      <c r="BA33" s="1272">
        <f>SUM(D33:F33)/1000</f>
        <v>14987089.89608</v>
      </c>
      <c r="BB33" s="1272">
        <f>SUM(I33:K33)/1000</f>
        <v>14987089.89608</v>
      </c>
      <c r="BC33" s="1272">
        <f>SUM(S33:U33)/1000</f>
        <v>0</v>
      </c>
      <c r="BD33" s="1272">
        <f>SUM(X33:Z33)/1000</f>
        <v>0</v>
      </c>
    </row>
    <row r="34" spans="1:56" ht="21.75" customHeight="1" thickBot="1" x14ac:dyDescent="0.3">
      <c r="A34" s="871"/>
      <c r="B34" s="434"/>
      <c r="C34" s="435"/>
      <c r="D34" s="434"/>
      <c r="E34" s="435"/>
      <c r="F34" s="434"/>
      <c r="G34" s="436"/>
      <c r="H34" s="437"/>
      <c r="I34" s="436"/>
      <c r="J34" s="437"/>
      <c r="K34" s="437"/>
      <c r="L34" s="437"/>
      <c r="M34" s="436"/>
      <c r="N34" s="437"/>
      <c r="O34" s="436"/>
      <c r="P34" s="434"/>
      <c r="Q34" s="438"/>
      <c r="R34" s="439"/>
      <c r="S34" s="438"/>
      <c r="T34" s="439"/>
      <c r="U34" s="440"/>
      <c r="V34" s="438"/>
      <c r="W34" s="439"/>
      <c r="X34" s="438"/>
      <c r="Y34" s="439"/>
      <c r="Z34" s="440"/>
      <c r="AA34" s="434"/>
      <c r="AB34" s="435"/>
      <c r="AC34" s="434"/>
      <c r="AD34" s="435"/>
      <c r="AE34" s="434"/>
      <c r="AF34" s="436"/>
      <c r="AG34" s="437"/>
      <c r="AH34" s="436"/>
      <c r="AI34" s="437"/>
      <c r="AJ34" s="434"/>
      <c r="AK34" s="437"/>
      <c r="AL34" s="436"/>
      <c r="AM34" s="437"/>
      <c r="AN34" s="436"/>
      <c r="AO34" s="434"/>
      <c r="AP34" s="438"/>
      <c r="AQ34" s="439"/>
      <c r="AR34" s="438"/>
      <c r="AS34" s="439"/>
      <c r="AT34" s="440"/>
      <c r="AU34" s="438"/>
      <c r="AV34" s="439"/>
      <c r="AW34" s="438"/>
      <c r="AX34" s="439"/>
      <c r="AY34" s="440"/>
      <c r="BA34" s="1272"/>
      <c r="BB34" s="1272"/>
      <c r="BC34" s="1272"/>
      <c r="BD34" s="1272"/>
    </row>
    <row r="35" spans="1:56" ht="21.75" customHeight="1" thickBot="1" x14ac:dyDescent="0.3">
      <c r="A35" s="872"/>
      <c r="B35" s="441"/>
      <c r="C35" s="442"/>
      <c r="D35" s="1308"/>
      <c r="E35" s="1309">
        <f>SUM(D36:F36)</f>
        <v>31134301483.089996</v>
      </c>
      <c r="F35" s="1310"/>
      <c r="G35" s="443"/>
      <c r="H35" s="444"/>
      <c r="I35" s="1308"/>
      <c r="J35" s="1309">
        <f>SUM(I36:K36)</f>
        <v>29623516878.279999</v>
      </c>
      <c r="K35" s="1310"/>
      <c r="L35" s="444"/>
      <c r="M35" s="443"/>
      <c r="N35" s="1308"/>
      <c r="O35" s="1309">
        <f>SUM(N36:P36)</f>
        <v>1510784604.8100002</v>
      </c>
      <c r="P35" s="1310"/>
      <c r="Q35" s="445"/>
      <c r="R35" s="446"/>
      <c r="S35" s="1308"/>
      <c r="T35" s="1309">
        <f>SUM(S36:U36)</f>
        <v>426201078.6699999</v>
      </c>
      <c r="U35" s="1310"/>
      <c r="V35" s="445"/>
      <c r="W35" s="446"/>
      <c r="X35" s="1308"/>
      <c r="Y35" s="1309">
        <f>SUM(X36:Z36)</f>
        <v>1084583526.1399999</v>
      </c>
      <c r="Z35" s="1310"/>
      <c r="AA35" s="441"/>
      <c r="AB35" s="442"/>
      <c r="AC35" s="1308"/>
      <c r="AD35" s="1309">
        <f>SUM(AC36:AE36)</f>
        <v>6164722687.789999</v>
      </c>
      <c r="AE35" s="1310"/>
      <c r="AF35" s="443"/>
      <c r="AG35" s="444"/>
      <c r="AH35" s="1308"/>
      <c r="AI35" s="1309">
        <f>SUM(AH36:AJ36)</f>
        <v>6154033893.8799992</v>
      </c>
      <c r="AJ35" s="1310"/>
      <c r="AK35" s="444"/>
      <c r="AL35" s="443"/>
      <c r="AM35" s="1308"/>
      <c r="AN35" s="1309">
        <f>SUM(AM36:AO36)</f>
        <v>10688793.91</v>
      </c>
      <c r="AO35" s="1310"/>
      <c r="AP35" s="445"/>
      <c r="AQ35" s="446"/>
      <c r="AR35" s="1308"/>
      <c r="AS35" s="1309">
        <f>SUM(AR36:AT36)</f>
        <v>9185698.1800000016</v>
      </c>
      <c r="AT35" s="1310"/>
      <c r="AU35" s="445"/>
      <c r="AV35" s="446"/>
      <c r="AW35" s="1308"/>
      <c r="AX35" s="1309">
        <f>SUM(AW36:AY36)</f>
        <v>1503095.73</v>
      </c>
      <c r="AY35" s="1310"/>
      <c r="BA35" s="1272"/>
      <c r="BB35" s="1272"/>
      <c r="BC35" s="1272"/>
      <c r="BD35" s="1272"/>
    </row>
    <row r="36" spans="1:56" ht="21.75" customHeight="1" thickBot="1" x14ac:dyDescent="0.3">
      <c r="A36" s="870" t="s">
        <v>8</v>
      </c>
      <c r="B36" s="447">
        <f t="shared" ref="B36:AY36" si="34">B29+B33</f>
        <v>35249403893.889999</v>
      </c>
      <c r="C36" s="448">
        <f t="shared" si="34"/>
        <v>4115102410.8000002</v>
      </c>
      <c r="D36" s="447">
        <f t="shared" si="34"/>
        <v>9641206167.3099995</v>
      </c>
      <c r="E36" s="448">
        <f t="shared" si="34"/>
        <v>19447407490.459999</v>
      </c>
      <c r="F36" s="447">
        <f t="shared" si="34"/>
        <v>2045687825.3199999</v>
      </c>
      <c r="G36" s="448">
        <f t="shared" si="34"/>
        <v>32522870821.209999</v>
      </c>
      <c r="H36" s="447">
        <f t="shared" si="34"/>
        <v>2899353942.9300003</v>
      </c>
      <c r="I36" s="448">
        <f t="shared" si="34"/>
        <v>8370897366.9699993</v>
      </c>
      <c r="J36" s="447">
        <f t="shared" si="34"/>
        <v>19408342890.459999</v>
      </c>
      <c r="K36" s="447">
        <f t="shared" si="34"/>
        <v>1844276620.8499999</v>
      </c>
      <c r="L36" s="447">
        <f t="shared" si="34"/>
        <v>2726533072.6799994</v>
      </c>
      <c r="M36" s="448">
        <f t="shared" si="34"/>
        <v>1215748467.8699999</v>
      </c>
      <c r="N36" s="447">
        <f t="shared" si="34"/>
        <v>1270308800.3400002</v>
      </c>
      <c r="O36" s="448">
        <f t="shared" si="34"/>
        <v>39064600</v>
      </c>
      <c r="P36" s="447">
        <f t="shared" si="34"/>
        <v>201411204.47</v>
      </c>
      <c r="Q36" s="449">
        <f t="shared" si="34"/>
        <v>1400258935.1099997</v>
      </c>
      <c r="R36" s="450">
        <f t="shared" si="34"/>
        <v>974057856.4399997</v>
      </c>
      <c r="S36" s="449">
        <f t="shared" si="34"/>
        <v>326301555.3499999</v>
      </c>
      <c r="T36" s="450">
        <f t="shared" si="34"/>
        <v>39064600</v>
      </c>
      <c r="U36" s="449">
        <f t="shared" si="34"/>
        <v>60834923.320000008</v>
      </c>
      <c r="V36" s="449">
        <f t="shared" si="34"/>
        <v>1326274137.5700002</v>
      </c>
      <c r="W36" s="450">
        <f t="shared" si="34"/>
        <v>241690611.43000001</v>
      </c>
      <c r="X36" s="829">
        <f t="shared" si="34"/>
        <v>944007244.99000001</v>
      </c>
      <c r="Y36" s="830">
        <f t="shared" si="34"/>
        <v>0</v>
      </c>
      <c r="Z36" s="829">
        <f t="shared" si="34"/>
        <v>140576281.14999998</v>
      </c>
      <c r="AA36" s="447">
        <f t="shared" si="34"/>
        <v>7167999694.6199989</v>
      </c>
      <c r="AB36" s="448">
        <f t="shared" si="34"/>
        <v>1003277006.8299999</v>
      </c>
      <c r="AC36" s="447">
        <f t="shared" si="34"/>
        <v>834347559.98999989</v>
      </c>
      <c r="AD36" s="448">
        <f t="shared" si="34"/>
        <v>4953304232.0699997</v>
      </c>
      <c r="AE36" s="447">
        <f t="shared" si="34"/>
        <v>377070895.73000002</v>
      </c>
      <c r="AF36" s="448">
        <f t="shared" si="34"/>
        <v>6847493232.0299988</v>
      </c>
      <c r="AG36" s="447">
        <f t="shared" si="34"/>
        <v>693459338.14999998</v>
      </c>
      <c r="AH36" s="448">
        <f t="shared" si="34"/>
        <v>830737079.68999982</v>
      </c>
      <c r="AI36" s="447">
        <f t="shared" si="34"/>
        <v>4946225918.4599991</v>
      </c>
      <c r="AJ36" s="447">
        <f t="shared" si="34"/>
        <v>377070895.73000002</v>
      </c>
      <c r="AK36" s="447">
        <f t="shared" si="34"/>
        <v>320506462.59000003</v>
      </c>
      <c r="AL36" s="448">
        <f t="shared" si="34"/>
        <v>309817668.67999995</v>
      </c>
      <c r="AM36" s="447">
        <f t="shared" si="34"/>
        <v>3610480.3</v>
      </c>
      <c r="AN36" s="448">
        <f t="shared" si="34"/>
        <v>7078313.6100000013</v>
      </c>
      <c r="AO36" s="447">
        <f t="shared" si="34"/>
        <v>0</v>
      </c>
      <c r="AP36" s="449">
        <f t="shared" si="34"/>
        <v>258232943.85999998</v>
      </c>
      <c r="AQ36" s="450">
        <f t="shared" si="34"/>
        <v>249047245.67999998</v>
      </c>
      <c r="AR36" s="449">
        <f t="shared" si="34"/>
        <v>2107384.5699999998</v>
      </c>
      <c r="AS36" s="450">
        <f t="shared" si="34"/>
        <v>7078313.6100000013</v>
      </c>
      <c r="AT36" s="449">
        <f t="shared" si="34"/>
        <v>0</v>
      </c>
      <c r="AU36" s="449">
        <f t="shared" si="34"/>
        <v>62273518.730000004</v>
      </c>
      <c r="AV36" s="450">
        <f t="shared" si="34"/>
        <v>60770423</v>
      </c>
      <c r="AW36" s="449">
        <f t="shared" si="34"/>
        <v>1503095.73</v>
      </c>
      <c r="AX36" s="450">
        <f t="shared" si="34"/>
        <v>0</v>
      </c>
      <c r="AY36" s="449">
        <f t="shared" si="34"/>
        <v>0</v>
      </c>
      <c r="BA36" s="1272">
        <f>SUM(D36:F36)/1000</f>
        <v>31134301.483089995</v>
      </c>
      <c r="BB36" s="1272">
        <f>SUM(I36:K36)/1000</f>
        <v>29623516.878279999</v>
      </c>
      <c r="BC36" s="1272">
        <f>SUM(S36:U36)/1000</f>
        <v>426201.0786699999</v>
      </c>
      <c r="BD36" s="1272">
        <f>SUM(X36:Z36)/1000</f>
        <v>1084583.52614</v>
      </c>
    </row>
    <row r="37" spans="1:56" x14ac:dyDescent="0.25">
      <c r="B37" s="1244">
        <f>B36-C36-E36-D36-F36</f>
        <v>0</v>
      </c>
      <c r="E37" s="1244"/>
      <c r="G37" s="1244">
        <f>G36-H36-J36-I36-K36</f>
        <v>0</v>
      </c>
      <c r="J37" s="1244"/>
      <c r="L37" s="1244">
        <f>L36-M36-O36-N36-P36</f>
        <v>-6.8545341491699219E-7</v>
      </c>
      <c r="O37" s="1244"/>
      <c r="V37" s="1311">
        <f>SUM(W37:Z37)</f>
        <v>0</v>
      </c>
      <c r="W37" s="1311">
        <f>W36-'Проверочная  таблица'!D53</f>
        <v>0</v>
      </c>
      <c r="X37" s="1311">
        <f>X36-'Проверочная  таблица'!AN53</f>
        <v>0</v>
      </c>
      <c r="Y37" s="1311">
        <f>Y36-'Проверочная  таблица'!VH53</f>
        <v>0</v>
      </c>
      <c r="Z37" s="1311">
        <f>Z36-'Проверочная  таблица'!WP53</f>
        <v>0</v>
      </c>
      <c r="AA37" s="1244">
        <f>AA36-AB36-AD36-AC36-AE36</f>
        <v>-5.9604644775390625E-7</v>
      </c>
      <c r="AD37" s="1244"/>
      <c r="AF37" s="1244">
        <f>AF36-AG36-AI36-AH36-AJ36</f>
        <v>0</v>
      </c>
      <c r="AI37" s="1244"/>
      <c r="AK37" s="1244">
        <f>AK36-AL36-AN36-AM36-AO36</f>
        <v>8.4750354290008545E-8</v>
      </c>
      <c r="AN37" s="1244"/>
      <c r="AU37" s="1311">
        <f>SUM(AV37:AY37)</f>
        <v>0</v>
      </c>
      <c r="AV37" s="1311">
        <f>AV36-'Проверочная  таблица'!E53</f>
        <v>0</v>
      </c>
      <c r="AW37" s="1311">
        <f>AW36-'Проверочная  таблица'!AO53</f>
        <v>0</v>
      </c>
      <c r="AX37" s="1311">
        <f>AX36-'Проверочная  таблица'!VK53</f>
        <v>0</v>
      </c>
      <c r="AY37" s="1311">
        <f>AY36-'Проверочная  таблица'!WQ53</f>
        <v>0</v>
      </c>
    </row>
    <row r="38" spans="1:56" x14ac:dyDescent="0.25">
      <c r="B38" s="1244"/>
      <c r="E38" s="1245"/>
      <c r="G38" s="1244">
        <f>G36-'Проверочная  таблица'!B51-'Проверочная  таблица'!B50</f>
        <v>0</v>
      </c>
      <c r="L38" s="1244">
        <f>L36-'Проверочная  таблица'!B52</f>
        <v>0</v>
      </c>
      <c r="X38" s="1312"/>
      <c r="AA38" s="1244"/>
      <c r="AF38" s="1244">
        <f>AF36-'Проверочная  таблица'!C51-'Проверочная  таблица'!C50</f>
        <v>0</v>
      </c>
      <c r="AK38" s="1244">
        <f>AK36-'Проверочная  таблица'!C52</f>
        <v>0</v>
      </c>
    </row>
    <row r="39" spans="1:56" x14ac:dyDescent="0.25">
      <c r="A39" s="451" t="s">
        <v>680</v>
      </c>
      <c r="B39" s="1313">
        <f>B29-B40</f>
        <v>13740664704.48</v>
      </c>
      <c r="C39" s="1313">
        <f t="shared" ref="C39:AY39" si="35">C29-C40</f>
        <v>2084956032.6500001</v>
      </c>
      <c r="D39" s="1313">
        <f t="shared" si="35"/>
        <v>3982330822.7200003</v>
      </c>
      <c r="E39" s="1313">
        <f t="shared" si="35"/>
        <v>6941389032.6399994</v>
      </c>
      <c r="F39" s="1313">
        <f t="shared" si="35"/>
        <v>731988816.46999991</v>
      </c>
      <c r="G39" s="1313">
        <f t="shared" si="35"/>
        <v>11014131631.799999</v>
      </c>
      <c r="H39" s="1313">
        <f t="shared" si="35"/>
        <v>869207564.78000021</v>
      </c>
      <c r="I39" s="1313">
        <f t="shared" si="35"/>
        <v>2712022022.3800001</v>
      </c>
      <c r="J39" s="1313">
        <f t="shared" si="35"/>
        <v>6902324432.6399994</v>
      </c>
      <c r="K39" s="1313">
        <f t="shared" si="35"/>
        <v>530577611.99999988</v>
      </c>
      <c r="L39" s="1313">
        <f t="shared" si="35"/>
        <v>2726533072.6799994</v>
      </c>
      <c r="M39" s="1313">
        <f t="shared" si="35"/>
        <v>1215748467.8699999</v>
      </c>
      <c r="N39" s="1313">
        <f t="shared" si="35"/>
        <v>1270308800.3400002</v>
      </c>
      <c r="O39" s="1313">
        <f t="shared" si="35"/>
        <v>39064600</v>
      </c>
      <c r="P39" s="1313">
        <f t="shared" si="35"/>
        <v>201411204.47</v>
      </c>
      <c r="Q39" s="1313">
        <f t="shared" si="35"/>
        <v>1400258935.1099997</v>
      </c>
      <c r="R39" s="1313">
        <f t="shared" si="35"/>
        <v>974057856.4399997</v>
      </c>
      <c r="S39" s="1313">
        <f t="shared" si="35"/>
        <v>326301555.3499999</v>
      </c>
      <c r="T39" s="1313">
        <f t="shared" si="35"/>
        <v>39064600</v>
      </c>
      <c r="U39" s="1313">
        <f t="shared" si="35"/>
        <v>60834923.320000008</v>
      </c>
      <c r="V39" s="1313">
        <f t="shared" si="35"/>
        <v>1326274137.5700002</v>
      </c>
      <c r="W39" s="1313">
        <f t="shared" si="35"/>
        <v>241690611.43000001</v>
      </c>
      <c r="X39" s="1313">
        <f t="shared" si="35"/>
        <v>944007244.99000001</v>
      </c>
      <c r="Y39" s="1313">
        <f t="shared" si="35"/>
        <v>0</v>
      </c>
      <c r="Z39" s="1313">
        <f t="shared" si="35"/>
        <v>140576281.14999998</v>
      </c>
      <c r="AA39" s="1313">
        <f t="shared" si="35"/>
        <v>2775886939.7599993</v>
      </c>
      <c r="AB39" s="1313">
        <f t="shared" si="35"/>
        <v>550575435.30999994</v>
      </c>
      <c r="AC39" s="1313">
        <f t="shared" si="35"/>
        <v>246805189.81999999</v>
      </c>
      <c r="AD39" s="1313">
        <f t="shared" si="35"/>
        <v>1847260688.7100005</v>
      </c>
      <c r="AE39" s="1313">
        <f t="shared" si="35"/>
        <v>131245625.92</v>
      </c>
      <c r="AF39" s="1313">
        <f t="shared" si="35"/>
        <v>2455553664.2499995</v>
      </c>
      <c r="AG39" s="1313">
        <f t="shared" si="35"/>
        <v>240757766.63</v>
      </c>
      <c r="AH39" s="1313">
        <f t="shared" si="35"/>
        <v>243367896.59999996</v>
      </c>
      <c r="AI39" s="1313">
        <f t="shared" si="35"/>
        <v>1840182375.0999999</v>
      </c>
      <c r="AJ39" s="1313">
        <f t="shared" si="35"/>
        <v>131245625.92</v>
      </c>
      <c r="AK39" s="1313">
        <f t="shared" si="35"/>
        <v>320333275.51000005</v>
      </c>
      <c r="AL39" s="1313">
        <f t="shared" si="35"/>
        <v>309817668.67999995</v>
      </c>
      <c r="AM39" s="1313">
        <f t="shared" si="35"/>
        <v>3437293.2199999997</v>
      </c>
      <c r="AN39" s="1313">
        <f t="shared" si="35"/>
        <v>7078313.6100000013</v>
      </c>
      <c r="AO39" s="1313">
        <f t="shared" si="35"/>
        <v>0</v>
      </c>
      <c r="AP39" s="1313">
        <f t="shared" si="35"/>
        <v>258059756.77999997</v>
      </c>
      <c r="AQ39" s="1313">
        <f t="shared" si="35"/>
        <v>249047245.67999998</v>
      </c>
      <c r="AR39" s="1313">
        <f t="shared" si="35"/>
        <v>1934197.4899999998</v>
      </c>
      <c r="AS39" s="1313">
        <f t="shared" si="35"/>
        <v>7078313.6100000013</v>
      </c>
      <c r="AT39" s="1313">
        <f t="shared" si="35"/>
        <v>0</v>
      </c>
      <c r="AU39" s="1313">
        <f t="shared" si="35"/>
        <v>62273518.730000004</v>
      </c>
      <c r="AV39" s="1313">
        <f t="shared" si="35"/>
        <v>60770423</v>
      </c>
      <c r="AW39" s="1313">
        <f t="shared" si="35"/>
        <v>1503095.73</v>
      </c>
      <c r="AX39" s="1313">
        <f t="shared" si="35"/>
        <v>0</v>
      </c>
      <c r="AY39" s="1313">
        <f t="shared" si="35"/>
        <v>0</v>
      </c>
    </row>
    <row r="40" spans="1:56" x14ac:dyDescent="0.25">
      <c r="A40" s="452" t="s">
        <v>577</v>
      </c>
      <c r="B40" s="1314">
        <f>B11+B15+B19+B24+B23</f>
        <v>5520949895.6999998</v>
      </c>
      <c r="C40" s="1314">
        <f t="shared" ref="C40:AY40" si="36">C11+C15+C19+C24+C23</f>
        <v>1029446980.52</v>
      </c>
      <c r="D40" s="1314">
        <f t="shared" si="36"/>
        <v>1808065466.54</v>
      </c>
      <c r="E40" s="1314">
        <f t="shared" si="36"/>
        <v>2480866453.27</v>
      </c>
      <c r="F40" s="1314">
        <f t="shared" si="36"/>
        <v>202570995.37</v>
      </c>
      <c r="G40" s="1314">
        <f t="shared" si="36"/>
        <v>5520949895.6999998</v>
      </c>
      <c r="H40" s="1314">
        <f t="shared" si="36"/>
        <v>1029446980.52</v>
      </c>
      <c r="I40" s="1314">
        <f t="shared" si="36"/>
        <v>1808065466.54</v>
      </c>
      <c r="J40" s="1314">
        <f t="shared" si="36"/>
        <v>2480866453.27</v>
      </c>
      <c r="K40" s="1314">
        <f t="shared" si="36"/>
        <v>202570995.37</v>
      </c>
      <c r="L40" s="1314">
        <f t="shared" si="36"/>
        <v>0</v>
      </c>
      <c r="M40" s="1314">
        <f t="shared" si="36"/>
        <v>0</v>
      </c>
      <c r="N40" s="1314">
        <f t="shared" si="36"/>
        <v>0</v>
      </c>
      <c r="O40" s="1314">
        <f t="shared" si="36"/>
        <v>0</v>
      </c>
      <c r="P40" s="1314">
        <f t="shared" si="36"/>
        <v>0</v>
      </c>
      <c r="Q40" s="1314">
        <f t="shared" si="36"/>
        <v>0</v>
      </c>
      <c r="R40" s="1314">
        <f t="shared" si="36"/>
        <v>0</v>
      </c>
      <c r="S40" s="1314">
        <f t="shared" si="36"/>
        <v>0</v>
      </c>
      <c r="T40" s="1314">
        <f t="shared" si="36"/>
        <v>0</v>
      </c>
      <c r="U40" s="1314">
        <f t="shared" si="36"/>
        <v>0</v>
      </c>
      <c r="V40" s="1314">
        <f t="shared" si="36"/>
        <v>0</v>
      </c>
      <c r="W40" s="1314">
        <f t="shared" si="36"/>
        <v>0</v>
      </c>
      <c r="X40" s="1314">
        <f t="shared" si="36"/>
        <v>0</v>
      </c>
      <c r="Y40" s="1314">
        <f t="shared" si="36"/>
        <v>0</v>
      </c>
      <c r="Z40" s="1314">
        <f t="shared" si="36"/>
        <v>0</v>
      </c>
      <c r="AA40" s="1314">
        <f t="shared" si="36"/>
        <v>1054190590.5800002</v>
      </c>
      <c r="AB40" s="1314">
        <f t="shared" si="36"/>
        <v>327045325.51999998</v>
      </c>
      <c r="AC40" s="1314">
        <f t="shared" si="36"/>
        <v>40812972.070000008</v>
      </c>
      <c r="AD40" s="1314">
        <f t="shared" si="36"/>
        <v>637893390.0999999</v>
      </c>
      <c r="AE40" s="1314">
        <f t="shared" si="36"/>
        <v>48438902.890000001</v>
      </c>
      <c r="AF40" s="1314">
        <f t="shared" si="36"/>
        <v>1054017403.5000001</v>
      </c>
      <c r="AG40" s="1314">
        <f t="shared" si="36"/>
        <v>327045325.51999998</v>
      </c>
      <c r="AH40" s="1314">
        <f t="shared" si="36"/>
        <v>40639784.990000002</v>
      </c>
      <c r="AI40" s="1314">
        <f t="shared" si="36"/>
        <v>637893390.0999999</v>
      </c>
      <c r="AJ40" s="1314">
        <f t="shared" si="36"/>
        <v>48438902.890000001</v>
      </c>
      <c r="AK40" s="1314">
        <f t="shared" si="36"/>
        <v>173187.08</v>
      </c>
      <c r="AL40" s="1314">
        <f t="shared" si="36"/>
        <v>0</v>
      </c>
      <c r="AM40" s="1314">
        <f t="shared" si="36"/>
        <v>173187.08</v>
      </c>
      <c r="AN40" s="1314">
        <f t="shared" si="36"/>
        <v>0</v>
      </c>
      <c r="AO40" s="1314">
        <f t="shared" si="36"/>
        <v>0</v>
      </c>
      <c r="AP40" s="1314">
        <f t="shared" si="36"/>
        <v>173187.08</v>
      </c>
      <c r="AQ40" s="1314">
        <f t="shared" si="36"/>
        <v>0</v>
      </c>
      <c r="AR40" s="1314">
        <f t="shared" si="36"/>
        <v>173187.08</v>
      </c>
      <c r="AS40" s="1314">
        <f t="shared" si="36"/>
        <v>0</v>
      </c>
      <c r="AT40" s="1314">
        <f t="shared" si="36"/>
        <v>0</v>
      </c>
      <c r="AU40" s="1314">
        <f t="shared" si="36"/>
        <v>0</v>
      </c>
      <c r="AV40" s="1314">
        <f t="shared" si="36"/>
        <v>0</v>
      </c>
      <c r="AW40" s="1314">
        <f t="shared" si="36"/>
        <v>0</v>
      </c>
      <c r="AX40" s="1314">
        <f t="shared" si="36"/>
        <v>0</v>
      </c>
      <c r="AY40" s="1314">
        <f t="shared" si="36"/>
        <v>0</v>
      </c>
    </row>
    <row r="41" spans="1:56" x14ac:dyDescent="0.25">
      <c r="A41" s="451" t="s">
        <v>578</v>
      </c>
      <c r="B41" s="1315">
        <f>B33</f>
        <v>15987789293.709999</v>
      </c>
      <c r="C41" s="1315">
        <f t="shared" ref="C41:AY41" si="37">C33</f>
        <v>1000699397.63</v>
      </c>
      <c r="D41" s="1315">
        <f t="shared" si="37"/>
        <v>3850809878.0499997</v>
      </c>
      <c r="E41" s="1315">
        <f t="shared" si="37"/>
        <v>10025152004.550001</v>
      </c>
      <c r="F41" s="1315">
        <f t="shared" si="37"/>
        <v>1111128013.48</v>
      </c>
      <c r="G41" s="1315">
        <f t="shared" si="37"/>
        <v>15987789293.709999</v>
      </c>
      <c r="H41" s="1315">
        <f t="shared" si="37"/>
        <v>1000699397.63</v>
      </c>
      <c r="I41" s="1315">
        <f t="shared" si="37"/>
        <v>3850809878.0499997</v>
      </c>
      <c r="J41" s="1315">
        <f t="shared" si="37"/>
        <v>10025152004.550001</v>
      </c>
      <c r="K41" s="1315">
        <f t="shared" si="37"/>
        <v>1111128013.48</v>
      </c>
      <c r="L41" s="1315">
        <f t="shared" si="37"/>
        <v>0</v>
      </c>
      <c r="M41" s="1315">
        <f t="shared" si="37"/>
        <v>0</v>
      </c>
      <c r="N41" s="1315">
        <f t="shared" si="37"/>
        <v>0</v>
      </c>
      <c r="O41" s="1315">
        <f t="shared" si="37"/>
        <v>0</v>
      </c>
      <c r="P41" s="1315">
        <f t="shared" si="37"/>
        <v>0</v>
      </c>
      <c r="Q41" s="1315">
        <f t="shared" si="37"/>
        <v>0</v>
      </c>
      <c r="R41" s="1315">
        <f t="shared" si="37"/>
        <v>0</v>
      </c>
      <c r="S41" s="1315">
        <f t="shared" si="37"/>
        <v>0</v>
      </c>
      <c r="T41" s="1315">
        <f t="shared" si="37"/>
        <v>0</v>
      </c>
      <c r="U41" s="1315">
        <f t="shared" si="37"/>
        <v>0</v>
      </c>
      <c r="V41" s="1315">
        <f t="shared" si="37"/>
        <v>0</v>
      </c>
      <c r="W41" s="1315">
        <f t="shared" si="37"/>
        <v>0</v>
      </c>
      <c r="X41" s="1315">
        <f t="shared" si="37"/>
        <v>0</v>
      </c>
      <c r="Y41" s="1315">
        <f t="shared" si="37"/>
        <v>0</v>
      </c>
      <c r="Z41" s="1315">
        <f t="shared" si="37"/>
        <v>0</v>
      </c>
      <c r="AA41" s="1315">
        <f t="shared" si="37"/>
        <v>3337922164.2799997</v>
      </c>
      <c r="AB41" s="1315">
        <f t="shared" si="37"/>
        <v>125656246</v>
      </c>
      <c r="AC41" s="1315">
        <f t="shared" si="37"/>
        <v>546729398.0999999</v>
      </c>
      <c r="AD41" s="1315">
        <f t="shared" si="37"/>
        <v>2468150153.2599998</v>
      </c>
      <c r="AE41" s="1315">
        <f t="shared" si="37"/>
        <v>197386366.91999999</v>
      </c>
      <c r="AF41" s="1315">
        <f t="shared" si="37"/>
        <v>3337922164.2799997</v>
      </c>
      <c r="AG41" s="1315">
        <f t="shared" si="37"/>
        <v>125656246</v>
      </c>
      <c r="AH41" s="1315">
        <f t="shared" si="37"/>
        <v>546729398.0999999</v>
      </c>
      <c r="AI41" s="1315">
        <f t="shared" si="37"/>
        <v>2468150153.2599998</v>
      </c>
      <c r="AJ41" s="1315">
        <f t="shared" si="37"/>
        <v>197386366.91999999</v>
      </c>
      <c r="AK41" s="1315">
        <f t="shared" si="37"/>
        <v>0</v>
      </c>
      <c r="AL41" s="1315">
        <f t="shared" si="37"/>
        <v>0</v>
      </c>
      <c r="AM41" s="1315">
        <f t="shared" si="37"/>
        <v>0</v>
      </c>
      <c r="AN41" s="1315">
        <f t="shared" si="37"/>
        <v>0</v>
      </c>
      <c r="AO41" s="1315">
        <f t="shared" si="37"/>
        <v>0</v>
      </c>
      <c r="AP41" s="1315">
        <f t="shared" si="37"/>
        <v>0</v>
      </c>
      <c r="AQ41" s="1315">
        <f t="shared" si="37"/>
        <v>0</v>
      </c>
      <c r="AR41" s="1315">
        <f t="shared" si="37"/>
        <v>0</v>
      </c>
      <c r="AS41" s="1315">
        <f t="shared" si="37"/>
        <v>0</v>
      </c>
      <c r="AT41" s="1315">
        <f t="shared" si="37"/>
        <v>0</v>
      </c>
      <c r="AU41" s="1315">
        <f t="shared" si="37"/>
        <v>0</v>
      </c>
      <c r="AV41" s="1315">
        <f t="shared" si="37"/>
        <v>0</v>
      </c>
      <c r="AW41" s="1315">
        <f t="shared" si="37"/>
        <v>0</v>
      </c>
      <c r="AX41" s="1315">
        <f t="shared" si="37"/>
        <v>0</v>
      </c>
      <c r="AY41" s="1315">
        <f t="shared" si="37"/>
        <v>0</v>
      </c>
    </row>
    <row r="42" spans="1:56" x14ac:dyDescent="0.25">
      <c r="B42" s="1244"/>
      <c r="E42" s="1245"/>
      <c r="G42" s="1244"/>
      <c r="L42" s="1244"/>
      <c r="X42" s="1312"/>
      <c r="AA42" s="1244"/>
      <c r="AF42" s="1244"/>
      <c r="AK42" s="1244"/>
    </row>
    <row r="43" spans="1:56" x14ac:dyDescent="0.25">
      <c r="B43" s="1244"/>
      <c r="E43" s="1245"/>
      <c r="G43" s="1244"/>
      <c r="L43" s="1244"/>
      <c r="X43" s="1312"/>
      <c r="AA43" s="1244"/>
      <c r="AF43" s="1244"/>
      <c r="AK43" s="1244"/>
    </row>
    <row r="44" spans="1:56" ht="21" customHeight="1" x14ac:dyDescent="0.25">
      <c r="A44" s="453" t="s">
        <v>611</v>
      </c>
      <c r="B44" s="1246"/>
      <c r="C44" s="1246"/>
      <c r="D44" s="1246"/>
      <c r="E44" s="1246"/>
      <c r="F44" s="1246"/>
      <c r="G44" s="1246"/>
      <c r="H44" s="454"/>
      <c r="I44" s="454"/>
      <c r="J44" s="454"/>
      <c r="K44" s="454"/>
      <c r="L44" s="1247">
        <f>'Проверочная  таблица'!H38</f>
        <v>556006020.87</v>
      </c>
      <c r="M44" s="1247"/>
      <c r="N44" s="1247"/>
      <c r="O44" s="1247"/>
      <c r="P44" s="1247"/>
      <c r="Q44" s="1247"/>
      <c r="R44" s="1247"/>
      <c r="S44" s="1247"/>
      <c r="T44" s="1247"/>
      <c r="U44" s="1247"/>
      <c r="V44" s="1247"/>
      <c r="W44" s="1247"/>
      <c r="X44" s="1247"/>
      <c r="Y44" s="1247"/>
      <c r="Z44" s="1247"/>
      <c r="AA44" s="455"/>
      <c r="AB44" s="455"/>
      <c r="AC44" s="455"/>
      <c r="AD44" s="455"/>
      <c r="AE44" s="455"/>
      <c r="AF44" s="454"/>
      <c r="AG44" s="454"/>
      <c r="AH44" s="454"/>
      <c r="AI44" s="454"/>
      <c r="AJ44" s="454"/>
      <c r="AK44" s="1247">
        <f>'Проверочная  таблица'!I38</f>
        <v>142950745.59</v>
      </c>
      <c r="AL44" s="1246"/>
      <c r="AM44" s="1246"/>
      <c r="AN44" s="1246"/>
      <c r="AO44" s="1246"/>
      <c r="AP44" s="1246"/>
      <c r="AQ44" s="1246"/>
      <c r="AR44" s="1246"/>
      <c r="AS44" s="1246"/>
      <c r="AT44" s="1246"/>
      <c r="AU44" s="1246"/>
      <c r="AV44" s="1246"/>
      <c r="AW44" s="1246"/>
      <c r="AX44" s="1246"/>
      <c r="AY44" s="1246"/>
    </row>
    <row r="45" spans="1:56" ht="21" customHeight="1" x14ac:dyDescent="0.25">
      <c r="A45" s="453" t="s">
        <v>612</v>
      </c>
      <c r="B45" s="1246"/>
      <c r="C45" s="1246"/>
      <c r="D45" s="1246"/>
      <c r="E45" s="1246"/>
      <c r="F45" s="1246"/>
      <c r="G45" s="1246"/>
      <c r="H45" s="454"/>
      <c r="I45" s="454"/>
      <c r="J45" s="454"/>
      <c r="K45" s="454"/>
      <c r="L45" s="1247">
        <f>'Проверочная  таблица'!P38</f>
        <v>659742447</v>
      </c>
      <c r="M45" s="1247"/>
      <c r="N45" s="1247"/>
      <c r="O45" s="1247"/>
      <c r="P45" s="1247"/>
      <c r="Q45" s="1247"/>
      <c r="R45" s="1247"/>
      <c r="S45" s="1247"/>
      <c r="T45" s="1247"/>
      <c r="U45" s="1247"/>
      <c r="V45" s="1247"/>
      <c r="W45" s="1247"/>
      <c r="X45" s="1247"/>
      <c r="Y45" s="1247"/>
      <c r="Z45" s="1247"/>
      <c r="AA45" s="455"/>
      <c r="AB45" s="455"/>
      <c r="AC45" s="455"/>
      <c r="AD45" s="455"/>
      <c r="AE45" s="455"/>
      <c r="AF45" s="454"/>
      <c r="AG45" s="454"/>
      <c r="AH45" s="454"/>
      <c r="AI45" s="454"/>
      <c r="AJ45" s="454"/>
      <c r="AK45" s="1247">
        <f>'Проверочная  таблица'!Q38</f>
        <v>166866923.09</v>
      </c>
      <c r="AL45" s="1246"/>
      <c r="AM45" s="1246"/>
      <c r="AN45" s="1248"/>
      <c r="AO45" s="1248"/>
      <c r="AP45" s="1248"/>
      <c r="AQ45" s="1248"/>
      <c r="AR45" s="1248"/>
      <c r="AS45" s="1248"/>
      <c r="AT45" s="1248"/>
      <c r="AU45" s="1248"/>
      <c r="AV45" s="1248"/>
      <c r="AW45" s="1248"/>
      <c r="AX45" s="1248"/>
      <c r="AY45" s="1248"/>
    </row>
    <row r="46" spans="1:56" ht="21" customHeight="1" x14ac:dyDescent="0.25">
      <c r="A46" s="456" t="s">
        <v>613</v>
      </c>
      <c r="B46" s="1248"/>
      <c r="C46" s="1248"/>
      <c r="D46" s="1248"/>
      <c r="E46" s="1248"/>
      <c r="F46" s="1248"/>
      <c r="G46" s="1248"/>
      <c r="H46" s="457"/>
      <c r="I46" s="457"/>
      <c r="J46" s="457"/>
      <c r="K46" s="457"/>
      <c r="L46" s="1249">
        <f>'Проверочная  таблица'!AD38</f>
        <v>0</v>
      </c>
      <c r="M46" s="1249"/>
      <c r="N46" s="1249"/>
      <c r="O46" s="1249"/>
      <c r="P46" s="1249"/>
      <c r="Q46" s="1249"/>
      <c r="R46" s="1249"/>
      <c r="S46" s="1249"/>
      <c r="T46" s="1249"/>
      <c r="U46" s="1249"/>
      <c r="V46" s="1249"/>
      <c r="W46" s="1249"/>
      <c r="X46" s="1249"/>
      <c r="Y46" s="1249"/>
      <c r="Z46" s="1249"/>
      <c r="AA46" s="458"/>
      <c r="AB46" s="458"/>
      <c r="AC46" s="458"/>
      <c r="AD46" s="458"/>
      <c r="AE46" s="458"/>
      <c r="AF46" s="457"/>
      <c r="AG46" s="457"/>
      <c r="AH46" s="457"/>
      <c r="AI46" s="457"/>
      <c r="AJ46" s="457"/>
      <c r="AK46" s="1249">
        <f>'Проверочная  таблица'!AG38</f>
        <v>0</v>
      </c>
      <c r="AL46" s="1246"/>
      <c r="AM46" s="1246"/>
      <c r="AN46" s="1246"/>
      <c r="AO46" s="1246"/>
      <c r="AP46" s="1246"/>
      <c r="AQ46" s="1246"/>
      <c r="AR46" s="1246"/>
      <c r="AS46" s="1246"/>
      <c r="AT46" s="1246"/>
      <c r="AU46" s="1246"/>
      <c r="AV46" s="1246"/>
      <c r="AW46" s="1246"/>
      <c r="AX46" s="1246"/>
      <c r="AY46" s="1246"/>
    </row>
    <row r="47" spans="1:56" ht="21" customHeight="1" x14ac:dyDescent="0.25">
      <c r="A47" s="456" t="s">
        <v>614</v>
      </c>
      <c r="B47" s="1248"/>
      <c r="C47" s="1248"/>
      <c r="D47" s="1248"/>
      <c r="E47" s="1248"/>
      <c r="F47" s="1248"/>
      <c r="G47" s="1248"/>
      <c r="H47" s="457"/>
      <c r="I47" s="457"/>
      <c r="J47" s="457"/>
      <c r="K47" s="457"/>
      <c r="L47" s="1249">
        <f>'Проверочная  таблица'!AV38</f>
        <v>0</v>
      </c>
      <c r="M47" s="1249"/>
      <c r="N47" s="1249"/>
      <c r="O47" s="1249"/>
      <c r="P47" s="1249"/>
      <c r="Q47" s="1249"/>
      <c r="R47" s="1249"/>
      <c r="S47" s="1249"/>
      <c r="T47" s="1249"/>
      <c r="U47" s="1249"/>
      <c r="V47" s="1249"/>
      <c r="W47" s="1249"/>
      <c r="X47" s="1249"/>
      <c r="Y47" s="1249"/>
      <c r="Z47" s="1249"/>
      <c r="AA47" s="458"/>
      <c r="AB47" s="458"/>
      <c r="AC47" s="458"/>
      <c r="AD47" s="458"/>
      <c r="AE47" s="458"/>
      <c r="AF47" s="457"/>
      <c r="AG47" s="457"/>
      <c r="AH47" s="457"/>
      <c r="AI47" s="457"/>
      <c r="AJ47" s="457"/>
      <c r="AK47" s="1249">
        <f>'Проверочная  таблица'!AX38</f>
        <v>0</v>
      </c>
      <c r="AL47" s="1248"/>
      <c r="AM47" s="1248"/>
      <c r="AN47" s="1246"/>
      <c r="AO47" s="1246"/>
      <c r="AP47" s="1246"/>
      <c r="AQ47" s="1246"/>
      <c r="AR47" s="1246"/>
      <c r="AS47" s="1246"/>
      <c r="AT47" s="1246"/>
      <c r="AU47" s="1246"/>
      <c r="AV47" s="1246"/>
      <c r="AW47" s="1246"/>
      <c r="AX47" s="1246"/>
      <c r="AY47" s="1246"/>
    </row>
    <row r="48" spans="1:56" x14ac:dyDescent="0.25">
      <c r="A48" s="459" t="s">
        <v>1210</v>
      </c>
      <c r="B48" s="460"/>
      <c r="C48" s="460"/>
      <c r="D48" s="460"/>
      <c r="E48" s="460"/>
      <c r="F48" s="460"/>
      <c r="G48" s="460"/>
      <c r="H48" s="460"/>
      <c r="I48" s="460"/>
      <c r="J48" s="460"/>
      <c r="K48" s="457"/>
      <c r="L48" s="1249">
        <f>'Проверочная  таблица'!RP38</f>
        <v>0</v>
      </c>
      <c r="M48" s="1249"/>
      <c r="N48" s="1249"/>
      <c r="O48" s="1249"/>
      <c r="P48" s="1249"/>
      <c r="Q48" s="1249"/>
      <c r="R48" s="1249"/>
      <c r="S48" s="1249"/>
      <c r="T48" s="1249"/>
      <c r="U48" s="1249"/>
      <c r="V48" s="1249"/>
      <c r="W48" s="1249"/>
      <c r="X48" s="1249"/>
      <c r="Y48" s="1249"/>
      <c r="Z48" s="1249"/>
      <c r="AA48" s="458"/>
      <c r="AB48" s="458"/>
      <c r="AC48" s="458"/>
      <c r="AD48" s="458"/>
      <c r="AE48" s="458"/>
      <c r="AF48" s="457"/>
      <c r="AG48" s="457"/>
      <c r="AH48" s="457"/>
      <c r="AI48" s="457"/>
      <c r="AJ48" s="457"/>
      <c r="AK48" s="1249">
        <f>'Проверочная  таблица'!RU38</f>
        <v>0</v>
      </c>
      <c r="AL48" s="1248"/>
      <c r="AM48" s="1248"/>
      <c r="AN48" s="1248"/>
      <c r="AO48" s="1246"/>
      <c r="AP48" s="1248"/>
      <c r="AQ48" s="1248"/>
      <c r="AR48" s="1248"/>
      <c r="AS48" s="1248"/>
      <c r="AT48" s="1248"/>
      <c r="AU48" s="1248"/>
      <c r="AV48" s="1248"/>
      <c r="AW48" s="1248"/>
      <c r="AX48" s="1248"/>
      <c r="AY48" s="1248"/>
    </row>
    <row r="49" spans="1:51" x14ac:dyDescent="0.25">
      <c r="A49" s="459" t="s">
        <v>615</v>
      </c>
      <c r="B49" s="460"/>
      <c r="C49" s="460"/>
      <c r="D49" s="460"/>
      <c r="E49" s="460"/>
      <c r="F49" s="460"/>
      <c r="G49" s="460"/>
      <c r="H49" s="460"/>
      <c r="I49" s="460"/>
      <c r="J49" s="460"/>
      <c r="K49" s="457"/>
      <c r="L49" s="1249">
        <f>'Проверочная  таблица'!KR38</f>
        <v>0</v>
      </c>
      <c r="M49" s="1249"/>
      <c r="N49" s="1249"/>
      <c r="O49" s="1249"/>
      <c r="P49" s="1249"/>
      <c r="Q49" s="1249"/>
      <c r="R49" s="1249"/>
      <c r="S49" s="1249"/>
      <c r="T49" s="1249"/>
      <c r="U49" s="1249"/>
      <c r="V49" s="1249"/>
      <c r="W49" s="1249"/>
      <c r="X49" s="1249"/>
      <c r="Y49" s="1249"/>
      <c r="Z49" s="1249"/>
      <c r="AA49" s="458"/>
      <c r="AB49" s="458"/>
      <c r="AC49" s="458"/>
      <c r="AD49" s="458"/>
      <c r="AE49" s="458"/>
      <c r="AF49" s="457"/>
      <c r="AG49" s="457"/>
      <c r="AH49" s="457"/>
      <c r="AI49" s="457"/>
      <c r="AJ49" s="457"/>
      <c r="AK49" s="1249">
        <f>'Проверочная  таблица'!KU38</f>
        <v>0</v>
      </c>
      <c r="AL49" s="1248"/>
      <c r="AM49" s="1248"/>
      <c r="AN49" s="1248"/>
      <c r="AO49" s="1246"/>
      <c r="AP49" s="1248"/>
      <c r="AQ49" s="1248"/>
      <c r="AR49" s="1248"/>
      <c r="AS49" s="1248"/>
      <c r="AT49" s="1248"/>
      <c r="AU49" s="1248"/>
      <c r="AV49" s="1248"/>
      <c r="AW49" s="1248"/>
      <c r="AX49" s="1248"/>
      <c r="AY49" s="1248"/>
    </row>
    <row r="50" spans="1:51" ht="21" customHeight="1" x14ac:dyDescent="0.25">
      <c r="A50" s="456" t="s">
        <v>616</v>
      </c>
      <c r="B50" s="1248"/>
      <c r="C50" s="1248"/>
      <c r="D50" s="1248"/>
      <c r="E50" s="1248"/>
      <c r="F50" s="1248"/>
      <c r="G50" s="1248"/>
      <c r="H50" s="457"/>
      <c r="I50" s="457"/>
      <c r="J50" s="457"/>
      <c r="K50" s="457"/>
      <c r="L50" s="1249">
        <f>'Проверочная  таблица'!EH38</f>
        <v>0</v>
      </c>
      <c r="M50" s="1249"/>
      <c r="N50" s="1249"/>
      <c r="O50" s="1249"/>
      <c r="P50" s="1249"/>
      <c r="Q50" s="1249"/>
      <c r="R50" s="1249"/>
      <c r="S50" s="1249"/>
      <c r="T50" s="1249"/>
      <c r="U50" s="1249"/>
      <c r="V50" s="1249"/>
      <c r="W50" s="1249"/>
      <c r="X50" s="1249"/>
      <c r="Y50" s="1249"/>
      <c r="Z50" s="1249"/>
      <c r="AA50" s="458"/>
      <c r="AB50" s="458"/>
      <c r="AC50" s="458"/>
      <c r="AD50" s="458"/>
      <c r="AE50" s="458"/>
      <c r="AF50" s="457"/>
      <c r="AG50" s="457"/>
      <c r="AH50" s="457"/>
      <c r="AI50" s="457"/>
      <c r="AJ50" s="454"/>
      <c r="AK50" s="1247">
        <f>'Проверочная  таблица'!EK38</f>
        <v>0</v>
      </c>
      <c r="AL50" s="1246"/>
      <c r="AM50" s="1246"/>
      <c r="AN50" s="1246"/>
      <c r="AO50" s="1246"/>
      <c r="AP50" s="1248"/>
      <c r="AQ50" s="1248"/>
      <c r="AR50" s="1248"/>
      <c r="AS50" s="1248"/>
      <c r="AT50" s="1248"/>
      <c r="AU50" s="1248"/>
      <c r="AV50" s="1248"/>
      <c r="AW50" s="1248"/>
      <c r="AX50" s="1248"/>
      <c r="AY50" s="1248"/>
    </row>
    <row r="51" spans="1:51" ht="21" customHeight="1" x14ac:dyDescent="0.25">
      <c r="A51" s="456" t="s">
        <v>617</v>
      </c>
      <c r="B51" s="1248"/>
      <c r="C51" s="1248"/>
      <c r="D51" s="1248"/>
      <c r="E51" s="1248"/>
      <c r="F51" s="1248"/>
      <c r="G51" s="1248"/>
      <c r="H51" s="457"/>
      <c r="I51" s="457"/>
      <c r="J51" s="457"/>
      <c r="K51" s="457"/>
      <c r="L51" s="1249">
        <f>'Проверочная  таблица'!LH38</f>
        <v>0</v>
      </c>
      <c r="M51" s="1249"/>
      <c r="N51" s="1249"/>
      <c r="O51" s="1249"/>
      <c r="P51" s="1249"/>
      <c r="Q51" s="1249"/>
      <c r="R51" s="1249"/>
      <c r="S51" s="1249"/>
      <c r="T51" s="1249"/>
      <c r="U51" s="1249"/>
      <c r="V51" s="1249"/>
      <c r="W51" s="1249"/>
      <c r="X51" s="1249"/>
      <c r="Y51" s="1249"/>
      <c r="Z51" s="1249"/>
      <c r="AA51" s="458"/>
      <c r="AB51" s="458"/>
      <c r="AC51" s="458"/>
      <c r="AD51" s="458"/>
      <c r="AE51" s="458"/>
      <c r="AF51" s="457"/>
      <c r="AG51" s="457"/>
      <c r="AH51" s="457"/>
      <c r="AI51" s="457"/>
      <c r="AJ51" s="454"/>
      <c r="AK51" s="1247">
        <f>'Проверочная  таблица'!LK38</f>
        <v>0</v>
      </c>
      <c r="AL51" s="1246"/>
      <c r="AM51" s="1246"/>
      <c r="AN51" s="1246"/>
      <c r="AO51" s="1246"/>
      <c r="AP51" s="1248"/>
      <c r="AQ51" s="1248"/>
      <c r="AR51" s="1248"/>
      <c r="AS51" s="1248"/>
      <c r="AT51" s="1248"/>
      <c r="AU51" s="1248"/>
      <c r="AV51" s="1248"/>
      <c r="AW51" s="1248"/>
      <c r="AX51" s="1248"/>
      <c r="AY51" s="1248"/>
    </row>
    <row r="52" spans="1:51" ht="20.100000000000001" customHeight="1" x14ac:dyDescent="0.25">
      <c r="A52" s="1699" t="s">
        <v>618</v>
      </c>
      <c r="B52" s="1699"/>
      <c r="C52" s="1699"/>
      <c r="D52" s="1699"/>
      <c r="E52" s="1699"/>
      <c r="F52" s="1699"/>
      <c r="G52" s="1699"/>
      <c r="H52" s="1699"/>
      <c r="I52" s="1699"/>
      <c r="J52" s="1699"/>
      <c r="K52" s="1699"/>
      <c r="L52" s="1249">
        <f>'Проверочная  таблица'!GV38</f>
        <v>143230505.06</v>
      </c>
      <c r="M52" s="1249"/>
      <c r="N52" s="1249"/>
      <c r="O52" s="1249"/>
      <c r="P52" s="1249"/>
      <c r="Q52" s="1249"/>
      <c r="R52" s="1249"/>
      <c r="S52" s="1249"/>
      <c r="T52" s="1249"/>
      <c r="U52" s="1249"/>
      <c r="V52" s="1249"/>
      <c r="W52" s="1249"/>
      <c r="X52" s="1249"/>
      <c r="Y52" s="1249"/>
      <c r="Z52" s="1249"/>
      <c r="AA52" s="458"/>
      <c r="AB52" s="458"/>
      <c r="AC52" s="458"/>
      <c r="AD52" s="458"/>
      <c r="AE52" s="458"/>
      <c r="AF52" s="457"/>
      <c r="AG52" s="457"/>
      <c r="AH52" s="457"/>
      <c r="AI52" s="457"/>
      <c r="AJ52" s="454"/>
      <c r="AK52" s="1247">
        <f>'Проверочная  таблица'!GY38</f>
        <v>0</v>
      </c>
      <c r="AL52" s="1246"/>
      <c r="AM52" s="1246"/>
      <c r="AN52" s="1246"/>
      <c r="AO52" s="1246"/>
      <c r="AP52" s="1248"/>
      <c r="AQ52" s="1248"/>
      <c r="AR52" s="1248"/>
      <c r="AS52" s="1248"/>
      <c r="AT52" s="1248"/>
      <c r="AU52" s="1248"/>
      <c r="AV52" s="1248"/>
      <c r="AW52" s="1248"/>
      <c r="AX52" s="1248"/>
      <c r="AY52" s="1248"/>
    </row>
    <row r="53" spans="1:51" ht="21" customHeight="1" x14ac:dyDescent="0.25">
      <c r="A53" s="453" t="s">
        <v>619</v>
      </c>
      <c r="B53" s="1246"/>
      <c r="C53" s="1246"/>
      <c r="D53" s="1246"/>
      <c r="E53" s="1246"/>
      <c r="F53" s="1246"/>
      <c r="G53" s="1246"/>
      <c r="H53" s="454"/>
      <c r="I53" s="454"/>
      <c r="J53" s="454"/>
      <c r="K53" s="454"/>
      <c r="L53" s="1247">
        <f>'Проверочная  таблица'!MP38</f>
        <v>57524.589999999989</v>
      </c>
      <c r="M53" s="1247"/>
      <c r="N53" s="1247"/>
      <c r="O53" s="1247"/>
      <c r="P53" s="1247"/>
      <c r="Q53" s="1247"/>
      <c r="R53" s="1247"/>
      <c r="S53" s="1247"/>
      <c r="T53" s="1247"/>
      <c r="U53" s="1247"/>
      <c r="V53" s="1247"/>
      <c r="W53" s="1247"/>
      <c r="X53" s="1247"/>
      <c r="Y53" s="1247"/>
      <c r="Z53" s="1247"/>
      <c r="AA53" s="455"/>
      <c r="AB53" s="455"/>
      <c r="AC53" s="455"/>
      <c r="AD53" s="455"/>
      <c r="AE53" s="455"/>
      <c r="AF53" s="454"/>
      <c r="AG53" s="454"/>
      <c r="AH53" s="454"/>
      <c r="AI53" s="454"/>
      <c r="AJ53" s="454"/>
      <c r="AK53" s="1247">
        <f>'Проверочная  таблица'!MS38</f>
        <v>0</v>
      </c>
      <c r="AL53" s="1246"/>
      <c r="AM53" s="1246"/>
      <c r="AN53" s="1246"/>
      <c r="AO53" s="1246"/>
      <c r="AP53" s="1246"/>
      <c r="AQ53" s="1246"/>
      <c r="AR53" s="1246"/>
      <c r="AS53" s="1246"/>
      <c r="AT53" s="1246"/>
      <c r="AU53" s="1246"/>
      <c r="AV53" s="1246"/>
      <c r="AW53" s="1246"/>
      <c r="AX53" s="1246"/>
      <c r="AY53" s="1246"/>
    </row>
    <row r="54" spans="1:51" ht="21" customHeight="1" x14ac:dyDescent="0.25">
      <c r="A54" s="453" t="s">
        <v>620</v>
      </c>
      <c r="B54" s="1246"/>
      <c r="C54" s="1246"/>
      <c r="D54" s="1246"/>
      <c r="E54" s="1246"/>
      <c r="F54" s="1246"/>
      <c r="G54" s="1246"/>
      <c r="H54" s="454"/>
      <c r="I54" s="454"/>
      <c r="J54" s="454"/>
      <c r="K54" s="454"/>
      <c r="L54" s="1247">
        <f>'Проверочная  таблица'!HV38</f>
        <v>73250000</v>
      </c>
      <c r="M54" s="1247"/>
      <c r="N54" s="1247"/>
      <c r="O54" s="1247"/>
      <c r="P54" s="1247"/>
      <c r="Q54" s="1247"/>
      <c r="R54" s="1247"/>
      <c r="S54" s="1247"/>
      <c r="T54" s="1247"/>
      <c r="U54" s="1247"/>
      <c r="V54" s="1247"/>
      <c r="W54" s="1247"/>
      <c r="X54" s="1247"/>
      <c r="Y54" s="1247"/>
      <c r="Z54" s="1247"/>
      <c r="AA54" s="455"/>
      <c r="AB54" s="455"/>
      <c r="AC54" s="455"/>
      <c r="AD54" s="455"/>
      <c r="AE54" s="455"/>
      <c r="AF54" s="454"/>
      <c r="AG54" s="454"/>
      <c r="AH54" s="454"/>
      <c r="AI54" s="454"/>
      <c r="AJ54" s="454"/>
      <c r="AK54" s="1247">
        <f>'Проверочная  таблица'!HX38</f>
        <v>0</v>
      </c>
      <c r="AL54" s="1246"/>
      <c r="AM54" s="1246"/>
      <c r="AN54" s="1246"/>
      <c r="AO54" s="1246"/>
      <c r="AP54" s="1246"/>
      <c r="AQ54" s="1246"/>
      <c r="AR54" s="1246"/>
      <c r="AS54" s="1246"/>
      <c r="AT54" s="1246"/>
      <c r="AU54" s="1246"/>
      <c r="AV54" s="1246"/>
      <c r="AW54" s="1246"/>
      <c r="AX54" s="1246"/>
      <c r="AY54" s="1246"/>
    </row>
    <row r="55" spans="1:51" ht="21" customHeight="1" x14ac:dyDescent="0.25">
      <c r="A55" s="453" t="s">
        <v>621</v>
      </c>
      <c r="B55" s="1246"/>
      <c r="C55" s="1246"/>
      <c r="D55" s="1246"/>
      <c r="E55" s="1246"/>
      <c r="F55" s="1246"/>
      <c r="G55" s="1246"/>
      <c r="H55" s="454"/>
      <c r="I55" s="454"/>
      <c r="J55" s="454"/>
      <c r="K55" s="454"/>
      <c r="L55" s="1247">
        <f>'Проверочная  таблица'!NP38</f>
        <v>305383011.85999995</v>
      </c>
      <c r="M55" s="1247"/>
      <c r="N55" s="1247"/>
      <c r="O55" s="1247"/>
      <c r="P55" s="1247"/>
      <c r="Q55" s="1247"/>
      <c r="R55" s="1247"/>
      <c r="S55" s="1247"/>
      <c r="T55" s="1247"/>
      <c r="U55" s="1247"/>
      <c r="V55" s="1247"/>
      <c r="W55" s="1247"/>
      <c r="X55" s="1247"/>
      <c r="Y55" s="1247"/>
      <c r="Z55" s="1247"/>
      <c r="AA55" s="455"/>
      <c r="AB55" s="455"/>
      <c r="AC55" s="455"/>
      <c r="AD55" s="455"/>
      <c r="AE55" s="455"/>
      <c r="AF55" s="454"/>
      <c r="AG55" s="454"/>
      <c r="AH55" s="454"/>
      <c r="AI55" s="454"/>
      <c r="AJ55" s="454"/>
      <c r="AK55" s="1247">
        <f>'Проверочная  таблица'!NT38</f>
        <v>1456492.34</v>
      </c>
      <c r="AL55" s="1246"/>
      <c r="AM55" s="1246"/>
      <c r="AN55" s="1246"/>
      <c r="AO55" s="1246"/>
      <c r="AP55" s="1246"/>
      <c r="AQ55" s="1246"/>
      <c r="AR55" s="1246"/>
      <c r="AS55" s="1246"/>
      <c r="AT55" s="1246"/>
      <c r="AU55" s="1246"/>
      <c r="AV55" s="1246"/>
      <c r="AW55" s="1246"/>
      <c r="AX55" s="1246"/>
      <c r="AY55" s="1246"/>
    </row>
    <row r="56" spans="1:51" ht="21" customHeight="1" x14ac:dyDescent="0.25">
      <c r="A56" s="453" t="s">
        <v>622</v>
      </c>
      <c r="B56" s="1246"/>
      <c r="C56" s="1246"/>
      <c r="D56" s="1246"/>
      <c r="E56" s="1246"/>
      <c r="F56" s="1246"/>
      <c r="G56" s="1246"/>
      <c r="H56" s="454"/>
      <c r="I56" s="454"/>
      <c r="J56" s="454"/>
      <c r="K56" s="454"/>
      <c r="L56" s="1247">
        <f>'Проверочная  таблица'!OX38</f>
        <v>381751943.14999998</v>
      </c>
      <c r="M56" s="1247"/>
      <c r="N56" s="1247"/>
      <c r="O56" s="1247"/>
      <c r="P56" s="1247"/>
      <c r="Q56" s="1247"/>
      <c r="R56" s="1247"/>
      <c r="S56" s="1247"/>
      <c r="T56" s="1247"/>
      <c r="U56" s="1247"/>
      <c r="V56" s="1247"/>
      <c r="W56" s="1247"/>
      <c r="X56" s="1247"/>
      <c r="Y56" s="1247"/>
      <c r="Z56" s="1247"/>
      <c r="AA56" s="455"/>
      <c r="AB56" s="455"/>
      <c r="AC56" s="455"/>
      <c r="AD56" s="455"/>
      <c r="AE56" s="455"/>
      <c r="AF56" s="454"/>
      <c r="AG56" s="454"/>
      <c r="AH56" s="454"/>
      <c r="AI56" s="454"/>
      <c r="AJ56" s="454"/>
      <c r="AK56" s="1247">
        <f>'Проверочная  таблица'!PC38</f>
        <v>0</v>
      </c>
      <c r="AL56" s="1246"/>
      <c r="AM56" s="1246"/>
      <c r="AN56" s="1246"/>
      <c r="AO56" s="1246"/>
      <c r="AP56" s="1246"/>
      <c r="AQ56" s="1246"/>
      <c r="AR56" s="1246"/>
      <c r="AS56" s="1246"/>
      <c r="AT56" s="1246"/>
      <c r="AU56" s="1246"/>
      <c r="AV56" s="1246"/>
      <c r="AW56" s="1246"/>
      <c r="AX56" s="1246"/>
      <c r="AY56" s="1246"/>
    </row>
    <row r="57" spans="1:51" ht="21" customHeight="1" x14ac:dyDescent="0.25">
      <c r="A57" s="453" t="s">
        <v>623</v>
      </c>
      <c r="B57" s="1246"/>
      <c r="C57" s="1246"/>
      <c r="D57" s="1246"/>
      <c r="E57" s="1246"/>
      <c r="F57" s="1246"/>
      <c r="G57" s="1246"/>
      <c r="H57" s="454"/>
      <c r="I57" s="454"/>
      <c r="J57" s="454"/>
      <c r="K57" s="454"/>
      <c r="L57" s="1247">
        <f>'Проверочная  таблица'!TJ38</f>
        <v>240387553.19</v>
      </c>
      <c r="M57" s="1247"/>
      <c r="N57" s="1247"/>
      <c r="O57" s="1247"/>
      <c r="P57" s="1247"/>
      <c r="Q57" s="1247"/>
      <c r="R57" s="1247"/>
      <c r="S57" s="1247"/>
      <c r="T57" s="1247"/>
      <c r="U57" s="1247"/>
      <c r="V57" s="1247"/>
      <c r="W57" s="1247"/>
      <c r="X57" s="1247"/>
      <c r="Y57" s="1247"/>
      <c r="Z57" s="1247"/>
      <c r="AA57" s="455"/>
      <c r="AB57" s="455"/>
      <c r="AC57" s="455"/>
      <c r="AD57" s="455"/>
      <c r="AE57" s="455"/>
      <c r="AF57" s="454"/>
      <c r="AG57" s="454"/>
      <c r="AH57" s="454"/>
      <c r="AI57" s="454"/>
      <c r="AJ57" s="454"/>
      <c r="AK57" s="1247">
        <f>'Проверочная  таблица'!TQ38</f>
        <v>0</v>
      </c>
      <c r="AL57" s="1246"/>
      <c r="AM57" s="1246"/>
      <c r="AN57" s="1246"/>
      <c r="AO57" s="1246"/>
      <c r="AP57" s="1246"/>
      <c r="AQ57" s="1246"/>
      <c r="AR57" s="1246"/>
      <c r="AS57" s="1246"/>
      <c r="AT57" s="1246"/>
      <c r="AU57" s="1246"/>
      <c r="AV57" s="1246"/>
      <c r="AW57" s="1246"/>
      <c r="AX57" s="1246"/>
      <c r="AY57" s="1246"/>
    </row>
    <row r="58" spans="1:51" ht="21" customHeight="1" x14ac:dyDescent="0.25">
      <c r="A58" s="1699" t="s">
        <v>624</v>
      </c>
      <c r="B58" s="1699"/>
      <c r="C58" s="1699"/>
      <c r="D58" s="1699"/>
      <c r="E58" s="1699"/>
      <c r="F58" s="1699"/>
      <c r="G58" s="1699"/>
      <c r="H58" s="1699"/>
      <c r="I58" s="1699"/>
      <c r="J58" s="1699"/>
      <c r="K58" s="1699"/>
      <c r="L58" s="1247">
        <f>'Проверочная  таблица'!CH38</f>
        <v>0</v>
      </c>
      <c r="M58" s="1247"/>
      <c r="N58" s="1247"/>
      <c r="O58" s="1247"/>
      <c r="P58" s="1247"/>
      <c r="Q58" s="1247"/>
      <c r="R58" s="1247"/>
      <c r="S58" s="1247"/>
      <c r="T58" s="1247"/>
      <c r="U58" s="1247"/>
      <c r="V58" s="1247"/>
      <c r="W58" s="1247"/>
      <c r="X58" s="1247"/>
      <c r="Y58" s="1247"/>
      <c r="Z58" s="1247"/>
      <c r="AA58" s="455"/>
      <c r="AB58" s="455"/>
      <c r="AC58" s="455"/>
      <c r="AD58" s="455"/>
      <c r="AE58" s="455"/>
      <c r="AF58" s="454"/>
      <c r="AG58" s="454"/>
      <c r="AH58" s="454"/>
      <c r="AI58" s="454"/>
      <c r="AJ58" s="454"/>
      <c r="AK58" s="1247">
        <f>'Проверочная  таблица'!CK38</f>
        <v>0</v>
      </c>
      <c r="AL58" s="1246"/>
      <c r="AM58" s="1246"/>
      <c r="AN58" s="1246"/>
      <c r="AO58" s="1246"/>
      <c r="AP58" s="1246"/>
      <c r="AQ58" s="1246"/>
      <c r="AR58" s="1246"/>
      <c r="AS58" s="1246"/>
      <c r="AT58" s="1246"/>
      <c r="AU58" s="1246"/>
      <c r="AV58" s="1246"/>
      <c r="AW58" s="1246"/>
      <c r="AX58" s="1246"/>
      <c r="AY58" s="1246"/>
    </row>
    <row r="59" spans="1:51" ht="21" customHeight="1" x14ac:dyDescent="0.25">
      <c r="A59" s="461" t="s">
        <v>965</v>
      </c>
      <c r="B59" s="1030"/>
      <c r="C59" s="1030"/>
      <c r="D59" s="1030"/>
      <c r="E59" s="1030"/>
      <c r="F59" s="1030"/>
      <c r="G59" s="1030"/>
      <c r="H59" s="1030"/>
      <c r="I59" s="1030"/>
      <c r="J59" s="1030"/>
      <c r="K59" s="1030"/>
      <c r="L59" s="1247">
        <f>'Проверочная  таблица'!FZ38</f>
        <v>0</v>
      </c>
      <c r="M59" s="1247"/>
      <c r="N59" s="1247"/>
      <c r="O59" s="1247"/>
      <c r="P59" s="1247"/>
      <c r="Q59" s="1247"/>
      <c r="R59" s="1247"/>
      <c r="S59" s="1247"/>
      <c r="T59" s="1247"/>
      <c r="U59" s="1247"/>
      <c r="V59" s="1247"/>
      <c r="W59" s="1247"/>
      <c r="X59" s="1247"/>
      <c r="Y59" s="1247"/>
      <c r="Z59" s="1247"/>
      <c r="AA59" s="455"/>
      <c r="AB59" s="455"/>
      <c r="AC59" s="455"/>
      <c r="AD59" s="455"/>
      <c r="AE59" s="455"/>
      <c r="AF59" s="454"/>
      <c r="AG59" s="454"/>
      <c r="AH59" s="454"/>
      <c r="AI59" s="454"/>
      <c r="AJ59" s="454"/>
      <c r="AK59" s="1247">
        <f>'Проверочная  таблица'!GC38</f>
        <v>0</v>
      </c>
      <c r="AL59" s="1246"/>
      <c r="AM59" s="1246"/>
      <c r="AN59" s="1246"/>
      <c r="AO59" s="1246"/>
      <c r="AP59" s="1246"/>
      <c r="AQ59" s="1246"/>
      <c r="AR59" s="1246"/>
      <c r="AS59" s="1246"/>
      <c r="AT59" s="1246"/>
      <c r="AU59" s="1246"/>
      <c r="AV59" s="1246"/>
      <c r="AW59" s="1246"/>
      <c r="AX59" s="1246"/>
      <c r="AY59" s="1246"/>
    </row>
    <row r="60" spans="1:51" ht="21" customHeight="1" x14ac:dyDescent="0.25">
      <c r="A60" s="461" t="s">
        <v>973</v>
      </c>
      <c r="B60" s="1030"/>
      <c r="C60" s="1030"/>
      <c r="D60" s="1030"/>
      <c r="E60" s="1030"/>
      <c r="F60" s="1030"/>
      <c r="G60" s="1030"/>
      <c r="H60" s="1030"/>
      <c r="I60" s="1030"/>
      <c r="J60" s="1030"/>
      <c r="K60" s="1030"/>
      <c r="L60" s="1247">
        <f>'Проверочная  таблица'!IJ38</f>
        <v>0</v>
      </c>
      <c r="M60" s="1247"/>
      <c r="N60" s="1247"/>
      <c r="O60" s="1247"/>
      <c r="P60" s="1247"/>
      <c r="Q60" s="1247"/>
      <c r="R60" s="1247"/>
      <c r="S60" s="1247"/>
      <c r="T60" s="1247"/>
      <c r="U60" s="1247"/>
      <c r="V60" s="1247"/>
      <c r="W60" s="1247"/>
      <c r="X60" s="1247"/>
      <c r="Y60" s="1247"/>
      <c r="Z60" s="1247"/>
      <c r="AA60" s="455"/>
      <c r="AB60" s="455"/>
      <c r="AC60" s="455"/>
      <c r="AD60" s="455"/>
      <c r="AE60" s="455"/>
      <c r="AF60" s="454"/>
      <c r="AG60" s="454"/>
      <c r="AH60" s="454"/>
      <c r="AI60" s="454"/>
      <c r="AJ60" s="454"/>
      <c r="AK60" s="1247">
        <f>'Проверочная  таблица'!IM38</f>
        <v>0</v>
      </c>
      <c r="AL60" s="1246"/>
      <c r="AM60" s="1246"/>
      <c r="AN60" s="1246"/>
      <c r="AO60" s="1246"/>
      <c r="AP60" s="1246"/>
      <c r="AQ60" s="1246"/>
      <c r="AR60" s="1246"/>
      <c r="AS60" s="1246"/>
      <c r="AT60" s="1246"/>
      <c r="AU60" s="1246"/>
      <c r="AV60" s="1246"/>
      <c r="AW60" s="1246"/>
      <c r="AX60" s="1246"/>
      <c r="AY60" s="1246"/>
    </row>
    <row r="61" spans="1:51" ht="33.6" customHeight="1" x14ac:dyDescent="0.25">
      <c r="A61" s="1699" t="s">
        <v>625</v>
      </c>
      <c r="B61" s="1699"/>
      <c r="C61" s="1699"/>
      <c r="D61" s="1699"/>
      <c r="E61" s="1699"/>
      <c r="F61" s="1699"/>
      <c r="G61" s="1699"/>
      <c r="H61" s="1699"/>
      <c r="I61" s="1699"/>
      <c r="J61" s="1699"/>
      <c r="K61" s="1699"/>
      <c r="L61" s="1247">
        <f>'Проверочная  таблица'!JL38</f>
        <v>0</v>
      </c>
      <c r="M61" s="1247"/>
      <c r="N61" s="1247"/>
      <c r="O61" s="1247"/>
      <c r="P61" s="1247"/>
      <c r="Q61" s="1247"/>
      <c r="R61" s="1247"/>
      <c r="S61" s="1247"/>
      <c r="T61" s="1247"/>
      <c r="U61" s="1247"/>
      <c r="V61" s="1247"/>
      <c r="W61" s="1247"/>
      <c r="X61" s="1247"/>
      <c r="Y61" s="1247"/>
      <c r="Z61" s="1247"/>
      <c r="AA61" s="455"/>
      <c r="AB61" s="455"/>
      <c r="AC61" s="455"/>
      <c r="AD61" s="455"/>
      <c r="AE61" s="455"/>
      <c r="AF61" s="454"/>
      <c r="AG61" s="454"/>
      <c r="AH61" s="454"/>
      <c r="AI61" s="454"/>
      <c r="AJ61" s="454"/>
      <c r="AK61" s="1247">
        <f>'Проверочная  таблица'!JO38</f>
        <v>0</v>
      </c>
      <c r="AL61" s="1246"/>
      <c r="AM61" s="1246"/>
      <c r="AN61" s="1246"/>
      <c r="AO61" s="1246"/>
      <c r="AP61" s="1246"/>
      <c r="AQ61" s="1246"/>
      <c r="AR61" s="1246"/>
      <c r="AS61" s="1246"/>
      <c r="AT61" s="1246"/>
      <c r="AU61" s="1246"/>
      <c r="AV61" s="1246"/>
      <c r="AW61" s="1246"/>
      <c r="AX61" s="1246"/>
      <c r="AY61" s="1246"/>
    </row>
    <row r="62" spans="1:51" ht="20.45" customHeight="1" x14ac:dyDescent="0.25">
      <c r="A62" s="461" t="s">
        <v>626</v>
      </c>
      <c r="B62" s="461"/>
      <c r="C62" s="461"/>
      <c r="D62" s="461"/>
      <c r="E62" s="461"/>
      <c r="F62" s="461"/>
      <c r="G62" s="461"/>
      <c r="H62" s="461"/>
      <c r="I62" s="461"/>
      <c r="J62" s="461"/>
      <c r="K62" s="1030"/>
      <c r="L62" s="1247">
        <f>'Проверочная  таблица'!QN38</f>
        <v>0</v>
      </c>
      <c r="M62" s="1247"/>
      <c r="N62" s="1247"/>
      <c r="O62" s="1247"/>
      <c r="P62" s="1247"/>
      <c r="Q62" s="1247"/>
      <c r="R62" s="1247"/>
      <c r="S62" s="1247"/>
      <c r="T62" s="1247"/>
      <c r="U62" s="1247"/>
      <c r="V62" s="1247"/>
      <c r="W62" s="1247"/>
      <c r="X62" s="1247"/>
      <c r="Y62" s="1247"/>
      <c r="Z62" s="1247"/>
      <c r="AA62" s="455"/>
      <c r="AB62" s="455"/>
      <c r="AC62" s="455"/>
      <c r="AD62" s="455"/>
      <c r="AE62" s="455"/>
      <c r="AF62" s="454"/>
      <c r="AG62" s="454"/>
      <c r="AH62" s="454"/>
      <c r="AI62" s="454"/>
      <c r="AJ62" s="454"/>
      <c r="AK62" s="1247">
        <f>'Проверочная  таблица'!QQ38</f>
        <v>0</v>
      </c>
      <c r="AL62" s="1246"/>
      <c r="AM62" s="1246"/>
      <c r="AN62" s="1246"/>
      <c r="AO62" s="1246"/>
      <c r="AP62" s="1246"/>
      <c r="AQ62" s="1246"/>
      <c r="AR62" s="1246"/>
      <c r="AS62" s="1246"/>
      <c r="AT62" s="1246"/>
      <c r="AU62" s="1246"/>
      <c r="AV62" s="1246"/>
      <c r="AW62" s="1246"/>
      <c r="AX62" s="1246"/>
      <c r="AY62" s="1246"/>
    </row>
    <row r="63" spans="1:51" ht="21" customHeight="1" x14ac:dyDescent="0.25">
      <c r="A63" s="453" t="s">
        <v>627</v>
      </c>
      <c r="B63" s="1246"/>
      <c r="C63" s="1246"/>
      <c r="D63" s="1246"/>
      <c r="E63" s="1246"/>
      <c r="F63" s="1246"/>
      <c r="G63" s="1246"/>
      <c r="H63" s="454"/>
      <c r="I63" s="454"/>
      <c r="J63" s="454"/>
      <c r="K63" s="454"/>
      <c r="L63" s="1247">
        <f>'Проверочная  таблица'!VB38</f>
        <v>126248262.48999999</v>
      </c>
      <c r="M63" s="1247"/>
      <c r="N63" s="1247"/>
      <c r="O63" s="1247"/>
      <c r="P63" s="1247"/>
      <c r="Q63" s="1247"/>
      <c r="R63" s="1247"/>
      <c r="S63" s="1247"/>
      <c r="T63" s="1247"/>
      <c r="U63" s="1247"/>
      <c r="V63" s="1247"/>
      <c r="W63" s="1247"/>
      <c r="X63" s="1247"/>
      <c r="Y63" s="1247"/>
      <c r="Z63" s="1247"/>
      <c r="AA63" s="455"/>
      <c r="AB63" s="455"/>
      <c r="AC63" s="455"/>
      <c r="AD63" s="455"/>
      <c r="AE63" s="455"/>
      <c r="AF63" s="454"/>
      <c r="AG63" s="454"/>
      <c r="AH63" s="454"/>
      <c r="AI63" s="454"/>
      <c r="AJ63" s="454"/>
      <c r="AK63" s="1247">
        <f>'Проверочная  таблица'!VC38</f>
        <v>2153987.96</v>
      </c>
      <c r="AL63" s="1246"/>
      <c r="AM63" s="1246"/>
      <c r="AN63" s="1246"/>
      <c r="AO63" s="1246"/>
      <c r="AP63" s="1246"/>
      <c r="AQ63" s="1246"/>
      <c r="AR63" s="1246"/>
      <c r="AS63" s="1246"/>
      <c r="AT63" s="1246"/>
      <c r="AU63" s="1246"/>
      <c r="AV63" s="1246"/>
      <c r="AW63" s="1246"/>
      <c r="AX63" s="1246"/>
      <c r="AY63" s="1246"/>
    </row>
    <row r="64" spans="1:51" ht="21" customHeight="1" x14ac:dyDescent="0.25">
      <c r="A64" s="453" t="s">
        <v>628</v>
      </c>
      <c r="B64" s="1246"/>
      <c r="C64" s="1246"/>
      <c r="D64" s="1246"/>
      <c r="E64" s="1246"/>
      <c r="F64" s="1246"/>
      <c r="G64" s="1246"/>
      <c r="H64" s="454"/>
      <c r="I64" s="454"/>
      <c r="J64" s="454"/>
      <c r="K64" s="454"/>
      <c r="L64" s="1247">
        <f>'Проверочная  таблица'!VT38</f>
        <v>39064600</v>
      </c>
      <c r="M64" s="1247"/>
      <c r="N64" s="1247"/>
      <c r="O64" s="1247"/>
      <c r="P64" s="1247"/>
      <c r="Q64" s="1247"/>
      <c r="R64" s="1247"/>
      <c r="S64" s="1247"/>
      <c r="T64" s="1247"/>
      <c r="U64" s="1247"/>
      <c r="V64" s="1247"/>
      <c r="W64" s="1247"/>
      <c r="X64" s="1247"/>
      <c r="Y64" s="1247"/>
      <c r="Z64" s="1247"/>
      <c r="AA64" s="455"/>
      <c r="AB64" s="455"/>
      <c r="AC64" s="455"/>
      <c r="AD64" s="455"/>
      <c r="AE64" s="455"/>
      <c r="AF64" s="454"/>
      <c r="AG64" s="454"/>
      <c r="AH64" s="454"/>
      <c r="AI64" s="454"/>
      <c r="AJ64" s="454"/>
      <c r="AK64" s="1247">
        <f>'Проверочная  таблица'!VU38</f>
        <v>7078313.6100000013</v>
      </c>
      <c r="AL64" s="1246"/>
      <c r="AM64" s="1246"/>
      <c r="AN64" s="1246"/>
      <c r="AO64" s="1246"/>
      <c r="AP64" s="1246"/>
      <c r="AQ64" s="1246"/>
      <c r="AR64" s="1246"/>
      <c r="AS64" s="1246"/>
      <c r="AT64" s="1246"/>
      <c r="AU64" s="1246"/>
      <c r="AV64" s="1246"/>
      <c r="AW64" s="1246"/>
      <c r="AX64" s="1246"/>
      <c r="AY64" s="1246"/>
    </row>
    <row r="65" spans="1:56" ht="36" customHeight="1" x14ac:dyDescent="0.25">
      <c r="A65" s="1699" t="s">
        <v>629</v>
      </c>
      <c r="B65" s="1699"/>
      <c r="C65" s="1699"/>
      <c r="D65" s="1699"/>
      <c r="E65" s="1699"/>
      <c r="F65" s="1699"/>
      <c r="G65" s="1699"/>
      <c r="H65" s="1699"/>
      <c r="I65" s="1699"/>
      <c r="J65" s="1699"/>
      <c r="K65" s="1699"/>
      <c r="L65" s="1250">
        <f>'Проверочная  таблица'!XT38</f>
        <v>137473013.25999999</v>
      </c>
      <c r="M65" s="1250"/>
      <c r="N65" s="1250"/>
      <c r="O65" s="1250"/>
      <c r="P65" s="1250"/>
      <c r="Q65" s="1250"/>
      <c r="R65" s="1250"/>
      <c r="S65" s="1250"/>
      <c r="T65" s="1250"/>
      <c r="U65" s="1250"/>
      <c r="V65" s="1250"/>
      <c r="W65" s="1250"/>
      <c r="X65" s="1250"/>
      <c r="Y65" s="1250"/>
      <c r="Z65" s="1250"/>
      <c r="AA65" s="463"/>
      <c r="AB65" s="463"/>
      <c r="AC65" s="463"/>
      <c r="AD65" s="463"/>
      <c r="AE65" s="463"/>
      <c r="AF65" s="462"/>
      <c r="AG65" s="462"/>
      <c r="AH65" s="462"/>
      <c r="AI65" s="462"/>
      <c r="AJ65" s="462"/>
      <c r="AK65" s="1250">
        <f>'Проверочная  таблица'!XV38</f>
        <v>0</v>
      </c>
      <c r="AL65" s="1251"/>
      <c r="AM65" s="1251"/>
      <c r="AN65" s="1251"/>
      <c r="AO65" s="1251"/>
      <c r="AP65" s="1246"/>
      <c r="AQ65" s="1246"/>
      <c r="AR65" s="1246"/>
      <c r="AS65" s="1246"/>
      <c r="AT65" s="1246"/>
      <c r="AU65" s="1246"/>
      <c r="AV65" s="1246"/>
      <c r="AW65" s="1246"/>
      <c r="AX65" s="1246"/>
      <c r="AY65" s="1246"/>
    </row>
    <row r="66" spans="1:56" ht="21" customHeight="1" x14ac:dyDescent="0.25">
      <c r="A66" s="464" t="s">
        <v>630</v>
      </c>
      <c r="B66" s="1251"/>
      <c r="C66" s="1251"/>
      <c r="D66" s="1251"/>
      <c r="E66" s="1251"/>
      <c r="F66" s="1251"/>
      <c r="G66" s="1251"/>
      <c r="H66" s="462"/>
      <c r="I66" s="462"/>
      <c r="J66" s="462"/>
      <c r="K66" s="462"/>
      <c r="L66" s="1250">
        <f>'Проверочная  таблица'!YZ38</f>
        <v>63938191.210000001</v>
      </c>
      <c r="M66" s="1250"/>
      <c r="N66" s="1250"/>
      <c r="O66" s="1250"/>
      <c r="P66" s="1250"/>
      <c r="Q66" s="1250"/>
      <c r="R66" s="1250"/>
      <c r="S66" s="1250"/>
      <c r="T66" s="1250"/>
      <c r="U66" s="1250"/>
      <c r="V66" s="1250"/>
      <c r="W66" s="1250"/>
      <c r="X66" s="1250"/>
      <c r="Y66" s="1250"/>
      <c r="Z66" s="1250"/>
      <c r="AA66" s="463"/>
      <c r="AB66" s="463"/>
      <c r="AC66" s="463"/>
      <c r="AD66" s="463"/>
      <c r="AE66" s="463"/>
      <c r="AF66" s="462"/>
      <c r="AG66" s="462"/>
      <c r="AH66" s="462"/>
      <c r="AI66" s="462"/>
      <c r="AJ66" s="462"/>
      <c r="AK66" s="1250">
        <f>'Проверочная  таблица'!ZF38</f>
        <v>0</v>
      </c>
      <c r="AL66" s="1251"/>
      <c r="AM66" s="1251"/>
      <c r="AN66" s="1251"/>
      <c r="AO66" s="1251"/>
      <c r="AP66" s="1246"/>
      <c r="AQ66" s="1246"/>
      <c r="AR66" s="1246"/>
      <c r="AS66" s="1246"/>
      <c r="AT66" s="1246"/>
      <c r="AU66" s="1246"/>
      <c r="AV66" s="1246"/>
      <c r="AW66" s="1246"/>
      <c r="AX66" s="1246"/>
      <c r="AY66" s="1246"/>
    </row>
    <row r="67" spans="1:56" ht="21" customHeight="1" x14ac:dyDescent="0.25">
      <c r="A67" s="465" t="s">
        <v>361</v>
      </c>
      <c r="B67" s="22"/>
      <c r="C67" s="22"/>
      <c r="D67" s="22"/>
      <c r="E67" s="22"/>
      <c r="F67" s="22"/>
      <c r="G67" s="22"/>
      <c r="H67" s="465"/>
      <c r="I67" s="465"/>
      <c r="J67" s="465"/>
      <c r="K67" s="465"/>
      <c r="L67" s="1252">
        <f>SUM(L44:L66)-L36</f>
        <v>0</v>
      </c>
      <c r="M67" s="1252"/>
      <c r="N67" s="1252"/>
      <c r="O67" s="1252"/>
      <c r="P67" s="1252"/>
      <c r="Q67" s="1252"/>
      <c r="R67" s="1252"/>
      <c r="S67" s="1252"/>
      <c r="T67" s="1252"/>
      <c r="U67" s="1252"/>
      <c r="V67" s="1252"/>
      <c r="W67" s="1252"/>
      <c r="X67" s="1252"/>
      <c r="Y67" s="1252"/>
      <c r="Z67" s="1252"/>
      <c r="AA67" s="22"/>
      <c r="AB67" s="22"/>
      <c r="AC67" s="22"/>
      <c r="AD67" s="22"/>
      <c r="AE67" s="22"/>
      <c r="AF67" s="465"/>
      <c r="AG67" s="465"/>
      <c r="AH67" s="465"/>
      <c r="AI67" s="465"/>
      <c r="AJ67" s="465"/>
      <c r="AK67" s="1252">
        <f>SUM(AK44:AK66)-AK36</f>
        <v>0</v>
      </c>
      <c r="AL67" s="22"/>
      <c r="AM67" s="22"/>
      <c r="AN67" s="22"/>
      <c r="AO67" s="22"/>
    </row>
    <row r="71" spans="1:56" s="1316" customFormat="1" ht="31.5" x14ac:dyDescent="0.25">
      <c r="B71" s="466" t="s">
        <v>631</v>
      </c>
      <c r="C71" s="466" t="s">
        <v>632</v>
      </c>
      <c r="D71" s="208" t="s">
        <v>292</v>
      </c>
      <c r="E71" s="208" t="s">
        <v>293</v>
      </c>
      <c r="F71" s="208" t="s">
        <v>294</v>
      </c>
      <c r="G71" s="208" t="s">
        <v>295</v>
      </c>
      <c r="H71" s="208" t="s">
        <v>296</v>
      </c>
      <c r="I71" s="208" t="s">
        <v>297</v>
      </c>
      <c r="J71" s="208" t="s">
        <v>298</v>
      </c>
      <c r="K71" s="208" t="s">
        <v>299</v>
      </c>
      <c r="L71" s="208" t="s">
        <v>300</v>
      </c>
      <c r="M71" s="208" t="s">
        <v>301</v>
      </c>
      <c r="AA71" s="1317"/>
      <c r="AK71" s="1317"/>
      <c r="BA71" s="1048"/>
      <c r="BB71" s="1048"/>
      <c r="BC71" s="1048"/>
      <c r="BD71" s="1048"/>
    </row>
    <row r="72" spans="1:56" ht="15.75" x14ac:dyDescent="0.25">
      <c r="A72" s="467" t="s">
        <v>633</v>
      </c>
      <c r="B72" s="1318">
        <f>D72+F72+H72+J72+L72</f>
        <v>35249403.893890001</v>
      </c>
      <c r="C72" s="1318">
        <f>E72+G72+I72+K72+M72</f>
        <v>7167999.6946199983</v>
      </c>
      <c r="D72" s="1319">
        <f>G33/1000</f>
        <v>15987789.293709999</v>
      </c>
      <c r="E72" s="1319">
        <f>AF33/1000</f>
        <v>3337922.1642799997</v>
      </c>
      <c r="F72" s="1319">
        <f>G29/1000-L72</f>
        <v>12685690.582520001</v>
      </c>
      <c r="G72" s="1319">
        <f>AF29/1000-M72</f>
        <v>2924252.0526899993</v>
      </c>
      <c r="H72" s="1319">
        <f>V36/1000</f>
        <v>1326274.1375700003</v>
      </c>
      <c r="I72" s="1319">
        <f>AU36/1000</f>
        <v>62273.518730000003</v>
      </c>
      <c r="J72" s="1319">
        <f>Q36/1000</f>
        <v>1400258.9351099997</v>
      </c>
      <c r="K72" s="1319">
        <f>AP36/1000</f>
        <v>258232.94385999997</v>
      </c>
      <c r="L72" s="1319">
        <f>(G11+G15+G19+G24)/1000</f>
        <v>3849390.9449800001</v>
      </c>
      <c r="M72" s="1319">
        <f>(AF11+AF15+AF19+AF24)/1000</f>
        <v>585319.01506000001</v>
      </c>
      <c r="N72" s="1316"/>
      <c r="O72" s="1316"/>
      <c r="AA72" s="1244"/>
      <c r="AK72" s="1244"/>
    </row>
    <row r="73" spans="1:56" x14ac:dyDescent="0.25">
      <c r="A73" s="468"/>
      <c r="B73" s="469"/>
      <c r="C73" s="469"/>
      <c r="D73" s="470"/>
      <c r="E73" s="470"/>
      <c r="F73" s="470"/>
      <c r="G73" s="470"/>
      <c r="H73" s="470"/>
      <c r="I73" s="470"/>
      <c r="J73" s="470"/>
      <c r="K73" s="470"/>
      <c r="L73" s="470"/>
      <c r="M73" s="470"/>
      <c r="N73" s="1316"/>
      <c r="O73" s="1316"/>
      <c r="AA73" s="1244"/>
      <c r="AK73" s="1244"/>
    </row>
    <row r="74" spans="1:56" ht="15.75" x14ac:dyDescent="0.25">
      <c r="A74" s="467" t="s">
        <v>634</v>
      </c>
      <c r="B74" s="1318">
        <f t="shared" ref="B74:C77" si="38">D74+F74+H74+J74+L74</f>
        <v>4115102.4107999997</v>
      </c>
      <c r="C74" s="1318">
        <f t="shared" si="38"/>
        <v>1003277.0068299999</v>
      </c>
      <c r="D74" s="1319">
        <f>H33/1000</f>
        <v>1000699.39763</v>
      </c>
      <c r="E74" s="1319">
        <f>AG33/1000</f>
        <v>125656.246</v>
      </c>
      <c r="F74" s="1319">
        <f>(H29-H11-H15-H19-H24)/1000</f>
        <v>1037912.5094099999</v>
      </c>
      <c r="G74" s="1319">
        <f>(AG29-AG11-AG15-AG19-AG24)/1000</f>
        <v>394036.27425999998</v>
      </c>
      <c r="H74" s="1319">
        <f>W36/1000</f>
        <v>241690.61143000002</v>
      </c>
      <c r="I74" s="1319">
        <f>AV36/1000</f>
        <v>60770.423000000003</v>
      </c>
      <c r="J74" s="1319">
        <f>R36/1000</f>
        <v>974057.85643999965</v>
      </c>
      <c r="K74" s="1319">
        <f>AQ36/1000</f>
        <v>249047.24567999996</v>
      </c>
      <c r="L74" s="1319">
        <f>(H11+H15+H19+H24)/1000</f>
        <v>860742.03588999994</v>
      </c>
      <c r="M74" s="1319">
        <f>(AG11+AG15+AG19+AG24)/1000</f>
        <v>173766.81788999998</v>
      </c>
      <c r="N74" s="1316"/>
      <c r="O74" s="1316"/>
      <c r="AA74" s="1244"/>
      <c r="AK74" s="1244"/>
    </row>
    <row r="75" spans="1:56" ht="15.75" x14ac:dyDescent="0.25">
      <c r="A75" s="467" t="s">
        <v>635</v>
      </c>
      <c r="B75" s="1318">
        <f t="shared" si="38"/>
        <v>900876.02087000001</v>
      </c>
      <c r="C75" s="1318">
        <f t="shared" si="38"/>
        <v>231463.14559</v>
      </c>
      <c r="D75" s="1320">
        <f>'Проверочная  таблица'!F35/1000</f>
        <v>0</v>
      </c>
      <c r="E75" s="1320">
        <f>'Проверочная  таблица'!G35/1000</f>
        <v>0</v>
      </c>
      <c r="F75" s="1320">
        <f>'Проверочная  таблица'!F31/1000-L75</f>
        <v>23710</v>
      </c>
      <c r="G75" s="1320">
        <f>'Проверочная  таблица'!G31/1000-M75</f>
        <v>6460</v>
      </c>
      <c r="H75" s="1320">
        <f>'Проверочная  таблица'!L38/1000</f>
        <v>159587.54643000002</v>
      </c>
      <c r="I75" s="1320">
        <f>'Проверочная  таблица'!M38/1000</f>
        <v>40244.660000000003</v>
      </c>
      <c r="J75" s="1320">
        <f>'Проверочная  таблица'!J38/1000</f>
        <v>396418.47444000002</v>
      </c>
      <c r="K75" s="1320">
        <f>'Проверочная  таблица'!K38/1000</f>
        <v>102706.08559</v>
      </c>
      <c r="L75" s="1320">
        <f>('Проверочная  таблица'!F13+'Проверочная  таблица'!F14+'Проверочная  таблица'!F15+'Проверочная  таблица'!F17)/1000</f>
        <v>321160</v>
      </c>
      <c r="M75" s="1320">
        <f>('Проверочная  таблица'!G13+'Проверочная  таблица'!G14+'Проверочная  таблица'!G15+'Проверочная  таблица'!G17)/1000</f>
        <v>82052.399999999994</v>
      </c>
      <c r="N75" s="1316"/>
      <c r="O75" s="1316"/>
      <c r="AA75" s="1244"/>
      <c r="AK75" s="1244"/>
    </row>
    <row r="76" spans="1:56" ht="15.75" x14ac:dyDescent="0.25">
      <c r="A76" s="467" t="s">
        <v>636</v>
      </c>
      <c r="B76" s="1318">
        <f t="shared" si="38"/>
        <v>3208226.39</v>
      </c>
      <c r="C76" s="1318">
        <f t="shared" si="38"/>
        <v>766359.31582999998</v>
      </c>
      <c r="D76" s="1320">
        <f>'Проверочная  таблица'!N35/1000</f>
        <v>1000563.034</v>
      </c>
      <c r="E76" s="1320">
        <f>'Проверочная  таблица'!O35/1000</f>
        <v>125656.246</v>
      </c>
      <c r="F76" s="1320">
        <f>'Проверочная  таблица'!N31/1000-L76</f>
        <v>840179.38300000003</v>
      </c>
      <c r="G76" s="1320">
        <f>'Проверочная  таблица'!O31/1000-M76</f>
        <v>229388.67574000001</v>
      </c>
      <c r="H76" s="1320">
        <f>'Проверочная  таблица'!T31/1000</f>
        <v>82103.065000000002</v>
      </c>
      <c r="I76" s="1320">
        <f>'Проверочная  таблица'!U31/1000</f>
        <v>20525.762999999999</v>
      </c>
      <c r="J76" s="1320">
        <f>'Проверочная  таблица'!R31/1000</f>
        <v>577639.38199999998</v>
      </c>
      <c r="K76" s="1320">
        <f>'Проверочная  таблица'!S31/1000</f>
        <v>146341.16008999999</v>
      </c>
      <c r="L76" s="1320">
        <f>'Проверочная  таблица'!N42/1000</f>
        <v>707741.52599999995</v>
      </c>
      <c r="M76" s="1320">
        <f>'Проверочная  таблица'!O42/1000</f>
        <v>244447.47099999999</v>
      </c>
      <c r="N76" s="1316"/>
      <c r="O76" s="1316"/>
      <c r="AA76" s="1244"/>
      <c r="AK76" s="1244"/>
    </row>
    <row r="77" spans="1:56" ht="15.75" x14ac:dyDescent="0.25">
      <c r="A77" s="467" t="s">
        <v>637</v>
      </c>
      <c r="B77" s="1318">
        <f t="shared" si="38"/>
        <v>5999.9999299999326</v>
      </c>
      <c r="C77" s="1318">
        <f t="shared" si="38"/>
        <v>5454.5454099999624</v>
      </c>
      <c r="D77" s="1320">
        <f t="shared" ref="D77:K77" si="39">D74-D75-D76</f>
        <v>136.36363000003621</v>
      </c>
      <c r="E77" s="1320">
        <f t="shared" si="39"/>
        <v>0</v>
      </c>
      <c r="F77" s="1320">
        <f t="shared" si="39"/>
        <v>174023.12640999991</v>
      </c>
      <c r="G77" s="1320">
        <f t="shared" si="39"/>
        <v>158187.59851999997</v>
      </c>
      <c r="H77" s="1320">
        <f t="shared" si="39"/>
        <v>0</v>
      </c>
      <c r="I77" s="1320">
        <f t="shared" si="39"/>
        <v>0</v>
      </c>
      <c r="J77" s="1320">
        <f t="shared" si="39"/>
        <v>0</v>
      </c>
      <c r="K77" s="1320">
        <f t="shared" si="39"/>
        <v>0</v>
      </c>
      <c r="L77" s="1320">
        <f t="shared" ref="L77" si="40">L74-L75-L76</f>
        <v>-168159.49011000001</v>
      </c>
      <c r="M77" s="1320">
        <f>M74-M75-M76</f>
        <v>-152733.05311000001</v>
      </c>
      <c r="N77" s="1316"/>
      <c r="O77" s="1316"/>
      <c r="AA77" s="1244"/>
      <c r="AK77" s="1244"/>
    </row>
    <row r="78" spans="1:56" x14ac:dyDescent="0.25">
      <c r="A78" s="468"/>
      <c r="B78" s="469"/>
      <c r="C78" s="469"/>
      <c r="D78" s="470"/>
      <c r="E78" s="470"/>
      <c r="F78" s="470"/>
      <c r="G78" s="470"/>
      <c r="H78" s="470"/>
      <c r="I78" s="470"/>
      <c r="J78" s="470"/>
      <c r="K78" s="470"/>
      <c r="L78" s="470"/>
      <c r="M78" s="470"/>
      <c r="N78" s="1316"/>
      <c r="O78" s="1316"/>
      <c r="AA78" s="1244"/>
      <c r="AK78" s="1244"/>
    </row>
    <row r="79" spans="1:56" ht="15.75" x14ac:dyDescent="0.25">
      <c r="A79" s="467" t="s">
        <v>638</v>
      </c>
      <c r="B79" s="1318">
        <f>D79+F79+H79+J79+L79</f>
        <v>9641206.1673099995</v>
      </c>
      <c r="C79" s="1318">
        <f>E79+G79+I79+K79+M79</f>
        <v>834347.55998999986</v>
      </c>
      <c r="D79" s="1319">
        <f>I33/1000</f>
        <v>3850809.8780499999</v>
      </c>
      <c r="E79" s="1319">
        <f>AH33/1000</f>
        <v>546729.39809999987</v>
      </c>
      <c r="F79" s="1319">
        <f>I29/1000-L79</f>
        <v>3085148.0980200004</v>
      </c>
      <c r="G79" s="1319">
        <f>AH29/1000-M79</f>
        <v>256553.08593999999</v>
      </c>
      <c r="H79" s="1319">
        <f>X36/1000</f>
        <v>944007.24499000004</v>
      </c>
      <c r="I79" s="1319">
        <f>AW36/1000</f>
        <v>1503.09573</v>
      </c>
      <c r="J79" s="1319">
        <f>S36/1000</f>
        <v>326301.55534999992</v>
      </c>
      <c r="K79" s="1319">
        <f>AR36/1000</f>
        <v>2107.3845699999997</v>
      </c>
      <c r="L79" s="1319">
        <f>(I11+I15+I19+I24)/1000</f>
        <v>1434939.3909</v>
      </c>
      <c r="M79" s="1319">
        <f>(AH11+AH15+AH19+AH24)/1000</f>
        <v>27454.595650000003</v>
      </c>
      <c r="N79" s="1316"/>
      <c r="O79" s="1316"/>
      <c r="AA79" s="1244"/>
      <c r="AK79" s="1244"/>
    </row>
    <row r="80" spans="1:56" x14ac:dyDescent="0.25">
      <c r="A80" s="468"/>
      <c r="B80" s="469"/>
      <c r="C80" s="469"/>
      <c r="D80" s="470"/>
      <c r="E80" s="470"/>
      <c r="F80" s="470"/>
      <c r="G80" s="470"/>
      <c r="H80" s="470"/>
      <c r="I80" s="470"/>
      <c r="J80" s="470"/>
      <c r="K80" s="470"/>
      <c r="L80" s="470"/>
      <c r="M80" s="470"/>
      <c r="N80" s="1316"/>
      <c r="O80" s="1316"/>
      <c r="AA80" s="1244"/>
      <c r="AK80" s="1244"/>
    </row>
    <row r="81" spans="1:37" ht="15.75" x14ac:dyDescent="0.25">
      <c r="A81" s="467" t="s">
        <v>639</v>
      </c>
      <c r="B81" s="1318">
        <f>D81+F81+H81+J81+L81</f>
        <v>19447407.490460005</v>
      </c>
      <c r="C81" s="1318">
        <f>E81+G81+I81+K81+M81</f>
        <v>4953304.232069999</v>
      </c>
      <c r="D81" s="1319">
        <f>J33/1000</f>
        <v>10025152.004550001</v>
      </c>
      <c r="E81" s="1319">
        <f>AI33/1000</f>
        <v>2468150.1532599996</v>
      </c>
      <c r="F81" s="1319">
        <f>J29/1000-L81</f>
        <v>7975823.8238100009</v>
      </c>
      <c r="G81" s="1319">
        <f>AI29/1000-M81</f>
        <v>2127418.5122099998</v>
      </c>
      <c r="H81" s="1319"/>
      <c r="I81" s="1319"/>
      <c r="J81" s="1319">
        <f>T36/1000</f>
        <v>39064.6</v>
      </c>
      <c r="K81" s="1319">
        <f>AS36/1000</f>
        <v>7078.3136100000011</v>
      </c>
      <c r="L81" s="1319">
        <f>(J11+J15+J19+J24)/1000</f>
        <v>1407367.0621</v>
      </c>
      <c r="M81" s="1319">
        <f>(AI11+AI15+AI19+AI24)/1000</f>
        <v>350657.25298999995</v>
      </c>
      <c r="N81" s="1316"/>
      <c r="O81" s="1316"/>
      <c r="AA81" s="1244"/>
      <c r="AK81" s="1244"/>
    </row>
    <row r="82" spans="1:37" x14ac:dyDescent="0.25">
      <c r="A82" s="468"/>
      <c r="B82" s="469"/>
      <c r="C82" s="469"/>
      <c r="D82" s="470"/>
      <c r="E82" s="470"/>
      <c r="F82" s="470"/>
      <c r="G82" s="470"/>
      <c r="H82" s="470"/>
      <c r="I82" s="470"/>
      <c r="J82" s="470"/>
      <c r="K82" s="470"/>
      <c r="L82" s="470"/>
      <c r="M82" s="470"/>
      <c r="N82" s="1316"/>
      <c r="O82" s="1316"/>
      <c r="AA82" s="1244"/>
      <c r="AK82" s="1244"/>
    </row>
    <row r="83" spans="1:37" ht="15.75" x14ac:dyDescent="0.25">
      <c r="A83" s="467" t="s">
        <v>640</v>
      </c>
      <c r="B83" s="1318">
        <f>D83+F83+H83+J83+L83</f>
        <v>2045687.8253199998</v>
      </c>
      <c r="C83" s="1318">
        <f>E83+G83+I83+K83+M83</f>
        <v>377070.89572999999</v>
      </c>
      <c r="D83" s="1319">
        <f>K33/1000</f>
        <v>1111128.01348</v>
      </c>
      <c r="E83" s="1319">
        <f>AJ33/1000</f>
        <v>197386.36692</v>
      </c>
      <c r="F83" s="1319">
        <f>K29/1000-L83</f>
        <v>586806.15127999987</v>
      </c>
      <c r="G83" s="1319">
        <f>AJ29/1000-M83</f>
        <v>146244.18027999997</v>
      </c>
      <c r="H83" s="1319">
        <f>Z36/1000</f>
        <v>140576.28114999997</v>
      </c>
      <c r="I83" s="1319">
        <f>AY36/1000</f>
        <v>0</v>
      </c>
      <c r="J83" s="1319">
        <f>U36/1000</f>
        <v>60834.923320000009</v>
      </c>
      <c r="K83" s="1319">
        <f>AT36/1000</f>
        <v>0</v>
      </c>
      <c r="L83" s="1319">
        <f>(K11+K15+K19+K24)/1000</f>
        <v>146342.45608999999</v>
      </c>
      <c r="M83" s="1319">
        <f>(AJ11+AJ15+AJ19+AJ24)/1000</f>
        <v>33440.348530000003</v>
      </c>
      <c r="N83" s="1316"/>
      <c r="O83" s="1316"/>
      <c r="AA83" s="1244"/>
      <c r="AK83" s="1244"/>
    </row>
    <row r="84" spans="1:37" x14ac:dyDescent="0.25">
      <c r="B84" s="1321"/>
      <c r="C84" s="1321"/>
      <c r="D84" s="1321"/>
      <c r="E84" s="1321"/>
      <c r="F84" s="1321"/>
      <c r="G84" s="1321"/>
      <c r="H84" s="1321"/>
      <c r="I84" s="1321"/>
      <c r="J84" s="1321"/>
      <c r="K84" s="1321"/>
      <c r="L84" s="1321"/>
      <c r="M84" s="1321"/>
      <c r="N84" s="1316"/>
      <c r="O84" s="1316"/>
      <c r="AA84" s="1244"/>
      <c r="AK84" s="1244"/>
    </row>
    <row r="85" spans="1:37" ht="15.75" x14ac:dyDescent="0.25">
      <c r="B85" s="1322">
        <f t="shared" ref="B85:M85" si="41">B72-B74-B79-B81-B83</f>
        <v>-1.862645149230957E-9</v>
      </c>
      <c r="C85" s="1322">
        <f t="shared" si="41"/>
        <v>0</v>
      </c>
      <c r="D85" s="1322">
        <f t="shared" si="41"/>
        <v>0</v>
      </c>
      <c r="E85" s="1322">
        <f t="shared" si="41"/>
        <v>4.0745362639427185E-10</v>
      </c>
      <c r="F85" s="1322">
        <f t="shared" si="41"/>
        <v>0</v>
      </c>
      <c r="G85" s="1322">
        <f t="shared" si="41"/>
        <v>-4.6566128730773926E-10</v>
      </c>
      <c r="H85" s="1322">
        <f t="shared" si="41"/>
        <v>0</v>
      </c>
      <c r="I85" s="1322">
        <f t="shared" si="41"/>
        <v>9.0949470177292824E-13</v>
      </c>
      <c r="J85" s="1322">
        <f t="shared" si="41"/>
        <v>1.4551915228366852E-10</v>
      </c>
      <c r="K85" s="1322">
        <f t="shared" si="41"/>
        <v>5.4569682106375694E-12</v>
      </c>
      <c r="L85" s="1322">
        <f t="shared" si="41"/>
        <v>2.3283064365386963E-10</v>
      </c>
      <c r="M85" s="1322">
        <f t="shared" si="41"/>
        <v>7.2759576141834259E-11</v>
      </c>
      <c r="AA85" s="1244"/>
      <c r="AK85" s="1244"/>
    </row>
    <row r="86" spans="1:37" ht="15.75" x14ac:dyDescent="0.25">
      <c r="B86" s="1323">
        <f>B72-B36/1000</f>
        <v>0</v>
      </c>
      <c r="C86" s="1323">
        <f>C72-AA36/1000</f>
        <v>0</v>
      </c>
    </row>
  </sheetData>
  <mergeCells count="34">
    <mergeCell ref="BA9:BD9"/>
    <mergeCell ref="AU9:AU10"/>
    <mergeCell ref="AV9:AY9"/>
    <mergeCell ref="W9:Z9"/>
    <mergeCell ref="M9:P9"/>
    <mergeCell ref="Q9:Q10"/>
    <mergeCell ref="AA8:AA10"/>
    <mergeCell ref="AB8:AE9"/>
    <mergeCell ref="AF8:AO8"/>
    <mergeCell ref="AP8:AT8"/>
    <mergeCell ref="V9:V10"/>
    <mergeCell ref="V8:Z8"/>
    <mergeCell ref="L9:L10"/>
    <mergeCell ref="B8:B10"/>
    <mergeCell ref="C8:F9"/>
    <mergeCell ref="G8:P8"/>
    <mergeCell ref="Q8:U8"/>
    <mergeCell ref="H9:K9"/>
    <mergeCell ref="A65:K65"/>
    <mergeCell ref="AQ9:AT9"/>
    <mergeCell ref="A52:K52"/>
    <mergeCell ref="A58:K58"/>
    <mergeCell ref="AF9:AF10"/>
    <mergeCell ref="AG9:AJ9"/>
    <mergeCell ref="AK9:AK10"/>
    <mergeCell ref="AL9:AO9"/>
    <mergeCell ref="AP9:AP10"/>
    <mergeCell ref="A6:A10"/>
    <mergeCell ref="B6:Z7"/>
    <mergeCell ref="R9:U9"/>
    <mergeCell ref="AA6:AY7"/>
    <mergeCell ref="AU8:AY8"/>
    <mergeCell ref="G9:G10"/>
    <mergeCell ref="A61:K61"/>
  </mergeCells>
  <pageMargins left="0.78740157480314965" right="0.39370078740157483" top="0.78740157480314965" bottom="0.59055118110236227" header="0.51181102362204722" footer="0.51181102362204722"/>
  <pageSetup paperSize="8" scale="78" fitToWidth="3" orientation="landscape" r:id="rId1"/>
  <headerFooter alignWithMargins="0">
    <oddFooter>&amp;L&amp;P&amp;R&amp;F&amp;A</oddFooter>
  </headerFooter>
  <colBreaks count="4" manualBreakCount="4">
    <brk id="11" max="1048575" man="1"/>
    <brk id="21" max="1048575" man="1"/>
    <brk id="31" max="1048575" man="1"/>
    <brk id="4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dimension ref="A2:DM45"/>
  <sheetViews>
    <sheetView topLeftCell="A2" zoomScale="73" zoomScaleNormal="73" zoomScaleSheetLayoutView="40" workbookViewId="0">
      <pane xSplit="1" ySplit="9" topLeftCell="B11" activePane="bottomRight" state="frozen"/>
      <selection activeCell="A2" sqref="A2"/>
      <selection pane="topRight" activeCell="B2" sqref="B2"/>
      <selection pane="bottomLeft" activeCell="A11" sqref="A11"/>
      <selection pane="bottomRight" activeCell="A6" sqref="A6:A10"/>
    </sheetView>
  </sheetViews>
  <sheetFormatPr defaultColWidth="9.140625" defaultRowHeight="12.75" x14ac:dyDescent="0.2"/>
  <cols>
    <col min="1" max="1" width="32.140625" style="1239" customWidth="1"/>
    <col min="2" max="2" width="27" style="1239" customWidth="1"/>
    <col min="3" max="3" width="26.42578125" style="1239" customWidth="1"/>
    <col min="4" max="4" width="26.85546875" style="1239" customWidth="1"/>
    <col min="5" max="5" width="28.85546875" style="1239" customWidth="1"/>
    <col min="6" max="7" width="25.140625" style="1239" customWidth="1"/>
    <col min="8" max="8" width="26.42578125" style="1239" customWidth="1"/>
    <col min="9" max="9" width="27.42578125" style="1239" customWidth="1"/>
    <col min="10" max="10" width="26.85546875" style="1239" bestFit="1" customWidth="1"/>
    <col min="11" max="11" width="25.85546875" style="1239" customWidth="1"/>
    <col min="12" max="12" width="26.42578125" style="1239" customWidth="1"/>
    <col min="13" max="13" width="25.5703125" style="1239" customWidth="1"/>
    <col min="14" max="31" width="24.85546875" style="1239" customWidth="1"/>
    <col min="32" max="33" width="25.140625" style="1239" customWidth="1"/>
    <col min="34" max="59" width="24.85546875" style="1239" customWidth="1"/>
    <col min="60" max="61" width="26.140625" style="1239" customWidth="1"/>
    <col min="62" max="65" width="24" style="1239" customWidth="1"/>
    <col min="66" max="67" width="28.85546875" style="1239" customWidth="1"/>
    <col min="68" max="71" width="25.5703125" style="1239" customWidth="1"/>
    <col min="72" max="79" width="24.85546875" style="1239" customWidth="1"/>
    <col min="80" max="83" width="25.5703125" style="1239" customWidth="1"/>
    <col min="84" max="85" width="36" style="1239" customWidth="1"/>
    <col min="86" max="89" width="25.5703125" style="1239" customWidth="1"/>
    <col min="90" max="90" width="24.140625" style="1239" customWidth="1"/>
    <col min="91" max="91" width="24.5703125" style="1239" customWidth="1"/>
    <col min="92" max="92" width="22.85546875" style="1239" customWidth="1"/>
    <col min="93" max="93" width="22.140625" style="1239" bestFit="1" customWidth="1"/>
    <col min="94" max="97" width="20.42578125" style="1239" customWidth="1"/>
    <col min="98" max="101" width="20.5703125" style="1239" customWidth="1"/>
    <col min="102" max="102" width="24.42578125" style="1239" customWidth="1"/>
    <col min="103" max="103" width="23.5703125" style="1239" customWidth="1"/>
    <col min="104" max="105" width="21.85546875" style="1239" customWidth="1"/>
    <col min="106" max="106" width="23.5703125" style="1239" customWidth="1"/>
    <col min="107" max="107" width="22.85546875" style="1239" customWidth="1"/>
    <col min="108" max="109" width="25.140625" style="1239" customWidth="1"/>
    <col min="110" max="113" width="22.85546875" style="1239" customWidth="1"/>
    <col min="114" max="115" width="23.85546875" style="1239" customWidth="1"/>
    <col min="116" max="116" width="9.140625" style="1239"/>
    <col min="117" max="117" width="12.7109375" style="1239" bestFit="1" customWidth="1"/>
    <col min="118" max="16384" width="9.140625" style="1239"/>
  </cols>
  <sheetData>
    <row r="2" spans="1:117" ht="19.5" x14ac:dyDescent="0.3">
      <c r="E2" s="24" t="s">
        <v>550</v>
      </c>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row>
    <row r="3" spans="1:117" ht="19.5" x14ac:dyDescent="0.3">
      <c r="F3" s="1324" t="str">
        <f>'Федеральные  средства'!A3</f>
        <v>ПО  СОСТОЯНИЮ  НА  1  АПРЕЛЯ  2025  ГОДА</v>
      </c>
    </row>
    <row r="4" spans="1:117" ht="15.75" x14ac:dyDescent="0.25">
      <c r="J4" s="356"/>
      <c r="K4" s="356"/>
    </row>
    <row r="5" spans="1:117" ht="17.25" thickBot="1" x14ac:dyDescent="0.3">
      <c r="L5" s="357" t="s">
        <v>319</v>
      </c>
    </row>
    <row r="6" spans="1:117" ht="27" customHeight="1" thickBot="1" x14ac:dyDescent="0.25">
      <c r="A6" s="1756" t="s">
        <v>233</v>
      </c>
      <c r="B6" s="1761" t="s">
        <v>8</v>
      </c>
      <c r="C6" s="1762"/>
      <c r="D6" s="1761" t="s">
        <v>551</v>
      </c>
      <c r="E6" s="1762"/>
      <c r="F6" s="1767" t="s">
        <v>324</v>
      </c>
      <c r="G6" s="1767"/>
      <c r="H6" s="1767"/>
      <c r="I6" s="1768"/>
      <c r="J6" s="1769" t="s">
        <v>552</v>
      </c>
      <c r="K6" s="1770"/>
      <c r="L6" s="358"/>
      <c r="M6" s="359"/>
      <c r="N6" s="359"/>
      <c r="O6" s="359" t="s">
        <v>324</v>
      </c>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9"/>
      <c r="AR6" s="359"/>
      <c r="AS6" s="359"/>
      <c r="AT6" s="359"/>
      <c r="AU6" s="359"/>
      <c r="AV6" s="359"/>
      <c r="AW6" s="359"/>
      <c r="AX6" s="359"/>
      <c r="AY6" s="359"/>
      <c r="AZ6" s="359"/>
      <c r="BA6" s="359"/>
      <c r="BB6" s="359"/>
      <c r="BC6" s="359"/>
      <c r="BD6" s="359"/>
      <c r="BE6" s="359"/>
      <c r="BF6" s="359"/>
      <c r="BG6" s="359"/>
      <c r="BH6" s="359"/>
      <c r="BI6" s="359"/>
      <c r="BJ6" s="359"/>
      <c r="BK6" s="359"/>
      <c r="BL6" s="359"/>
      <c r="BM6" s="359"/>
      <c r="BN6" s="359"/>
      <c r="BO6" s="359"/>
      <c r="BP6" s="359"/>
      <c r="BQ6" s="359"/>
      <c r="BR6" s="359"/>
      <c r="BS6" s="359"/>
      <c r="BT6" s="359"/>
      <c r="BU6" s="359"/>
      <c r="BV6" s="359"/>
      <c r="BW6" s="359"/>
      <c r="BX6" s="359"/>
      <c r="BY6" s="359"/>
      <c r="BZ6" s="359"/>
      <c r="CA6" s="359"/>
      <c r="CB6" s="359"/>
      <c r="CC6" s="359"/>
      <c r="CD6" s="359"/>
      <c r="CE6" s="359"/>
      <c r="CF6" s="359"/>
      <c r="CG6" s="359"/>
      <c r="CH6" s="359"/>
      <c r="CI6" s="359"/>
      <c r="CJ6" s="359"/>
      <c r="CK6" s="359"/>
      <c r="CL6" s="359"/>
      <c r="CM6" s="359"/>
      <c r="CN6" s="359"/>
      <c r="CO6" s="359"/>
      <c r="CP6" s="359"/>
      <c r="CQ6" s="359"/>
      <c r="CR6" s="359"/>
      <c r="CS6" s="359"/>
      <c r="CT6" s="359"/>
      <c r="CU6" s="359"/>
      <c r="CV6" s="359"/>
      <c r="CW6" s="359"/>
      <c r="CX6" s="359"/>
      <c r="CY6" s="359"/>
      <c r="CZ6" s="359"/>
      <c r="DA6" s="359"/>
      <c r="DB6" s="359"/>
      <c r="DC6" s="359"/>
      <c r="DD6" s="359"/>
      <c r="DE6" s="359"/>
      <c r="DF6" s="359"/>
      <c r="DG6" s="359"/>
      <c r="DH6" s="359"/>
      <c r="DI6" s="359"/>
      <c r="DJ6" s="359"/>
      <c r="DK6" s="360"/>
    </row>
    <row r="7" spans="1:117" ht="56.1" customHeight="1" thickBot="1" x14ac:dyDescent="0.25">
      <c r="A7" s="1757"/>
      <c r="B7" s="1763"/>
      <c r="C7" s="1764"/>
      <c r="D7" s="1763"/>
      <c r="E7" s="1764"/>
      <c r="F7" s="1783" t="s">
        <v>241</v>
      </c>
      <c r="G7" s="1784"/>
      <c r="H7" s="1784"/>
      <c r="I7" s="1785"/>
      <c r="J7" s="1771"/>
      <c r="K7" s="1772"/>
      <c r="L7" s="1728" t="s">
        <v>553</v>
      </c>
      <c r="M7" s="1729"/>
      <c r="N7" s="968"/>
      <c r="O7" s="968"/>
      <c r="P7" s="968"/>
      <c r="Q7" s="968"/>
      <c r="R7" s="968"/>
      <c r="S7" s="968"/>
      <c r="T7" s="968"/>
      <c r="U7" s="968"/>
      <c r="V7" s="968"/>
      <c r="W7" s="968"/>
      <c r="X7" s="361"/>
      <c r="Y7" s="361"/>
      <c r="Z7" s="968"/>
      <c r="AA7" s="968"/>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1"/>
      <c r="BJ7" s="361"/>
      <c r="BK7" s="361"/>
      <c r="BL7" s="361"/>
      <c r="BM7" s="361"/>
      <c r="BN7" s="361"/>
      <c r="BO7" s="361"/>
      <c r="BP7" s="361"/>
      <c r="BQ7" s="361"/>
      <c r="BR7" s="361"/>
      <c r="BS7" s="361"/>
      <c r="BT7" s="361"/>
      <c r="BU7" s="361"/>
      <c r="BV7" s="361"/>
      <c r="BW7" s="361"/>
      <c r="BX7" s="965"/>
      <c r="BY7" s="965"/>
      <c r="BZ7" s="965"/>
      <c r="CA7" s="965"/>
      <c r="CB7" s="361"/>
      <c r="CC7" s="361"/>
      <c r="CD7" s="361"/>
      <c r="CE7" s="361"/>
      <c r="CF7" s="361"/>
      <c r="CG7" s="361"/>
      <c r="CH7" s="361"/>
      <c r="CI7" s="361"/>
      <c r="CJ7" s="361"/>
      <c r="CK7" s="361"/>
      <c r="CL7" s="1728" t="s">
        <v>554</v>
      </c>
      <c r="CM7" s="1729"/>
      <c r="CN7" s="1729"/>
      <c r="CO7" s="1729"/>
      <c r="CP7" s="1729"/>
      <c r="CQ7" s="1729"/>
      <c r="CR7" s="28"/>
      <c r="CS7" s="28"/>
      <c r="CT7" s="28"/>
      <c r="CU7" s="28"/>
      <c r="CV7" s="28"/>
      <c r="CW7" s="28"/>
      <c r="CX7" s="28"/>
      <c r="CY7" s="28"/>
      <c r="CZ7" s="28"/>
      <c r="DA7" s="362"/>
      <c r="DB7" s="1730" t="s">
        <v>555</v>
      </c>
      <c r="DC7" s="1731"/>
      <c r="DD7" s="1731"/>
      <c r="DE7" s="1731"/>
      <c r="DF7" s="971"/>
      <c r="DG7" s="971"/>
      <c r="DH7" s="971"/>
      <c r="DI7" s="971"/>
      <c r="DJ7" s="971"/>
      <c r="DK7" s="972"/>
    </row>
    <row r="8" spans="1:117" ht="60.95" customHeight="1" thickBot="1" x14ac:dyDescent="0.25">
      <c r="A8" s="1757"/>
      <c r="B8" s="1763"/>
      <c r="C8" s="1764"/>
      <c r="D8" s="1763"/>
      <c r="E8" s="1764"/>
      <c r="F8" s="1786"/>
      <c r="G8" s="1787"/>
      <c r="H8" s="1787"/>
      <c r="I8" s="1788"/>
      <c r="J8" s="1771"/>
      <c r="K8" s="1773"/>
      <c r="L8" s="1757" t="s">
        <v>236</v>
      </c>
      <c r="M8" s="1757" t="s">
        <v>240</v>
      </c>
      <c r="N8" s="1726" t="s">
        <v>242</v>
      </c>
      <c r="O8" s="1727"/>
      <c r="P8" s="1727"/>
      <c r="Q8" s="1727"/>
      <c r="R8" s="1727"/>
      <c r="S8" s="1727"/>
      <c r="T8" s="1754" t="s">
        <v>243</v>
      </c>
      <c r="U8" s="1768"/>
      <c r="V8" s="1776" t="s">
        <v>1230</v>
      </c>
      <c r="W8" s="1777"/>
      <c r="X8" s="1781" t="s">
        <v>1175</v>
      </c>
      <c r="Y8" s="1782"/>
      <c r="Z8" s="1781" t="s">
        <v>1236</v>
      </c>
      <c r="AA8" s="1782"/>
      <c r="AB8" s="1781" t="s">
        <v>244</v>
      </c>
      <c r="AC8" s="1782"/>
      <c r="AD8" s="1754" t="s">
        <v>245</v>
      </c>
      <c r="AE8" s="1767"/>
      <c r="AF8" s="1781" t="s">
        <v>1187</v>
      </c>
      <c r="AG8" s="1782"/>
      <c r="AH8" s="1776" t="s">
        <v>1191</v>
      </c>
      <c r="AI8" s="1777"/>
      <c r="AJ8" s="1776" t="s">
        <v>246</v>
      </c>
      <c r="AK8" s="1777"/>
      <c r="AL8" s="1754" t="s">
        <v>247</v>
      </c>
      <c r="AM8" s="1768"/>
      <c r="AN8" s="1754" t="s">
        <v>556</v>
      </c>
      <c r="AO8" s="1768"/>
      <c r="AP8" s="1754" t="s">
        <v>248</v>
      </c>
      <c r="AQ8" s="1767"/>
      <c r="AR8" s="1776" t="s">
        <v>1180</v>
      </c>
      <c r="AS8" s="1777"/>
      <c r="AT8" s="1798" t="s">
        <v>249</v>
      </c>
      <c r="AU8" s="1799"/>
      <c r="AV8" s="1754" t="s">
        <v>250</v>
      </c>
      <c r="AW8" s="1768"/>
      <c r="AX8" s="1767" t="s">
        <v>251</v>
      </c>
      <c r="AY8" s="1768"/>
      <c r="AZ8" s="1809" t="s">
        <v>252</v>
      </c>
      <c r="BA8" s="1810"/>
      <c r="BB8" s="1776" t="s">
        <v>1074</v>
      </c>
      <c r="BC8" s="1777"/>
      <c r="BD8" s="1754" t="s">
        <v>1202</v>
      </c>
      <c r="BE8" s="1768"/>
      <c r="BF8" s="1754" t="s">
        <v>253</v>
      </c>
      <c r="BG8" s="1768"/>
      <c r="BH8" s="1726" t="s">
        <v>254</v>
      </c>
      <c r="BI8" s="1727"/>
      <c r="BJ8" s="969"/>
      <c r="BK8" s="969"/>
      <c r="BL8" s="969"/>
      <c r="BM8" s="970"/>
      <c r="BN8" s="1726" t="s">
        <v>255</v>
      </c>
      <c r="BO8" s="1792"/>
      <c r="BP8" s="1745" t="s">
        <v>256</v>
      </c>
      <c r="BQ8" s="1746"/>
      <c r="BR8" s="1746"/>
      <c r="BS8" s="1747"/>
      <c r="BT8" s="1776" t="s">
        <v>257</v>
      </c>
      <c r="BU8" s="1777"/>
      <c r="BV8" s="1798" t="s">
        <v>258</v>
      </c>
      <c r="BW8" s="1799"/>
      <c r="BX8" s="1734" t="s">
        <v>1203</v>
      </c>
      <c r="BY8" s="1735"/>
      <c r="BZ8" s="1735"/>
      <c r="CA8" s="1736"/>
      <c r="CB8" s="1745" t="s">
        <v>557</v>
      </c>
      <c r="CC8" s="1747"/>
      <c r="CD8" s="1794" t="s">
        <v>558</v>
      </c>
      <c r="CE8" s="1795"/>
      <c r="CF8" s="1730" t="s">
        <v>261</v>
      </c>
      <c r="CG8" s="1731"/>
      <c r="CH8" s="1731"/>
      <c r="CI8" s="1731"/>
      <c r="CJ8" s="1731"/>
      <c r="CK8" s="1812"/>
      <c r="CL8" s="1754" t="s">
        <v>236</v>
      </c>
      <c r="CM8" s="1756" t="s">
        <v>240</v>
      </c>
      <c r="CN8" s="1755" t="s">
        <v>559</v>
      </c>
      <c r="CO8" s="1806"/>
      <c r="CP8" s="1755" t="s">
        <v>560</v>
      </c>
      <c r="CQ8" s="1806"/>
      <c r="CR8" s="1755" t="s">
        <v>561</v>
      </c>
      <c r="CS8" s="1806"/>
      <c r="CT8" s="1755" t="s">
        <v>562</v>
      </c>
      <c r="CU8" s="1806"/>
      <c r="CV8" s="1807" t="s">
        <v>563</v>
      </c>
      <c r="CW8" s="1808"/>
      <c r="CX8" s="1750" t="s">
        <v>564</v>
      </c>
      <c r="CY8" s="1751"/>
      <c r="CZ8" s="1745" t="s">
        <v>565</v>
      </c>
      <c r="DA8" s="1747"/>
      <c r="DB8" s="1754" t="s">
        <v>236</v>
      </c>
      <c r="DC8" s="1756" t="s">
        <v>240</v>
      </c>
      <c r="DD8" s="1739" t="s">
        <v>1137</v>
      </c>
      <c r="DE8" s="1740"/>
      <c r="DF8" s="1802" t="s">
        <v>566</v>
      </c>
      <c r="DG8" s="1803"/>
      <c r="DH8" s="1802" t="s">
        <v>567</v>
      </c>
      <c r="DI8" s="1803"/>
      <c r="DJ8" s="1802" t="s">
        <v>568</v>
      </c>
      <c r="DK8" s="1803"/>
    </row>
    <row r="9" spans="1:117" ht="211.5" customHeight="1" thickBot="1" x14ac:dyDescent="0.25">
      <c r="A9" s="1757"/>
      <c r="B9" s="1765"/>
      <c r="C9" s="1766"/>
      <c r="D9" s="1765"/>
      <c r="E9" s="1766"/>
      <c r="F9" s="1789" t="s">
        <v>980</v>
      </c>
      <c r="G9" s="1790"/>
      <c r="H9" s="1789" t="s">
        <v>981</v>
      </c>
      <c r="I9" s="1790"/>
      <c r="J9" s="1774"/>
      <c r="K9" s="1775"/>
      <c r="L9" s="1757"/>
      <c r="M9" s="1757"/>
      <c r="N9" s="1758" t="s">
        <v>569</v>
      </c>
      <c r="O9" s="1759"/>
      <c r="P9" s="1758" t="s">
        <v>570</v>
      </c>
      <c r="Q9" s="1759"/>
      <c r="R9" s="1758" t="s">
        <v>571</v>
      </c>
      <c r="S9" s="1780"/>
      <c r="T9" s="1758"/>
      <c r="U9" s="1759"/>
      <c r="V9" s="1778"/>
      <c r="W9" s="1779"/>
      <c r="X9" s="1778"/>
      <c r="Y9" s="1779"/>
      <c r="Z9" s="1778"/>
      <c r="AA9" s="1779"/>
      <c r="AB9" s="1778"/>
      <c r="AC9" s="1779"/>
      <c r="AD9" s="1758"/>
      <c r="AE9" s="1780"/>
      <c r="AF9" s="1778"/>
      <c r="AG9" s="1779"/>
      <c r="AH9" s="1778"/>
      <c r="AI9" s="1779"/>
      <c r="AJ9" s="1778"/>
      <c r="AK9" s="1779"/>
      <c r="AL9" s="1758"/>
      <c r="AM9" s="1759"/>
      <c r="AN9" s="1758"/>
      <c r="AO9" s="1759"/>
      <c r="AP9" s="1758"/>
      <c r="AQ9" s="1780"/>
      <c r="AR9" s="1778"/>
      <c r="AS9" s="1779"/>
      <c r="AT9" s="1800"/>
      <c r="AU9" s="1801"/>
      <c r="AV9" s="1758"/>
      <c r="AW9" s="1759"/>
      <c r="AX9" s="1780"/>
      <c r="AY9" s="1759"/>
      <c r="AZ9" s="1800"/>
      <c r="BA9" s="1811"/>
      <c r="BB9" s="1778"/>
      <c r="BC9" s="1779"/>
      <c r="BD9" s="1758"/>
      <c r="BE9" s="1759"/>
      <c r="BF9" s="1758"/>
      <c r="BG9" s="1759"/>
      <c r="BH9" s="1758" t="s">
        <v>572</v>
      </c>
      <c r="BI9" s="1759"/>
      <c r="BJ9" s="1778" t="s">
        <v>573</v>
      </c>
      <c r="BK9" s="1779"/>
      <c r="BL9" s="1726" t="s">
        <v>574</v>
      </c>
      <c r="BM9" s="1791"/>
      <c r="BN9" s="1727" t="s">
        <v>262</v>
      </c>
      <c r="BO9" s="1792"/>
      <c r="BP9" s="1726" t="s">
        <v>263</v>
      </c>
      <c r="BQ9" s="1791"/>
      <c r="BR9" s="1748" t="s">
        <v>576</v>
      </c>
      <c r="BS9" s="1749"/>
      <c r="BT9" s="1778"/>
      <c r="BU9" s="1779"/>
      <c r="BV9" s="1800"/>
      <c r="BW9" s="1801"/>
      <c r="BX9" s="1737" t="s">
        <v>1215</v>
      </c>
      <c r="BY9" s="1738"/>
      <c r="BZ9" s="1737" t="s">
        <v>1216</v>
      </c>
      <c r="CA9" s="1738"/>
      <c r="CB9" s="1752"/>
      <c r="CC9" s="1793"/>
      <c r="CD9" s="1796"/>
      <c r="CE9" s="1797"/>
      <c r="CF9" s="1727" t="s">
        <v>575</v>
      </c>
      <c r="CG9" s="1791"/>
      <c r="CH9" s="1726" t="s">
        <v>1014</v>
      </c>
      <c r="CI9" s="1727"/>
      <c r="CJ9" s="1726" t="s">
        <v>576</v>
      </c>
      <c r="CK9" s="1791"/>
      <c r="CL9" s="1755"/>
      <c r="CM9" s="1757"/>
      <c r="CN9" s="1758"/>
      <c r="CO9" s="1759"/>
      <c r="CP9" s="1758"/>
      <c r="CQ9" s="1759"/>
      <c r="CR9" s="1758"/>
      <c r="CS9" s="1759"/>
      <c r="CT9" s="1758"/>
      <c r="CU9" s="1759"/>
      <c r="CV9" s="1804"/>
      <c r="CW9" s="1805"/>
      <c r="CX9" s="1752"/>
      <c r="CY9" s="1753"/>
      <c r="CZ9" s="1752"/>
      <c r="DA9" s="1793"/>
      <c r="DB9" s="1755"/>
      <c r="DC9" s="1757"/>
      <c r="DD9" s="1741"/>
      <c r="DE9" s="1742"/>
      <c r="DF9" s="1804"/>
      <c r="DG9" s="1805"/>
      <c r="DH9" s="1804"/>
      <c r="DI9" s="1805"/>
      <c r="DJ9" s="1804"/>
      <c r="DK9" s="1805"/>
    </row>
    <row r="10" spans="1:117" ht="21" customHeight="1" thickBot="1" x14ac:dyDescent="0.3">
      <c r="A10" s="1760"/>
      <c r="B10" s="36" t="s">
        <v>264</v>
      </c>
      <c r="C10" s="363" t="s">
        <v>266</v>
      </c>
      <c r="D10" s="36" t="s">
        <v>264</v>
      </c>
      <c r="E10" s="363" t="s">
        <v>266</v>
      </c>
      <c r="F10" s="364" t="s">
        <v>264</v>
      </c>
      <c r="G10" s="365" t="s">
        <v>266</v>
      </c>
      <c r="H10" s="364" t="s">
        <v>264</v>
      </c>
      <c r="I10" s="365" t="s">
        <v>266</v>
      </c>
      <c r="J10" s="366" t="s">
        <v>264</v>
      </c>
      <c r="K10" s="366" t="s">
        <v>266</v>
      </c>
      <c r="L10" s="1760"/>
      <c r="M10" s="1760"/>
      <c r="N10" s="36" t="s">
        <v>264</v>
      </c>
      <c r="O10" s="363" t="s">
        <v>266</v>
      </c>
      <c r="P10" s="367" t="s">
        <v>264</v>
      </c>
      <c r="Q10" s="363" t="s">
        <v>266</v>
      </c>
      <c r="R10" s="36" t="s">
        <v>264</v>
      </c>
      <c r="S10" s="36" t="s">
        <v>266</v>
      </c>
      <c r="T10" s="363" t="s">
        <v>264</v>
      </c>
      <c r="U10" s="363" t="s">
        <v>266</v>
      </c>
      <c r="V10" s="967" t="s">
        <v>264</v>
      </c>
      <c r="W10" s="964" t="s">
        <v>266</v>
      </c>
      <c r="X10" s="36" t="s">
        <v>264</v>
      </c>
      <c r="Y10" s="363" t="s">
        <v>266</v>
      </c>
      <c r="Z10" s="967" t="s">
        <v>264</v>
      </c>
      <c r="AA10" s="964" t="s">
        <v>266</v>
      </c>
      <c r="AB10" s="363" t="s">
        <v>264</v>
      </c>
      <c r="AC10" s="363" t="s">
        <v>266</v>
      </c>
      <c r="AD10" s="36" t="s">
        <v>264</v>
      </c>
      <c r="AE10" s="36" t="s">
        <v>266</v>
      </c>
      <c r="AF10" s="363" t="s">
        <v>264</v>
      </c>
      <c r="AG10" s="363" t="s">
        <v>266</v>
      </c>
      <c r="AH10" s="36" t="s">
        <v>264</v>
      </c>
      <c r="AI10" s="363" t="s">
        <v>266</v>
      </c>
      <c r="AJ10" s="36" t="s">
        <v>264</v>
      </c>
      <c r="AK10" s="363" t="s">
        <v>266</v>
      </c>
      <c r="AL10" s="36" t="s">
        <v>264</v>
      </c>
      <c r="AM10" s="363" t="s">
        <v>266</v>
      </c>
      <c r="AN10" s="36" t="s">
        <v>264</v>
      </c>
      <c r="AO10" s="363" t="s">
        <v>266</v>
      </c>
      <c r="AP10" s="36" t="s">
        <v>264</v>
      </c>
      <c r="AQ10" s="36" t="s">
        <v>266</v>
      </c>
      <c r="AR10" s="36" t="s">
        <v>264</v>
      </c>
      <c r="AS10" s="363" t="s">
        <v>266</v>
      </c>
      <c r="AT10" s="36" t="s">
        <v>264</v>
      </c>
      <c r="AU10" s="363" t="s">
        <v>266</v>
      </c>
      <c r="AV10" s="39" t="s">
        <v>264</v>
      </c>
      <c r="AW10" s="363" t="s">
        <v>266</v>
      </c>
      <c r="AX10" s="39" t="s">
        <v>264</v>
      </c>
      <c r="AY10" s="363" t="s">
        <v>266</v>
      </c>
      <c r="AZ10" s="36" t="s">
        <v>264</v>
      </c>
      <c r="BA10" s="36" t="s">
        <v>266</v>
      </c>
      <c r="BB10" s="36" t="s">
        <v>264</v>
      </c>
      <c r="BC10" s="363" t="s">
        <v>266</v>
      </c>
      <c r="BD10" s="36" t="s">
        <v>264</v>
      </c>
      <c r="BE10" s="363" t="s">
        <v>266</v>
      </c>
      <c r="BF10" s="36" t="s">
        <v>264</v>
      </c>
      <c r="BG10" s="363" t="s">
        <v>266</v>
      </c>
      <c r="BH10" s="36" t="s">
        <v>264</v>
      </c>
      <c r="BI10" s="363" t="s">
        <v>266</v>
      </c>
      <c r="BJ10" s="36" t="s">
        <v>264</v>
      </c>
      <c r="BK10" s="363" t="s">
        <v>266</v>
      </c>
      <c r="BL10" s="36" t="s">
        <v>264</v>
      </c>
      <c r="BM10" s="367" t="s">
        <v>266</v>
      </c>
      <c r="BN10" s="39" t="s">
        <v>264</v>
      </c>
      <c r="BO10" s="363" t="s">
        <v>266</v>
      </c>
      <c r="BP10" s="36" t="s">
        <v>264</v>
      </c>
      <c r="BQ10" s="363" t="s">
        <v>266</v>
      </c>
      <c r="BR10" s="36" t="s">
        <v>264</v>
      </c>
      <c r="BS10" s="363" t="s">
        <v>266</v>
      </c>
      <c r="BT10" s="36" t="s">
        <v>264</v>
      </c>
      <c r="BU10" s="363" t="s">
        <v>266</v>
      </c>
      <c r="BV10" s="36" t="s">
        <v>264</v>
      </c>
      <c r="BW10" s="363" t="s">
        <v>266</v>
      </c>
      <c r="BX10" s="846" t="s">
        <v>264</v>
      </c>
      <c r="BY10" s="964" t="s">
        <v>266</v>
      </c>
      <c r="BZ10" s="846" t="s">
        <v>264</v>
      </c>
      <c r="CA10" s="964" t="s">
        <v>266</v>
      </c>
      <c r="CB10" s="36" t="s">
        <v>264</v>
      </c>
      <c r="CC10" s="363" t="s">
        <v>266</v>
      </c>
      <c r="CD10" s="36" t="s">
        <v>264</v>
      </c>
      <c r="CE10" s="363" t="s">
        <v>266</v>
      </c>
      <c r="CF10" s="367" t="s">
        <v>264</v>
      </c>
      <c r="CG10" s="363" t="s">
        <v>266</v>
      </c>
      <c r="CH10" s="36" t="s">
        <v>264</v>
      </c>
      <c r="CI10" s="36" t="s">
        <v>266</v>
      </c>
      <c r="CJ10" s="36" t="s">
        <v>264</v>
      </c>
      <c r="CK10" s="363" t="s">
        <v>266</v>
      </c>
      <c r="CL10" s="1755"/>
      <c r="CM10" s="1755"/>
      <c r="CN10" s="367" t="s">
        <v>264</v>
      </c>
      <c r="CO10" s="367" t="s">
        <v>266</v>
      </c>
      <c r="CP10" s="368" t="s">
        <v>264</v>
      </c>
      <c r="CQ10" s="367" t="s">
        <v>266</v>
      </c>
      <c r="CR10" s="36" t="s">
        <v>264</v>
      </c>
      <c r="CS10" s="363" t="s">
        <v>266</v>
      </c>
      <c r="CT10" s="39" t="s">
        <v>264</v>
      </c>
      <c r="CU10" s="363" t="s">
        <v>266</v>
      </c>
      <c r="CV10" s="39" t="s">
        <v>264</v>
      </c>
      <c r="CW10" s="363" t="s">
        <v>266</v>
      </c>
      <c r="CX10" s="36" t="s">
        <v>264</v>
      </c>
      <c r="CY10" s="36" t="s">
        <v>266</v>
      </c>
      <c r="CZ10" s="36" t="s">
        <v>264</v>
      </c>
      <c r="DA10" s="363" t="s">
        <v>266</v>
      </c>
      <c r="DB10" s="1755"/>
      <c r="DC10" s="1757"/>
      <c r="DD10" s="36" t="s">
        <v>264</v>
      </c>
      <c r="DE10" s="363" t="s">
        <v>266</v>
      </c>
      <c r="DF10" s="36" t="s">
        <v>264</v>
      </c>
      <c r="DG10" s="363" t="s">
        <v>266</v>
      </c>
      <c r="DH10" s="36" t="s">
        <v>264</v>
      </c>
      <c r="DI10" s="363" t="s">
        <v>266</v>
      </c>
      <c r="DJ10" s="36" t="s">
        <v>264</v>
      </c>
      <c r="DK10" s="363" t="s">
        <v>266</v>
      </c>
    </row>
    <row r="11" spans="1:117" ht="25.5" customHeight="1" x14ac:dyDescent="0.25">
      <c r="A11" s="369" t="s">
        <v>267</v>
      </c>
      <c r="B11" s="1325">
        <f t="shared" ref="B11:B28" si="0">D11+J11</f>
        <v>22435254.789999999</v>
      </c>
      <c r="C11" s="1326">
        <f t="shared" ref="C11:C28" si="1">E11+K11</f>
        <v>5466669.1500000004</v>
      </c>
      <c r="D11" s="1327">
        <f>H11+F11</f>
        <v>0</v>
      </c>
      <c r="E11" s="1328">
        <f>I11+G11</f>
        <v>0</v>
      </c>
      <c r="F11" s="1329">
        <f>'Проверочная  таблица'!BI13</f>
        <v>0</v>
      </c>
      <c r="G11" s="1330">
        <f>'Проверочная  таблица'!BL13</f>
        <v>0</v>
      </c>
      <c r="H11" s="1331">
        <f>'Проверочная  таблица'!BJ13</f>
        <v>0</v>
      </c>
      <c r="I11" s="1330">
        <f>'Проверочная  таблица'!BM13</f>
        <v>0</v>
      </c>
      <c r="J11" s="1332">
        <f t="shared" ref="J11:J28" si="2">L11+CL11+DB11</f>
        <v>22435254.789999999</v>
      </c>
      <c r="K11" s="1333">
        <f t="shared" ref="K11:K28" si="3">M11+CM11+DC11</f>
        <v>5466669.1500000004</v>
      </c>
      <c r="L11" s="1334">
        <f t="shared" ref="L11:L28" si="4">T11+BL11+AZ11+BN11+AF11+AX11+BF11+AD11+N11+BP11+CF11+CJ11+AB11+BH11+BJ11+X11+CH11+P11+CD11+AR11+BV11+AH11+BX11+R11+CB11+BT11+BD11+AN11+AL11+AP11+AJ11+AT11+AV11+BR11+BB11+BZ11+V11+Z11</f>
        <v>98716.160000000003</v>
      </c>
      <c r="M11" s="1334">
        <f t="shared" ref="M11:M28" si="5">U11+BM11+BA11+BO11+AG11+AY11+BG11+AE11+O11+BQ11+CG11+CK11+AC11+BI11+BK11+Y11+CI11+Q11+CE11+AS11+BW11+AI11+BY11+S11+CC11+BU11+BE11+AO11+AM11+AQ11+AK11+AU11+AW11+BS11+BC11+CA11+W11+AA11</f>
        <v>0</v>
      </c>
      <c r="N11" s="1333">
        <f>'Проверочная  таблица'!BV13</f>
        <v>0</v>
      </c>
      <c r="O11" s="1333">
        <f>'Проверочная  таблица'!CC13</f>
        <v>0</v>
      </c>
      <c r="P11" s="1333">
        <f>'Проверочная  таблица'!BX13+'Проверочная  таблица'!CJ13</f>
        <v>0</v>
      </c>
      <c r="Q11" s="1335">
        <f>'Проверочная  таблица'!CE13+'Проверочная  таблица'!CM13</f>
        <v>0</v>
      </c>
      <c r="R11" s="1332">
        <f>'Проверочная  таблица'!BZ13</f>
        <v>0</v>
      </c>
      <c r="S11" s="1333">
        <f>'Проверочная  таблица'!CG13</f>
        <v>0</v>
      </c>
      <c r="T11" s="1335">
        <f>'Проверочная  таблица'!CZ13</f>
        <v>0</v>
      </c>
      <c r="U11" s="1335">
        <f>'Проверочная  таблица'!DC13</f>
        <v>0</v>
      </c>
      <c r="V11" s="1336">
        <f>'Проверочная  таблица'!DF13</f>
        <v>0</v>
      </c>
      <c r="W11" s="1337">
        <f>'Проверочная  таблица'!DI13</f>
        <v>0</v>
      </c>
      <c r="X11" s="1332">
        <f>'Проверочная  таблица'!DL13</f>
        <v>0</v>
      </c>
      <c r="Y11" s="1333">
        <f>'Проверочная  таблица'!DO13</f>
        <v>0</v>
      </c>
      <c r="Z11" s="1336">
        <f>'Проверочная  таблица'!DR13</f>
        <v>0</v>
      </c>
      <c r="AA11" s="1337">
        <f>'Проверочная  таблица'!DU13</f>
        <v>0</v>
      </c>
      <c r="AB11" s="1338">
        <f>'Проверочная  таблица'!DX13</f>
        <v>0</v>
      </c>
      <c r="AC11" s="1335">
        <f>'Проверочная  таблица'!EA13</f>
        <v>0</v>
      </c>
      <c r="AD11" s="1332">
        <f>'Проверочная  таблица'!ED13+'Проверочная  таблица'!EJ13</f>
        <v>0</v>
      </c>
      <c r="AE11" s="1333">
        <f>'Проверочная  таблица'!EG13+'Проверочная  таблица'!EM13</f>
        <v>0</v>
      </c>
      <c r="AF11" s="1335">
        <f>'Проверочная  таблица'!FC13</f>
        <v>0</v>
      </c>
      <c r="AG11" s="1335">
        <f>'Проверочная  таблица'!FG13</f>
        <v>0</v>
      </c>
      <c r="AH11" s="1332">
        <f>'Проверочная  таблица'!FJ13</f>
        <v>0</v>
      </c>
      <c r="AI11" s="1333">
        <f>'Проверочная  таблица'!FM13</f>
        <v>0</v>
      </c>
      <c r="AJ11" s="1333">
        <f>'Проверочная  таблица'!FP13</f>
        <v>0</v>
      </c>
      <c r="AK11" s="1333">
        <f>'Проверочная  таблица'!FS13</f>
        <v>0</v>
      </c>
      <c r="AL11" s="1333">
        <f>'Проверочная  таблица'!FV13+'Проверочная  таблица'!GB13</f>
        <v>0</v>
      </c>
      <c r="AM11" s="1335">
        <f>'Проверочная  таблица'!FY13+'Проверочная  таблица'!GE13</f>
        <v>0</v>
      </c>
      <c r="AN11" s="1333">
        <f>'Проверочная  таблица'!GL13</f>
        <v>0</v>
      </c>
      <c r="AO11" s="1333">
        <f>'Проверочная  таблица'!GO13</f>
        <v>0</v>
      </c>
      <c r="AP11" s="1333">
        <f>'Проверочная  таблица'!GR13+'Проверочная  таблица'!GX13</f>
        <v>0</v>
      </c>
      <c r="AQ11" s="1333">
        <f>'Проверочная  таблица'!GU13+'Проверочная  таблица'!HA13</f>
        <v>0</v>
      </c>
      <c r="AR11" s="1335">
        <f>'Проверочная  таблица'!HP13</f>
        <v>0</v>
      </c>
      <c r="AS11" s="1335">
        <f>'Проверочная  таблица'!HT13</f>
        <v>0</v>
      </c>
      <c r="AT11" s="1333">
        <f>'Проверочная  таблица'!IF13+'Проверочная  таблица'!IL13</f>
        <v>0</v>
      </c>
      <c r="AU11" s="1335">
        <f>'Проверочная  таблица'!II13+'Проверочная  таблица'!IO13</f>
        <v>0</v>
      </c>
      <c r="AV11" s="1332">
        <f>'Проверочная  таблица'!IV13</f>
        <v>0</v>
      </c>
      <c r="AW11" s="1335">
        <f>'Проверочная  таблица'!IY13</f>
        <v>0</v>
      </c>
      <c r="AX11" s="1332">
        <f>'Проверочная  таблица'!JB13</f>
        <v>0</v>
      </c>
      <c r="AY11" s="1335">
        <f>'Проверочная  таблица'!JE13</f>
        <v>0</v>
      </c>
      <c r="AZ11" s="1332">
        <f>'Проверочная  таблица'!JH13+'Проверочная  таблица'!JN13</f>
        <v>0</v>
      </c>
      <c r="BA11" s="1333">
        <f>'Проверочная  таблица'!JK13+'Проверочная  таблица'!JQ13</f>
        <v>0</v>
      </c>
      <c r="BB11" s="1333">
        <f>'Проверочная  таблица'!KF13</f>
        <v>0</v>
      </c>
      <c r="BC11" s="1335">
        <f>'Проверочная  таблица'!KJ13</f>
        <v>0</v>
      </c>
      <c r="BD11" s="1333">
        <f>'Проверочная  таблица'!KN13+'Проверочная  таблица'!KT13</f>
        <v>0</v>
      </c>
      <c r="BE11" s="1335">
        <f>'Проверочная  таблица'!KW13+'Проверочная  таблица'!KQ13</f>
        <v>0</v>
      </c>
      <c r="BF11" s="1332">
        <f>'Проверочная  таблица'!LD13+'Проверочная  таблица'!LJ13</f>
        <v>0</v>
      </c>
      <c r="BG11" s="1335">
        <f>'Проверочная  таблица'!LM13+'Проверочная  таблица'!LG13</f>
        <v>0</v>
      </c>
      <c r="BH11" s="1333">
        <f>'Проверочная  таблица'!MD13</f>
        <v>0</v>
      </c>
      <c r="BI11" s="1335">
        <f>'Проверочная  таблица'!ML13</f>
        <v>0</v>
      </c>
      <c r="BJ11" s="1333">
        <f>'Проверочная  таблица'!MB13</f>
        <v>0</v>
      </c>
      <c r="BK11" s="1335">
        <f>'Проверочная  таблица'!MJ13</f>
        <v>0</v>
      </c>
      <c r="BL11" s="1333">
        <f>'Проверочная  таблица'!MG13+'Проверочная  таблица'!MR13</f>
        <v>98716.160000000003</v>
      </c>
      <c r="BM11" s="1335">
        <f>'Проверочная  таблица'!MU13+'Проверочная  таблица'!MO13</f>
        <v>0</v>
      </c>
      <c r="BN11" s="1332">
        <f>'Проверочная  таблица'!NJ13+'Проверочная  таблица'!NR13</f>
        <v>0</v>
      </c>
      <c r="BO11" s="1333">
        <f>'Проверочная  таблица'!NN13+'Проверочная  таблица'!NV13</f>
        <v>0</v>
      </c>
      <c r="BP11" s="1333">
        <f>'Проверочная  таблица'!OZ13+'Проверочная  таблица'!OP13</f>
        <v>0</v>
      </c>
      <c r="BQ11" s="1335">
        <f>'Проверочная  таблица'!PE13+'Проверочная  таблица'!OU13</f>
        <v>0</v>
      </c>
      <c r="BR11" s="1333"/>
      <c r="BS11" s="1335"/>
      <c r="BT11" s="1332">
        <f>'Проверочная  таблица'!QD13</f>
        <v>0</v>
      </c>
      <c r="BU11" s="1335">
        <f>'Проверочная  таблица'!QG13</f>
        <v>0</v>
      </c>
      <c r="BV11" s="1333">
        <f>'Проверочная  таблица'!QJ13+'Проверочная  таблица'!QP13</f>
        <v>0</v>
      </c>
      <c r="BW11" s="1335">
        <f>'Проверочная  таблица'!QM13+'Проверочная  таблица'!QS13</f>
        <v>0</v>
      </c>
      <c r="BX11" s="1339">
        <f>'Проверочная  таблица'!RH13+'Проверочная  таблица'!RR13</f>
        <v>0</v>
      </c>
      <c r="BY11" s="1336">
        <f>'Проверочная  таблица'!RW13+'Проверочная  таблица'!RM13</f>
        <v>0</v>
      </c>
      <c r="BZ11" s="1336">
        <f>'Проверочная  таблица'!RJ13+'Проверочная  таблица'!RT13</f>
        <v>0</v>
      </c>
      <c r="CA11" s="1337">
        <f>'Проверочная  таблица'!RY13+'Проверочная  таблица'!RO13</f>
        <v>0</v>
      </c>
      <c r="CB11" s="1332">
        <f>'Проверочная  таблица'!SG13+'Проверочная  таблица'!SI13</f>
        <v>0</v>
      </c>
      <c r="CC11" s="1335">
        <f>'Проверочная  таблица'!SM13+'Проверочная  таблица'!SO13</f>
        <v>0</v>
      </c>
      <c r="CD11" s="1332">
        <f>'Проверочная  таблица'!SR13</f>
        <v>0</v>
      </c>
      <c r="CE11" s="1333">
        <f>'Проверочная  таблица'!SU13</f>
        <v>0</v>
      </c>
      <c r="CF11" s="1333">
        <f>'Проверочная  таблица'!TL13+'Проверочная  таблица'!SX13</f>
        <v>0</v>
      </c>
      <c r="CG11" s="1335">
        <f>'Проверочная  таблица'!TS13+'Проверочная  таблица'!TE13</f>
        <v>0</v>
      </c>
      <c r="CH11" s="1332">
        <f>'Проверочная  таблица'!SZ13+'Проверочная  таблица'!TN13</f>
        <v>0</v>
      </c>
      <c r="CI11" s="1333">
        <f>'Проверочная  таблица'!TU13+'Проверочная  таблица'!TG13</f>
        <v>0</v>
      </c>
      <c r="CJ11" s="1333">
        <f>'Проверочная  таблица'!TP13+'Проверочная  таблица'!TB13</f>
        <v>0</v>
      </c>
      <c r="CK11" s="1335">
        <f>'Проверочная  таблица'!TW13+'Проверочная  таблица'!TI13</f>
        <v>0</v>
      </c>
      <c r="CL11" s="1333">
        <f>CZ11+CN11+CT11+CP11+CR11+CV11+CX11</f>
        <v>4758130.9399999995</v>
      </c>
      <c r="CM11" s="1333">
        <f>DA11+CO11+CU11+CQ11+CS11+CW11+CY11</f>
        <v>1033007.15</v>
      </c>
      <c r="CN11" s="1334">
        <f>'Проверочная  таблица'!VT13+'Проверочная  таблица'!VR13</f>
        <v>1005500</v>
      </c>
      <c r="CO11" s="1334">
        <f>'Проверочная  таблица'!VU13+'Проверочная  таблица'!VS13</f>
        <v>173809.69</v>
      </c>
      <c r="CP11" s="1340">
        <f>'Проверочная  таблица'!VV13</f>
        <v>3000</v>
      </c>
      <c r="CQ11" s="1340">
        <f>'Проверочная  таблица'!VW13</f>
        <v>0</v>
      </c>
      <c r="CR11" s="1341">
        <f>'Проверочная  таблица'!VX13</f>
        <v>0</v>
      </c>
      <c r="CS11" s="1124">
        <f>'Проверочная  таблица'!VY13</f>
        <v>0</v>
      </c>
      <c r="CT11" s="1342">
        <f>'Проверочная  таблица'!VZ13</f>
        <v>0</v>
      </c>
      <c r="CU11" s="1124">
        <f>'Проверочная  таблица'!WA13</f>
        <v>0</v>
      </c>
      <c r="CV11" s="1342">
        <f>'Проверочная  таблица'!WB13</f>
        <v>0</v>
      </c>
      <c r="CW11" s="1341">
        <f>'Проверочная  таблица'!WC13</f>
        <v>0</v>
      </c>
      <c r="CX11" s="1333">
        <f>'Проверочная  таблица'!WF13</f>
        <v>2849630.94</v>
      </c>
      <c r="CY11" s="1333">
        <f>'Проверочная  таблица'!WI13</f>
        <v>673676.15</v>
      </c>
      <c r="CZ11" s="1333">
        <f>'Проверочная  таблица'!WL13</f>
        <v>900000</v>
      </c>
      <c r="DA11" s="1333">
        <f>'Проверочная  таблица'!WO13</f>
        <v>185521.31</v>
      </c>
      <c r="DB11" s="1333">
        <f>DJ11+DH11+DF11+DD11</f>
        <v>17578407.690000001</v>
      </c>
      <c r="DC11" s="1335">
        <f>DK11+DI11+DG11+DE11</f>
        <v>4433662</v>
      </c>
      <c r="DD11" s="1332">
        <f>'Проверочная  таблица'!WT13</f>
        <v>312480</v>
      </c>
      <c r="DE11" s="1335">
        <f>'Проверочная  таблица'!WW13</f>
        <v>78120</v>
      </c>
      <c r="DF11" s="1343">
        <f>'Проверочная  таблица'!WZ13</f>
        <v>0</v>
      </c>
      <c r="DG11" s="1344">
        <f>'Проверочная  таблица'!XC13</f>
        <v>0</v>
      </c>
      <c r="DH11" s="1333">
        <f>'Проверочная  таблица'!XF13</f>
        <v>1016967.69</v>
      </c>
      <c r="DI11" s="1335">
        <f>'Проверочная  таблица'!XI13</f>
        <v>254242</v>
      </c>
      <c r="DJ11" s="1332">
        <f>'Проверочная  таблица'!XL13</f>
        <v>16248960</v>
      </c>
      <c r="DK11" s="1335">
        <f>'Проверочная  таблица'!XO13</f>
        <v>4101300</v>
      </c>
      <c r="DM11" s="1312">
        <f>CL11/1000-'[1]Финансовая  помощь  (факт)'!BF11</f>
        <v>4758.1309399999991</v>
      </c>
    </row>
    <row r="12" spans="1:117" ht="25.5" customHeight="1" x14ac:dyDescent="0.25">
      <c r="A12" s="68" t="s">
        <v>268</v>
      </c>
      <c r="B12" s="1345">
        <f t="shared" si="0"/>
        <v>127513729.11999999</v>
      </c>
      <c r="C12" s="1346">
        <f t="shared" si="1"/>
        <v>28738683.030000001</v>
      </c>
      <c r="D12" s="1347">
        <f t="shared" ref="D12:D28" si="6">H12+F12</f>
        <v>0</v>
      </c>
      <c r="E12" s="1348">
        <f t="shared" ref="E12:E28" si="7">I12+G12</f>
        <v>0</v>
      </c>
      <c r="F12" s="1329">
        <f>'Проверочная  таблица'!BI18</f>
        <v>0</v>
      </c>
      <c r="G12" s="1330">
        <f>'Проверочная  таблица'!BL18</f>
        <v>0</v>
      </c>
      <c r="H12" s="1331">
        <f>'Проверочная  таблица'!BJ18</f>
        <v>0</v>
      </c>
      <c r="I12" s="1330">
        <f>'Проверочная  таблица'!BM18</f>
        <v>0</v>
      </c>
      <c r="J12" s="1349">
        <f t="shared" si="2"/>
        <v>127513729.11999999</v>
      </c>
      <c r="K12" s="1350">
        <f t="shared" si="3"/>
        <v>28738683.030000001</v>
      </c>
      <c r="L12" s="1334">
        <f t="shared" si="4"/>
        <v>19132369.389999997</v>
      </c>
      <c r="M12" s="1334">
        <f t="shared" si="5"/>
        <v>0</v>
      </c>
      <c r="N12" s="1350">
        <f>'Проверочная  таблица'!BV18</f>
        <v>0</v>
      </c>
      <c r="O12" s="1350">
        <f>'Проверочная  таблица'!CC18</f>
        <v>0</v>
      </c>
      <c r="P12" s="1350">
        <f>'Проверочная  таблица'!BX18+'Проверочная  таблица'!CJ18</f>
        <v>0</v>
      </c>
      <c r="Q12" s="1351">
        <f>'Проверочная  таблица'!CE18+'Проверочная  таблица'!CM18</f>
        <v>0</v>
      </c>
      <c r="R12" s="1349">
        <f>'Проверочная  таблица'!BZ18</f>
        <v>0</v>
      </c>
      <c r="S12" s="1350">
        <f>'Проверочная  таблица'!CG18</f>
        <v>0</v>
      </c>
      <c r="T12" s="1351">
        <f>'Проверочная  таблица'!CZ18</f>
        <v>0</v>
      </c>
      <c r="U12" s="1351">
        <f>'Проверочная  таблица'!DC18</f>
        <v>0</v>
      </c>
      <c r="V12" s="1352">
        <f>'Проверочная  таблица'!DF18</f>
        <v>0</v>
      </c>
      <c r="W12" s="1353">
        <f>'Проверочная  таблица'!DI18</f>
        <v>0</v>
      </c>
      <c r="X12" s="1349">
        <f>'Проверочная  таблица'!DL18</f>
        <v>0</v>
      </c>
      <c r="Y12" s="1350">
        <f>'Проверочная  таблица'!DO18</f>
        <v>0</v>
      </c>
      <c r="Z12" s="1352">
        <f>'Проверочная  таблица'!DR18</f>
        <v>0</v>
      </c>
      <c r="AA12" s="1353">
        <f>'Проверочная  таблица'!DU18</f>
        <v>0</v>
      </c>
      <c r="AB12" s="1340">
        <f>'Проверочная  таблица'!DX18</f>
        <v>0</v>
      </c>
      <c r="AC12" s="1351">
        <f>'Проверочная  таблица'!EA18</f>
        <v>0</v>
      </c>
      <c r="AD12" s="1349">
        <f>'Проверочная  таблица'!ED18+'Проверочная  таблица'!EJ18</f>
        <v>0</v>
      </c>
      <c r="AE12" s="1350">
        <f>'Проверочная  таблица'!EG18+'Проверочная  таблица'!EM18</f>
        <v>0</v>
      </c>
      <c r="AF12" s="1351">
        <f>'Проверочная  таблица'!FC18</f>
        <v>0</v>
      </c>
      <c r="AG12" s="1351">
        <f>'Проверочная  таблица'!FG18</f>
        <v>0</v>
      </c>
      <c r="AH12" s="1349">
        <f>'Проверочная  таблица'!FJ18</f>
        <v>0</v>
      </c>
      <c r="AI12" s="1350">
        <f>'Проверочная  таблица'!FM18</f>
        <v>0</v>
      </c>
      <c r="AJ12" s="1350">
        <f>'Проверочная  таблица'!FP18</f>
        <v>0</v>
      </c>
      <c r="AK12" s="1350">
        <f>'Проверочная  таблица'!FS18</f>
        <v>0</v>
      </c>
      <c r="AL12" s="1350">
        <f>'Проверочная  таблица'!FV18+'Проверочная  таблица'!GB18</f>
        <v>0</v>
      </c>
      <c r="AM12" s="1351">
        <f>'Проверочная  таблица'!FY18+'Проверочная  таблица'!GE18</f>
        <v>0</v>
      </c>
      <c r="AN12" s="1350">
        <f>'Проверочная  таблица'!GL18</f>
        <v>0</v>
      </c>
      <c r="AO12" s="1350">
        <f>'Проверочная  таблица'!GO18</f>
        <v>0</v>
      </c>
      <c r="AP12" s="1350">
        <f>'Проверочная  таблица'!GR18+'Проверочная  таблица'!GX18</f>
        <v>0</v>
      </c>
      <c r="AQ12" s="1350">
        <f>'Проверочная  таблица'!GU18+'Проверочная  таблица'!HA18</f>
        <v>0</v>
      </c>
      <c r="AR12" s="1351">
        <f>'Проверочная  таблица'!HP18</f>
        <v>0</v>
      </c>
      <c r="AS12" s="1351">
        <f>'Проверочная  таблица'!HT18</f>
        <v>0</v>
      </c>
      <c r="AT12" s="1350">
        <f>'Проверочная  таблица'!IF18+'Проверочная  таблица'!IL18</f>
        <v>0</v>
      </c>
      <c r="AU12" s="1351">
        <f>'Проверочная  таблица'!II18+'Проверочная  таблица'!IO18</f>
        <v>0</v>
      </c>
      <c r="AV12" s="1349">
        <f>'Проверочная  таблица'!IV18</f>
        <v>0</v>
      </c>
      <c r="AW12" s="1351">
        <f>'Проверочная  таблица'!IY18</f>
        <v>0</v>
      </c>
      <c r="AX12" s="1349">
        <f>'Проверочная  таблица'!JB18</f>
        <v>0</v>
      </c>
      <c r="AY12" s="1351">
        <f>'Проверочная  таблица'!JE18</f>
        <v>0</v>
      </c>
      <c r="AZ12" s="1349">
        <f>'Проверочная  таблица'!JH18+'Проверочная  таблица'!JN18</f>
        <v>0</v>
      </c>
      <c r="BA12" s="1350">
        <f>'Проверочная  таблица'!JK18+'Проверочная  таблица'!JQ18</f>
        <v>0</v>
      </c>
      <c r="BB12" s="1350">
        <f>'Проверочная  таблица'!KF18</f>
        <v>0</v>
      </c>
      <c r="BC12" s="1351">
        <f>'Проверочная  таблица'!KJ18</f>
        <v>0</v>
      </c>
      <c r="BD12" s="1350">
        <f>'Проверочная  таблица'!KN18+'Проверочная  таблица'!KT18</f>
        <v>0</v>
      </c>
      <c r="BE12" s="1351">
        <f>'Проверочная  таблица'!KW18+'Проверочная  таблица'!KQ18</f>
        <v>0</v>
      </c>
      <c r="BF12" s="1349">
        <f>'Проверочная  таблица'!LD18+'Проверочная  таблица'!LJ18</f>
        <v>0</v>
      </c>
      <c r="BG12" s="1351">
        <f>'Проверочная  таблица'!LM18+'Проверочная  таблица'!LG18</f>
        <v>0</v>
      </c>
      <c r="BH12" s="1350">
        <f>'Проверочная  таблица'!MD18</f>
        <v>0</v>
      </c>
      <c r="BI12" s="1351">
        <f>'Проверочная  таблица'!ML18</f>
        <v>0</v>
      </c>
      <c r="BJ12" s="1350">
        <f>'Проверочная  таблица'!MB18</f>
        <v>0</v>
      </c>
      <c r="BK12" s="1351">
        <f>'Проверочная  таблица'!MJ18</f>
        <v>0</v>
      </c>
      <c r="BL12" s="1350">
        <f>'Проверочная  таблица'!MG18+'Проверочная  таблица'!MR18</f>
        <v>248665.58</v>
      </c>
      <c r="BM12" s="1351">
        <f>'Проверочная  таблица'!MU18+'Проверочная  таблица'!MO18</f>
        <v>0</v>
      </c>
      <c r="BN12" s="1349">
        <f>'Проверочная  таблица'!NJ18+'Проверочная  таблица'!NR18</f>
        <v>17774200</v>
      </c>
      <c r="BO12" s="1350">
        <f>'Проверочная  таблица'!NN18+'Проверочная  таблица'!NV18</f>
        <v>0</v>
      </c>
      <c r="BP12" s="1350">
        <f>'Проверочная  таблица'!OZ18+'Проверочная  таблица'!OP18</f>
        <v>1109503.81</v>
      </c>
      <c r="BQ12" s="1351">
        <f>'Проверочная  таблица'!PE18+'Проверочная  таблица'!OU18</f>
        <v>0</v>
      </c>
      <c r="BR12" s="1350"/>
      <c r="BS12" s="1351"/>
      <c r="BT12" s="1349">
        <f>'Проверочная  таблица'!QD18</f>
        <v>0</v>
      </c>
      <c r="BU12" s="1351">
        <f>'Проверочная  таблица'!QG18</f>
        <v>0</v>
      </c>
      <c r="BV12" s="1350">
        <f>'Проверочная  таблица'!QJ18+'Проверочная  таблица'!QP18</f>
        <v>0</v>
      </c>
      <c r="BW12" s="1351">
        <f>'Проверочная  таблица'!QM18+'Проверочная  таблица'!QS18</f>
        <v>0</v>
      </c>
      <c r="BX12" s="1354">
        <f>'Проверочная  таблица'!RH18+'Проверочная  таблица'!RR18</f>
        <v>0</v>
      </c>
      <c r="BY12" s="1352">
        <f>'Проверочная  таблица'!RW18+'Проверочная  таблица'!RM18</f>
        <v>0</v>
      </c>
      <c r="BZ12" s="1352">
        <f>'Проверочная  таблица'!RJ14+'Проверочная  таблица'!RT14</f>
        <v>0</v>
      </c>
      <c r="CA12" s="1353">
        <f>'Проверочная  таблица'!RY14+'Проверочная  таблица'!RO14</f>
        <v>0</v>
      </c>
      <c r="CB12" s="1349">
        <f>'Проверочная  таблица'!SG18+'Проверочная  таблица'!SI18</f>
        <v>0</v>
      </c>
      <c r="CC12" s="1351">
        <f>'Проверочная  таблица'!SM18+'Проверочная  таблица'!SO18</f>
        <v>0</v>
      </c>
      <c r="CD12" s="1349">
        <f>'Проверочная  таблица'!SR18</f>
        <v>0</v>
      </c>
      <c r="CE12" s="1350">
        <f>'Проверочная  таблица'!SU18</f>
        <v>0</v>
      </c>
      <c r="CF12" s="1350">
        <f>'Проверочная  таблица'!TL18+'Проверочная  таблица'!SX18</f>
        <v>0</v>
      </c>
      <c r="CG12" s="1351">
        <f>'Проверочная  таблица'!TS18+'Проверочная  таблица'!TE18</f>
        <v>0</v>
      </c>
      <c r="CH12" s="1349">
        <f>'Проверочная  таблица'!SZ18+'Проверочная  таблица'!TN18</f>
        <v>0</v>
      </c>
      <c r="CI12" s="1350">
        <f>'Проверочная  таблица'!TU18+'Проверочная  таблица'!TG18</f>
        <v>0</v>
      </c>
      <c r="CJ12" s="1350">
        <f>'Проверочная  таблица'!TP18+'Проверочная  таблица'!TB18</f>
        <v>0</v>
      </c>
      <c r="CK12" s="1351">
        <f>'Проверочная  таблица'!TW18+'Проверочная  таблица'!TI18</f>
        <v>0</v>
      </c>
      <c r="CL12" s="1350">
        <f t="shared" ref="CL12:CM28" si="8">CZ12+CN12+CT12+CP12+CR12+CV12+CX12</f>
        <v>35155999.350000001</v>
      </c>
      <c r="CM12" s="1350">
        <f t="shared" si="8"/>
        <v>10193783.029999999</v>
      </c>
      <c r="CN12" s="1351">
        <f>'Проверочная  таблица'!VT18+'Проверочная  таблица'!VR18</f>
        <v>3793600</v>
      </c>
      <c r="CO12" s="1351">
        <f>'Проверочная  таблица'!VU18+'Проверочная  таблица'!VS18</f>
        <v>652174.8899999999</v>
      </c>
      <c r="CP12" s="1340">
        <f>'Проверочная  таблица'!VV18</f>
        <v>5000</v>
      </c>
      <c r="CQ12" s="1340">
        <f>'Проверочная  таблица'!VW18</f>
        <v>0</v>
      </c>
      <c r="CR12" s="1355">
        <f>'Проверочная  таблица'!VX18</f>
        <v>0</v>
      </c>
      <c r="CS12" s="1133">
        <f>'Проверочная  таблица'!VY18</f>
        <v>0</v>
      </c>
      <c r="CT12" s="1356">
        <f>'Проверочная  таблица'!VZ18</f>
        <v>0</v>
      </c>
      <c r="CU12" s="1133">
        <f>'Проверочная  таблица'!WA18</f>
        <v>0</v>
      </c>
      <c r="CV12" s="1356">
        <f>'Проверочная  таблица'!WB18</f>
        <v>0</v>
      </c>
      <c r="CW12" s="1355">
        <f>'Проверочная  таблица'!WC18</f>
        <v>0</v>
      </c>
      <c r="CX12" s="1350">
        <f>'Проверочная  таблица'!WF18</f>
        <v>30157399.350000001</v>
      </c>
      <c r="CY12" s="1350">
        <f>'Проверочная  таблица'!WI18</f>
        <v>9200000</v>
      </c>
      <c r="CZ12" s="1350">
        <f>'Проверочная  таблица'!WL18</f>
        <v>1200000</v>
      </c>
      <c r="DA12" s="1350">
        <f>'Проверочная  таблица'!WO18</f>
        <v>341608.14</v>
      </c>
      <c r="DB12" s="1350">
        <f t="shared" ref="DB12:DB28" si="9">DJ12+DH12+DF12+DD12</f>
        <v>73225360.379999995</v>
      </c>
      <c r="DC12" s="1351">
        <f t="shared" ref="DC12:DC28" si="10">DK12+DI12+DG12+DE12</f>
        <v>18544900</v>
      </c>
      <c r="DD12" s="1349">
        <f>'Проверочная  таблица'!WT18</f>
        <v>1640520</v>
      </c>
      <c r="DE12" s="1351">
        <f>'Проверочная  таблица'!WW18</f>
        <v>410130</v>
      </c>
      <c r="DF12" s="1349">
        <f>'Проверочная  таблица'!WZ18</f>
        <v>0</v>
      </c>
      <c r="DG12" s="1351">
        <f>'Проверочная  таблица'!XC18</f>
        <v>0</v>
      </c>
      <c r="DH12" s="1349">
        <f>'Проверочная  таблица'!XF18</f>
        <v>5339080.38</v>
      </c>
      <c r="DI12" s="1351">
        <f>'Проверочная  таблица'!XI18</f>
        <v>1334770</v>
      </c>
      <c r="DJ12" s="1349">
        <f>'Проверочная  таблица'!XL18</f>
        <v>66245760</v>
      </c>
      <c r="DK12" s="1351">
        <f>'Проверочная  таблица'!XO18</f>
        <v>16800000</v>
      </c>
      <c r="DM12" s="1312">
        <f>CL12/1000-'[1]Финансовая  помощь  (факт)'!BF12</f>
        <v>31362.39935</v>
      </c>
    </row>
    <row r="13" spans="1:117" ht="25.5" customHeight="1" x14ac:dyDescent="0.25">
      <c r="A13" s="53" t="s">
        <v>269</v>
      </c>
      <c r="B13" s="1345">
        <f t="shared" si="0"/>
        <v>112848970.44000001</v>
      </c>
      <c r="C13" s="1346">
        <f t="shared" si="1"/>
        <v>12679860.140000001</v>
      </c>
      <c r="D13" s="1347">
        <f t="shared" si="6"/>
        <v>0</v>
      </c>
      <c r="E13" s="1348">
        <f t="shared" si="7"/>
        <v>0</v>
      </c>
      <c r="F13" s="1329">
        <f>'Проверочная  таблица'!BI19</f>
        <v>0</v>
      </c>
      <c r="G13" s="1330">
        <f>'Проверочная  таблица'!BL19</f>
        <v>0</v>
      </c>
      <c r="H13" s="1331">
        <f>'Проверочная  таблица'!BJ19</f>
        <v>0</v>
      </c>
      <c r="I13" s="1330">
        <f>'Проверочная  таблица'!BM19</f>
        <v>0</v>
      </c>
      <c r="J13" s="1349">
        <f t="shared" si="2"/>
        <v>112848970.44000001</v>
      </c>
      <c r="K13" s="1350">
        <f t="shared" si="3"/>
        <v>12679860.140000001</v>
      </c>
      <c r="L13" s="1334">
        <f t="shared" si="4"/>
        <v>65845671.770000003</v>
      </c>
      <c r="M13" s="1334">
        <f t="shared" si="5"/>
        <v>0</v>
      </c>
      <c r="N13" s="1350">
        <f>'Проверочная  таблица'!BV19</f>
        <v>0</v>
      </c>
      <c r="O13" s="1350">
        <f>'Проверочная  таблица'!CC19</f>
        <v>0</v>
      </c>
      <c r="P13" s="1350">
        <f>'Проверочная  таблица'!BX19+'Проверочная  таблица'!CJ19</f>
        <v>0</v>
      </c>
      <c r="Q13" s="1351">
        <f>'Проверочная  таблица'!CE19+'Проверочная  таблица'!CM19</f>
        <v>0</v>
      </c>
      <c r="R13" s="1349">
        <f>'Проверочная  таблица'!BZ19</f>
        <v>0</v>
      </c>
      <c r="S13" s="1350">
        <f>'Проверочная  таблица'!CG19</f>
        <v>0</v>
      </c>
      <c r="T13" s="1351">
        <f>'Проверочная  таблица'!CZ19</f>
        <v>0</v>
      </c>
      <c r="U13" s="1351">
        <f>'Проверочная  таблица'!DC19</f>
        <v>0</v>
      </c>
      <c r="V13" s="1352">
        <f>'Проверочная  таблица'!DF19</f>
        <v>0</v>
      </c>
      <c r="W13" s="1353">
        <f>'Проверочная  таблица'!DI19</f>
        <v>0</v>
      </c>
      <c r="X13" s="1349">
        <f>'Проверочная  таблица'!DL19</f>
        <v>0</v>
      </c>
      <c r="Y13" s="1350">
        <f>'Проверочная  таблица'!DO19</f>
        <v>0</v>
      </c>
      <c r="Z13" s="1352">
        <f>'Проверочная  таблица'!DR19</f>
        <v>0</v>
      </c>
      <c r="AA13" s="1353">
        <f>'Проверочная  таблица'!DU19</f>
        <v>0</v>
      </c>
      <c r="AB13" s="1340">
        <f>'Проверочная  таблица'!DX19</f>
        <v>0</v>
      </c>
      <c r="AC13" s="1351">
        <f>'Проверочная  таблица'!EA19</f>
        <v>0</v>
      </c>
      <c r="AD13" s="1349">
        <f>'Проверочная  таблица'!ED19+'Проверочная  таблица'!EJ19</f>
        <v>0</v>
      </c>
      <c r="AE13" s="1350">
        <f>'Проверочная  таблица'!EG19+'Проверочная  таблица'!EM19</f>
        <v>0</v>
      </c>
      <c r="AF13" s="1351">
        <f>'Проверочная  таблица'!FC19</f>
        <v>0</v>
      </c>
      <c r="AG13" s="1351">
        <f>'Проверочная  таблица'!FG19</f>
        <v>0</v>
      </c>
      <c r="AH13" s="1349">
        <f>'Проверочная  таблица'!FJ19</f>
        <v>0</v>
      </c>
      <c r="AI13" s="1350">
        <f>'Проверочная  таблица'!FM19</f>
        <v>0</v>
      </c>
      <c r="AJ13" s="1350">
        <f>'Проверочная  таблица'!FP19</f>
        <v>0</v>
      </c>
      <c r="AK13" s="1350">
        <f>'Проверочная  таблица'!FS19</f>
        <v>0</v>
      </c>
      <c r="AL13" s="1350">
        <f>'Проверочная  таблица'!FV19+'Проверочная  таблица'!GB19</f>
        <v>0</v>
      </c>
      <c r="AM13" s="1351">
        <f>'Проверочная  таблица'!FY19+'Проверочная  таблица'!GE19</f>
        <v>0</v>
      </c>
      <c r="AN13" s="1350">
        <f>'Проверочная  таблица'!GL19</f>
        <v>0</v>
      </c>
      <c r="AO13" s="1350">
        <f>'Проверочная  таблица'!GO19</f>
        <v>0</v>
      </c>
      <c r="AP13" s="1350">
        <f>'Проверочная  таблица'!GR19+'Проверочная  таблица'!GX19</f>
        <v>0</v>
      </c>
      <c r="AQ13" s="1350">
        <f>'Проверочная  таблица'!GU19+'Проверочная  таблица'!HA19</f>
        <v>0</v>
      </c>
      <c r="AR13" s="1351">
        <f>'Проверочная  таблица'!HP19</f>
        <v>0</v>
      </c>
      <c r="AS13" s="1351">
        <f>'Проверочная  таблица'!HT19</f>
        <v>0</v>
      </c>
      <c r="AT13" s="1350">
        <f>'Проверочная  таблица'!IF19+'Проверочная  таблица'!IL19</f>
        <v>0</v>
      </c>
      <c r="AU13" s="1351">
        <f>'Проверочная  таблица'!II19+'Проверочная  таблица'!IO19</f>
        <v>0</v>
      </c>
      <c r="AV13" s="1349">
        <f>'Проверочная  таблица'!IV19</f>
        <v>0</v>
      </c>
      <c r="AW13" s="1351">
        <f>'Проверочная  таблица'!IY19</f>
        <v>0</v>
      </c>
      <c r="AX13" s="1349">
        <f>'Проверочная  таблица'!JB19</f>
        <v>0</v>
      </c>
      <c r="AY13" s="1351">
        <f>'Проверочная  таблица'!JE19</f>
        <v>0</v>
      </c>
      <c r="AZ13" s="1349">
        <f>'Проверочная  таблица'!JH19+'Проверочная  таблица'!JN19</f>
        <v>0</v>
      </c>
      <c r="BA13" s="1350">
        <f>'Проверочная  таблица'!JK19+'Проверочная  таблица'!JQ19</f>
        <v>0</v>
      </c>
      <c r="BB13" s="1350">
        <f>'Проверочная  таблица'!KF19</f>
        <v>0</v>
      </c>
      <c r="BC13" s="1351">
        <f>'Проверочная  таблица'!KJ19</f>
        <v>0</v>
      </c>
      <c r="BD13" s="1350">
        <f>'Проверочная  таблица'!KN19+'Проверочная  таблица'!KT19</f>
        <v>0</v>
      </c>
      <c r="BE13" s="1351">
        <f>'Проверочная  таблица'!KW19+'Проверочная  таблица'!KQ19</f>
        <v>0</v>
      </c>
      <c r="BF13" s="1349">
        <f>'Проверочная  таблица'!LD19+'Проверочная  таблица'!LJ19</f>
        <v>0</v>
      </c>
      <c r="BG13" s="1351">
        <f>'Проверочная  таблица'!LM19+'Проверочная  таблица'!LG19</f>
        <v>0</v>
      </c>
      <c r="BH13" s="1350">
        <f>'Проверочная  таблица'!MD19</f>
        <v>0</v>
      </c>
      <c r="BI13" s="1351">
        <f>'Проверочная  таблица'!ML19</f>
        <v>0</v>
      </c>
      <c r="BJ13" s="1350">
        <f>'Проверочная  таблица'!MB19</f>
        <v>0</v>
      </c>
      <c r="BK13" s="1351">
        <f>'Проверочная  таблица'!MJ19</f>
        <v>0</v>
      </c>
      <c r="BL13" s="1350">
        <f>'Проверочная  таблица'!MG19+'Проверочная  таблица'!MR19</f>
        <v>179438.01</v>
      </c>
      <c r="BM13" s="1351">
        <f>'Проверочная  таблица'!MU19+'Проверочная  таблица'!MO19</f>
        <v>0</v>
      </c>
      <c r="BN13" s="1349">
        <f>'Проверочная  таблица'!NJ19+'Проверочная  таблица'!NR19</f>
        <v>18457900</v>
      </c>
      <c r="BO13" s="1350">
        <f>'Проверочная  таблица'!NN19+'Проверочная  таблица'!NV19</f>
        <v>0</v>
      </c>
      <c r="BP13" s="1350">
        <f>'Проверочная  таблица'!OZ19+'Проверочная  таблица'!OP19</f>
        <v>968833.76</v>
      </c>
      <c r="BQ13" s="1351">
        <f>'Проверочная  таблица'!PE19+'Проверочная  таблица'!OU19</f>
        <v>0</v>
      </c>
      <c r="BR13" s="1350"/>
      <c r="BS13" s="1351"/>
      <c r="BT13" s="1349">
        <f>'Проверочная  таблица'!QD19</f>
        <v>0</v>
      </c>
      <c r="BU13" s="1351">
        <f>'Проверочная  таблица'!QG19</f>
        <v>0</v>
      </c>
      <c r="BV13" s="1350">
        <f>'Проверочная  таблица'!QJ19+'Проверочная  таблица'!QP19</f>
        <v>0</v>
      </c>
      <c r="BW13" s="1351">
        <f>'Проверочная  таблица'!QM19+'Проверочная  таблица'!QS19</f>
        <v>0</v>
      </c>
      <c r="BX13" s="1349">
        <f>'Проверочная  таблица'!RH19+'Проверочная  таблица'!RR19</f>
        <v>0</v>
      </c>
      <c r="BY13" s="1350">
        <f>'Проверочная  таблица'!RW19+'Проверочная  таблица'!RM19</f>
        <v>0</v>
      </c>
      <c r="BZ13" s="1352">
        <f>'Проверочная  таблица'!RJ15+'Проверочная  таблица'!RT15</f>
        <v>0</v>
      </c>
      <c r="CA13" s="1353">
        <f>'Проверочная  таблица'!RY15+'Проверочная  таблица'!RO15</f>
        <v>0</v>
      </c>
      <c r="CB13" s="1349">
        <f>'Проверочная  таблица'!SG19+'Проверочная  таблица'!SI19</f>
        <v>46239500</v>
      </c>
      <c r="CC13" s="1351">
        <f>'Проверочная  таблица'!SM19+'Проверочная  таблица'!SO19</f>
        <v>0</v>
      </c>
      <c r="CD13" s="1349">
        <f>'Проверочная  таблица'!SR19</f>
        <v>0</v>
      </c>
      <c r="CE13" s="1350">
        <f>'Проверочная  таблица'!SU19</f>
        <v>0</v>
      </c>
      <c r="CF13" s="1350">
        <f>'Проверочная  таблица'!TL19+'Проверочная  таблица'!SX19</f>
        <v>0</v>
      </c>
      <c r="CG13" s="1351">
        <f>'Проверочная  таблица'!TS19+'Проверочная  таблица'!TE19</f>
        <v>0</v>
      </c>
      <c r="CH13" s="1349">
        <f>'Проверочная  таблица'!SZ19+'Проверочная  таблица'!TN19</f>
        <v>0</v>
      </c>
      <c r="CI13" s="1350">
        <f>'Проверочная  таблица'!TU19+'Проверочная  таблица'!TG19</f>
        <v>0</v>
      </c>
      <c r="CJ13" s="1350">
        <f>'Проверочная  таблица'!TP19+'Проверочная  таблица'!TB19</f>
        <v>0</v>
      </c>
      <c r="CK13" s="1351">
        <f>'Проверочная  таблица'!TW19+'Проверочная  таблица'!TI19</f>
        <v>0</v>
      </c>
      <c r="CL13" s="1350">
        <f t="shared" si="8"/>
        <v>13624769.050000001</v>
      </c>
      <c r="CM13" s="1350">
        <f t="shared" si="8"/>
        <v>3614393.14</v>
      </c>
      <c r="CN13" s="1351">
        <f>'Проверочная  таблица'!VT19+'Проверочная  таблица'!VR19</f>
        <v>2350800</v>
      </c>
      <c r="CO13" s="1351">
        <f>'Проверочная  таблица'!VU19+'Проверочная  таблица'!VS19</f>
        <v>348520.81</v>
      </c>
      <c r="CP13" s="1340">
        <f>'Проверочная  таблица'!VV19</f>
        <v>5000</v>
      </c>
      <c r="CQ13" s="1340">
        <f>'Проверочная  таблица'!VW19</f>
        <v>0</v>
      </c>
      <c r="CR13" s="1355">
        <f>'Проверочная  таблица'!VX19</f>
        <v>0</v>
      </c>
      <c r="CS13" s="1133">
        <f>'Проверочная  таблица'!VY19</f>
        <v>0</v>
      </c>
      <c r="CT13" s="1356">
        <f>'Проверочная  таблица'!VZ19</f>
        <v>224383</v>
      </c>
      <c r="CU13" s="1133">
        <f>'Проверочная  таблица'!WA19</f>
        <v>224383</v>
      </c>
      <c r="CV13" s="1356">
        <f>'Проверочная  таблица'!WB19</f>
        <v>0</v>
      </c>
      <c r="CW13" s="1355">
        <f>'Проверочная  таблица'!WC19</f>
        <v>0</v>
      </c>
      <c r="CX13" s="1350">
        <f>'Проверочная  таблица'!WF19</f>
        <v>10494586.050000001</v>
      </c>
      <c r="CY13" s="1350">
        <f>'Проверочная  таблица'!WI19</f>
        <v>2966065</v>
      </c>
      <c r="CZ13" s="1350">
        <f>'Проверочная  таблица'!WL19</f>
        <v>550000</v>
      </c>
      <c r="DA13" s="1350">
        <f>'Проверочная  таблица'!WO19</f>
        <v>75424.33</v>
      </c>
      <c r="DB13" s="1350">
        <f t="shared" si="9"/>
        <v>33378529.620000001</v>
      </c>
      <c r="DC13" s="1351">
        <f t="shared" si="10"/>
        <v>9065467</v>
      </c>
      <c r="DD13" s="1349">
        <f>'Проверочная  таблица'!WT19</f>
        <v>390600</v>
      </c>
      <c r="DE13" s="1351">
        <f>'Проверочная  таблица'!WW19</f>
        <v>97650</v>
      </c>
      <c r="DF13" s="1349">
        <f>'Проверочная  таблица'!WZ19</f>
        <v>0</v>
      </c>
      <c r="DG13" s="1351">
        <f>'Проверочная  таблица'!XC19</f>
        <v>0</v>
      </c>
      <c r="DH13" s="1349">
        <f>'Проверочная  таблица'!XF19</f>
        <v>1271209.6200000001</v>
      </c>
      <c r="DI13" s="1351">
        <f>'Проверочная  таблица'!XI19</f>
        <v>317803</v>
      </c>
      <c r="DJ13" s="1349">
        <f>'Проверочная  таблица'!XL19</f>
        <v>31716720</v>
      </c>
      <c r="DK13" s="1351">
        <f>'Проверочная  таблица'!XO19</f>
        <v>8650014</v>
      </c>
      <c r="DM13" s="1312">
        <f>CL13/1000-'[1]Финансовая  помощь  (факт)'!BF13</f>
        <v>11273.96905</v>
      </c>
    </row>
    <row r="14" spans="1:117" ht="25.5" customHeight="1" x14ac:dyDescent="0.25">
      <c r="A14" s="68" t="s">
        <v>270</v>
      </c>
      <c r="B14" s="1345">
        <f t="shared" si="0"/>
        <v>141629489.66</v>
      </c>
      <c r="C14" s="1346">
        <f t="shared" si="1"/>
        <v>10303371.890000001</v>
      </c>
      <c r="D14" s="1347">
        <f t="shared" si="6"/>
        <v>0</v>
      </c>
      <c r="E14" s="1348">
        <f t="shared" si="7"/>
        <v>0</v>
      </c>
      <c r="F14" s="1329">
        <f>'Проверочная  таблица'!BI20</f>
        <v>0</v>
      </c>
      <c r="G14" s="1330">
        <f>'Проверочная  таблица'!BL20</f>
        <v>0</v>
      </c>
      <c r="H14" s="1331">
        <f>'Проверочная  таблица'!BJ20</f>
        <v>0</v>
      </c>
      <c r="I14" s="1330">
        <f>'Проверочная  таблица'!BM20</f>
        <v>0</v>
      </c>
      <c r="J14" s="1349">
        <f t="shared" si="2"/>
        <v>141629489.66</v>
      </c>
      <c r="K14" s="1350">
        <f t="shared" si="3"/>
        <v>10303371.890000001</v>
      </c>
      <c r="L14" s="1334">
        <f t="shared" si="4"/>
        <v>99630682.799999997</v>
      </c>
      <c r="M14" s="1334">
        <f t="shared" si="5"/>
        <v>0</v>
      </c>
      <c r="N14" s="1350">
        <f>'Проверочная  таблица'!BV20</f>
        <v>0</v>
      </c>
      <c r="O14" s="1350">
        <f>'Проверочная  таблица'!CC20</f>
        <v>0</v>
      </c>
      <c r="P14" s="1350">
        <f>'Проверочная  таблица'!BX20+'Проверочная  таблица'!CJ20</f>
        <v>0</v>
      </c>
      <c r="Q14" s="1351">
        <f>'Проверочная  таблица'!CE20+'Проверочная  таблица'!CM20</f>
        <v>0</v>
      </c>
      <c r="R14" s="1349">
        <f>'Проверочная  таблица'!BZ20</f>
        <v>0</v>
      </c>
      <c r="S14" s="1350">
        <f>'Проверочная  таблица'!CG20</f>
        <v>0</v>
      </c>
      <c r="T14" s="1351">
        <f>'Проверочная  таблица'!CZ20</f>
        <v>0</v>
      </c>
      <c r="U14" s="1351">
        <f>'Проверочная  таблица'!DC20</f>
        <v>0</v>
      </c>
      <c r="V14" s="1352">
        <f>'Проверочная  таблица'!DF20</f>
        <v>0</v>
      </c>
      <c r="W14" s="1353">
        <f>'Проверочная  таблица'!DI20</f>
        <v>0</v>
      </c>
      <c r="X14" s="1349">
        <f>'Проверочная  таблица'!DL20</f>
        <v>0</v>
      </c>
      <c r="Y14" s="1350">
        <f>'Проверочная  таблица'!DO20</f>
        <v>0</v>
      </c>
      <c r="Z14" s="1352">
        <f>'Проверочная  таблица'!DR20</f>
        <v>0</v>
      </c>
      <c r="AA14" s="1353">
        <f>'Проверочная  таблица'!DU20</f>
        <v>0</v>
      </c>
      <c r="AB14" s="1340">
        <f>'Проверочная  таблица'!DX20</f>
        <v>0</v>
      </c>
      <c r="AC14" s="1351">
        <f>'Проверочная  таблица'!EA20</f>
        <v>0</v>
      </c>
      <c r="AD14" s="1349">
        <f>'Проверочная  таблица'!ED20+'Проверочная  таблица'!EJ20</f>
        <v>0</v>
      </c>
      <c r="AE14" s="1350">
        <f>'Проверочная  таблица'!EG20+'Проверочная  таблица'!EM20</f>
        <v>0</v>
      </c>
      <c r="AF14" s="1351">
        <f>'Проверочная  таблица'!FC20</f>
        <v>0</v>
      </c>
      <c r="AG14" s="1351">
        <f>'Проверочная  таблица'!FG20</f>
        <v>0</v>
      </c>
      <c r="AH14" s="1349">
        <f>'Проверочная  таблица'!FJ20</f>
        <v>0</v>
      </c>
      <c r="AI14" s="1350">
        <f>'Проверочная  таблица'!FM20</f>
        <v>0</v>
      </c>
      <c r="AJ14" s="1350">
        <f>'Проверочная  таблица'!FP20</f>
        <v>0</v>
      </c>
      <c r="AK14" s="1350">
        <f>'Проверочная  таблица'!FS20</f>
        <v>0</v>
      </c>
      <c r="AL14" s="1350">
        <f>'Проверочная  таблица'!FV20+'Проверочная  таблица'!GB20</f>
        <v>0</v>
      </c>
      <c r="AM14" s="1351">
        <f>'Проверочная  таблица'!FY20+'Проверочная  таблица'!GE20</f>
        <v>0</v>
      </c>
      <c r="AN14" s="1350">
        <f>'Проверочная  таблица'!GL20</f>
        <v>0</v>
      </c>
      <c r="AO14" s="1350">
        <f>'Проверочная  таблица'!GO20</f>
        <v>0</v>
      </c>
      <c r="AP14" s="1350">
        <f>'Проверочная  таблица'!GR20+'Проверочная  таблица'!GX20</f>
        <v>0</v>
      </c>
      <c r="AQ14" s="1350">
        <f>'Проверочная  таблица'!GU20+'Проверочная  таблица'!HA20</f>
        <v>0</v>
      </c>
      <c r="AR14" s="1351">
        <f>'Проверочная  таблица'!HP20</f>
        <v>0</v>
      </c>
      <c r="AS14" s="1351">
        <f>'Проверочная  таблица'!HT20</f>
        <v>0</v>
      </c>
      <c r="AT14" s="1350">
        <f>'Проверочная  таблица'!IF20+'Проверочная  таблица'!IL20</f>
        <v>0</v>
      </c>
      <c r="AU14" s="1351">
        <f>'Проверочная  таблица'!II20+'Проверочная  таблица'!IO20</f>
        <v>0</v>
      </c>
      <c r="AV14" s="1349">
        <f>'Проверочная  таблица'!IV20</f>
        <v>7520000</v>
      </c>
      <c r="AW14" s="1351">
        <f>'Проверочная  таблица'!IY20</f>
        <v>0</v>
      </c>
      <c r="AX14" s="1349">
        <f>'Проверочная  таблица'!JB20</f>
        <v>0</v>
      </c>
      <c r="AY14" s="1351">
        <f>'Проверочная  таблица'!JE20</f>
        <v>0</v>
      </c>
      <c r="AZ14" s="1349">
        <f>'Проверочная  таблица'!JH20+'Проверочная  таблица'!JN20</f>
        <v>0</v>
      </c>
      <c r="BA14" s="1350">
        <f>'Проверочная  таблица'!JK20+'Проверочная  таблица'!JQ20</f>
        <v>0</v>
      </c>
      <c r="BB14" s="1350">
        <f>'Проверочная  таблица'!KF20</f>
        <v>0</v>
      </c>
      <c r="BC14" s="1351">
        <f>'Проверочная  таблица'!KJ20</f>
        <v>0</v>
      </c>
      <c r="BD14" s="1350">
        <f>'Проверочная  таблица'!KN20+'Проверочная  таблица'!KT20</f>
        <v>0</v>
      </c>
      <c r="BE14" s="1351">
        <f>'Проверочная  таблица'!KW20+'Проверочная  таблица'!KQ20</f>
        <v>0</v>
      </c>
      <c r="BF14" s="1349">
        <f>'Проверочная  таблица'!LD20+'Проверочная  таблица'!LJ20</f>
        <v>0</v>
      </c>
      <c r="BG14" s="1351">
        <f>'Проверочная  таблица'!LM20+'Проверочная  таблица'!LG20</f>
        <v>0</v>
      </c>
      <c r="BH14" s="1350">
        <f>'Проверочная  таблица'!MD20</f>
        <v>0</v>
      </c>
      <c r="BI14" s="1351">
        <f>'Проверочная  таблица'!ML20</f>
        <v>0</v>
      </c>
      <c r="BJ14" s="1350">
        <f>'Проверочная  таблица'!MB20</f>
        <v>0</v>
      </c>
      <c r="BK14" s="1351">
        <f>'Проверочная  таблица'!MJ20</f>
        <v>0</v>
      </c>
      <c r="BL14" s="1350">
        <f>'Проверочная  таблица'!MG20+'Проверочная  таблица'!MR20</f>
        <v>236282.8</v>
      </c>
      <c r="BM14" s="1351">
        <f>'Проверочная  таблица'!MU20+'Проверочная  таблица'!MO20</f>
        <v>0</v>
      </c>
      <c r="BN14" s="1349">
        <f>'Проверочная  таблица'!NJ20+'Проверочная  таблица'!NR20</f>
        <v>0</v>
      </c>
      <c r="BO14" s="1350">
        <f>'Проверочная  таблица'!NN20+'Проверочная  таблица'!NV20</f>
        <v>0</v>
      </c>
      <c r="BP14" s="1350">
        <f>'Проверочная  таблица'!OZ20+'Проверочная  таблица'!OP20</f>
        <v>0</v>
      </c>
      <c r="BQ14" s="1351">
        <f>'Проверочная  таблица'!PE20+'Проверочная  таблица'!OU20</f>
        <v>0</v>
      </c>
      <c r="BR14" s="1350"/>
      <c r="BS14" s="1351"/>
      <c r="BT14" s="1349">
        <f>'Проверочная  таблица'!QD20</f>
        <v>0</v>
      </c>
      <c r="BU14" s="1351">
        <f>'Проверочная  таблица'!QG20</f>
        <v>0</v>
      </c>
      <c r="BV14" s="1350">
        <f>'Проверочная  таблица'!QJ20+'Проверочная  таблица'!QP20</f>
        <v>0</v>
      </c>
      <c r="BW14" s="1351">
        <f>'Проверочная  таблица'!QM20+'Проверочная  таблица'!QS20</f>
        <v>0</v>
      </c>
      <c r="BX14" s="1349">
        <f>'Проверочная  таблица'!RH20+'Проверочная  таблица'!RR20</f>
        <v>0</v>
      </c>
      <c r="BY14" s="1350">
        <f>'Проверочная  таблица'!RW20+'Проверочная  таблица'!RM20</f>
        <v>0</v>
      </c>
      <c r="BZ14" s="1352">
        <f>'Проверочная  таблица'!RJ16+'Проверочная  таблица'!RT16</f>
        <v>0</v>
      </c>
      <c r="CA14" s="1353">
        <f>'Проверочная  таблица'!RY16+'Проверочная  таблица'!RO16</f>
        <v>0</v>
      </c>
      <c r="CB14" s="1349">
        <f>'Проверочная  таблица'!SG20+'Проверочная  таблица'!SI20</f>
        <v>0</v>
      </c>
      <c r="CC14" s="1351">
        <f>'Проверочная  таблица'!SM20+'Проверочная  таблица'!SO20</f>
        <v>0</v>
      </c>
      <c r="CD14" s="1349">
        <f>'Проверочная  таблица'!SR20</f>
        <v>0</v>
      </c>
      <c r="CE14" s="1350">
        <f>'Проверочная  таблица'!SU20</f>
        <v>0</v>
      </c>
      <c r="CF14" s="1350">
        <f>'Проверочная  таблица'!TL20+'Проверочная  таблица'!SX20</f>
        <v>0</v>
      </c>
      <c r="CG14" s="1351">
        <f>'Проверочная  таблица'!TS20+'Проверочная  таблица'!TE20</f>
        <v>0</v>
      </c>
      <c r="CH14" s="1349">
        <f>'Проверочная  таблица'!SZ20+'Проверочная  таблица'!TN20</f>
        <v>91874400</v>
      </c>
      <c r="CI14" s="1350">
        <f>'Проверочная  таблица'!TU20+'Проверочная  таблица'!TG20</f>
        <v>0</v>
      </c>
      <c r="CJ14" s="1350">
        <f>'Проверочная  таблица'!TP20+'Проверочная  таблица'!TB20</f>
        <v>0</v>
      </c>
      <c r="CK14" s="1351">
        <f>'Проверочная  таблица'!TW20+'Проверочная  таблица'!TI20</f>
        <v>0</v>
      </c>
      <c r="CL14" s="1350">
        <f t="shared" si="8"/>
        <v>12994997.25</v>
      </c>
      <c r="CM14" s="1350">
        <f t="shared" si="8"/>
        <v>3052419.89</v>
      </c>
      <c r="CN14" s="1351">
        <f>'Проверочная  таблица'!VT20+'Проверочная  таблица'!VR20</f>
        <v>3566300</v>
      </c>
      <c r="CO14" s="1351">
        <f>'Проверочная  таблица'!VU20+'Проверочная  таблица'!VS20</f>
        <v>492234.15000000008</v>
      </c>
      <c r="CP14" s="1340">
        <f>'Проверочная  таблица'!VV20</f>
        <v>2000</v>
      </c>
      <c r="CQ14" s="1340">
        <f>'Проверочная  таблица'!VW20</f>
        <v>0</v>
      </c>
      <c r="CR14" s="1355">
        <f>'Проверочная  таблица'!VX20</f>
        <v>0</v>
      </c>
      <c r="CS14" s="1133">
        <f>'Проверочная  таблица'!VY20</f>
        <v>0</v>
      </c>
      <c r="CT14" s="1356">
        <f>'Проверочная  таблица'!VZ20</f>
        <v>0</v>
      </c>
      <c r="CU14" s="1133">
        <f>'Проверочная  таблица'!WA20</f>
        <v>0</v>
      </c>
      <c r="CV14" s="1356">
        <f>'Проверочная  таблица'!WB20</f>
        <v>0</v>
      </c>
      <c r="CW14" s="1355">
        <f>'Проверочная  таблица'!WC20</f>
        <v>0</v>
      </c>
      <c r="CX14" s="1350">
        <f>'Проверочная  таблица'!WF20</f>
        <v>8576697.25</v>
      </c>
      <c r="CY14" s="1350">
        <f>'Проверочная  таблица'!WI20</f>
        <v>2461140</v>
      </c>
      <c r="CZ14" s="1350">
        <f>'Проверочная  таблица'!WL20</f>
        <v>850000</v>
      </c>
      <c r="DA14" s="1350">
        <f>'Проверочная  таблица'!WO20</f>
        <v>99045.74</v>
      </c>
      <c r="DB14" s="1350">
        <f t="shared" si="9"/>
        <v>29003809.609999999</v>
      </c>
      <c r="DC14" s="1351">
        <f t="shared" si="10"/>
        <v>7250952</v>
      </c>
      <c r="DD14" s="1349">
        <f>'Проверочная  таблица'!WT20</f>
        <v>390600</v>
      </c>
      <c r="DE14" s="1351">
        <f>'Проверочная  таблица'!WW20</f>
        <v>97650</v>
      </c>
      <c r="DF14" s="1349">
        <f>'Проверочная  таблица'!WZ20</f>
        <v>0</v>
      </c>
      <c r="DG14" s="1351">
        <f>'Проверочная  таблица'!XC20</f>
        <v>0</v>
      </c>
      <c r="DH14" s="1349">
        <f>'Проверочная  таблица'!XF20</f>
        <v>1271209.6100000001</v>
      </c>
      <c r="DI14" s="1351">
        <f>'Проверочная  таблица'!XI20</f>
        <v>317802</v>
      </c>
      <c r="DJ14" s="1349">
        <f>'Проверочная  таблица'!XL20</f>
        <v>27342000</v>
      </c>
      <c r="DK14" s="1351">
        <f>'Проверочная  таблица'!XO20</f>
        <v>6835500</v>
      </c>
      <c r="DM14" s="1312">
        <f>CL14/1000-'[1]Финансовая  помощь  (факт)'!BF14</f>
        <v>9428.6972500000011</v>
      </c>
    </row>
    <row r="15" spans="1:117" ht="25.5" customHeight="1" x14ac:dyDescent="0.25">
      <c r="A15" s="370" t="s">
        <v>271</v>
      </c>
      <c r="B15" s="1357">
        <f t="shared" si="0"/>
        <v>831295157.47000003</v>
      </c>
      <c r="C15" s="1358">
        <f t="shared" si="1"/>
        <v>16718524.33</v>
      </c>
      <c r="D15" s="1347">
        <f t="shared" si="6"/>
        <v>0</v>
      </c>
      <c r="E15" s="1348">
        <f t="shared" si="7"/>
        <v>0</v>
      </c>
      <c r="F15" s="1329">
        <f>'Проверочная  таблица'!BI14</f>
        <v>0</v>
      </c>
      <c r="G15" s="1330">
        <f>'Проверочная  таблица'!BL14</f>
        <v>0</v>
      </c>
      <c r="H15" s="1331">
        <f>'Проверочная  таблица'!BJ14</f>
        <v>0</v>
      </c>
      <c r="I15" s="1330">
        <f>'Проверочная  таблица'!BM14</f>
        <v>0</v>
      </c>
      <c r="J15" s="1349">
        <f t="shared" si="2"/>
        <v>831295157.47000003</v>
      </c>
      <c r="K15" s="1350">
        <f t="shared" si="3"/>
        <v>16718524.33</v>
      </c>
      <c r="L15" s="1334">
        <f t="shared" si="4"/>
        <v>784420376.96000004</v>
      </c>
      <c r="M15" s="1334">
        <f t="shared" si="5"/>
        <v>4434084.18</v>
      </c>
      <c r="N15" s="1350">
        <f>'Проверочная  таблица'!BV14</f>
        <v>0</v>
      </c>
      <c r="O15" s="1350">
        <f>'Проверочная  таблица'!CC14</f>
        <v>0</v>
      </c>
      <c r="P15" s="1350">
        <f>'Проверочная  таблица'!BX14+'Проверочная  таблица'!CJ14</f>
        <v>0</v>
      </c>
      <c r="Q15" s="1351">
        <f>'Проверочная  таблица'!CE14+'Проверочная  таблица'!CM14</f>
        <v>0</v>
      </c>
      <c r="R15" s="1349">
        <f>'Проверочная  таблица'!BZ14</f>
        <v>0</v>
      </c>
      <c r="S15" s="1350">
        <f>'Проверочная  таблица'!CG14</f>
        <v>0</v>
      </c>
      <c r="T15" s="1351">
        <f>'Проверочная  таблица'!CZ14</f>
        <v>0</v>
      </c>
      <c r="U15" s="1351">
        <f>'Проверочная  таблица'!DC14</f>
        <v>0</v>
      </c>
      <c r="V15" s="1352">
        <f>'Проверочная  таблица'!DF14</f>
        <v>0</v>
      </c>
      <c r="W15" s="1353">
        <f>'Проверочная  таблица'!DI14</f>
        <v>0</v>
      </c>
      <c r="X15" s="1349">
        <f>'Проверочная  таблица'!DL14</f>
        <v>0</v>
      </c>
      <c r="Y15" s="1350">
        <f>'Проверочная  таблица'!DO14</f>
        <v>0</v>
      </c>
      <c r="Z15" s="1352">
        <f>'Проверочная  таблица'!DR14</f>
        <v>0</v>
      </c>
      <c r="AA15" s="1353">
        <f>'Проверочная  таблица'!DU14</f>
        <v>0</v>
      </c>
      <c r="AB15" s="1340">
        <f>'Проверочная  таблица'!DX14</f>
        <v>0</v>
      </c>
      <c r="AC15" s="1351">
        <f>'Проверочная  таблица'!EA14</f>
        <v>0</v>
      </c>
      <c r="AD15" s="1349">
        <f>'Проверочная  таблица'!ED14+'Проверочная  таблица'!EJ14</f>
        <v>0</v>
      </c>
      <c r="AE15" s="1350">
        <f>'Проверочная  таблица'!EG14+'Проверочная  таблица'!EM14</f>
        <v>0</v>
      </c>
      <c r="AF15" s="1351">
        <f>'Проверочная  таблица'!FC14</f>
        <v>0</v>
      </c>
      <c r="AG15" s="1351">
        <f>'Проверочная  таблица'!FG14</f>
        <v>0</v>
      </c>
      <c r="AH15" s="1349">
        <f>'Проверочная  таблица'!FJ14</f>
        <v>0</v>
      </c>
      <c r="AI15" s="1350">
        <f>'Проверочная  таблица'!FM14</f>
        <v>0</v>
      </c>
      <c r="AJ15" s="1350">
        <f>'Проверочная  таблица'!FP14</f>
        <v>0</v>
      </c>
      <c r="AK15" s="1350">
        <f>'Проверочная  таблица'!FS14</f>
        <v>0</v>
      </c>
      <c r="AL15" s="1350">
        <f>'Проверочная  таблица'!FV14+'Проверочная  таблица'!GB14</f>
        <v>94846400</v>
      </c>
      <c r="AM15" s="1351">
        <f>'Проверочная  таблица'!FY14+'Проверочная  таблица'!GE14</f>
        <v>0</v>
      </c>
      <c r="AN15" s="1350">
        <f>'Проверочная  таблица'!GL14</f>
        <v>0</v>
      </c>
      <c r="AO15" s="1350">
        <f>'Проверочная  таблица'!GO14</f>
        <v>0</v>
      </c>
      <c r="AP15" s="1350">
        <f>'Проверочная  таблица'!GR14+'Проверочная  таблица'!GX14</f>
        <v>0</v>
      </c>
      <c r="AQ15" s="1350">
        <f>'Проверочная  таблица'!GU14+'Проверочная  таблица'!HA14</f>
        <v>0</v>
      </c>
      <c r="AR15" s="1351">
        <f>'Проверочная  таблица'!HP14</f>
        <v>0</v>
      </c>
      <c r="AS15" s="1351">
        <f>'Проверочная  таблица'!HT14</f>
        <v>0</v>
      </c>
      <c r="AT15" s="1350">
        <f>'Проверочная  таблица'!IF14+'Проверочная  таблица'!IL14</f>
        <v>0</v>
      </c>
      <c r="AU15" s="1351">
        <f>'Проверочная  таблица'!II14+'Проверочная  таблица'!IO14</f>
        <v>0</v>
      </c>
      <c r="AV15" s="1349">
        <f>'Проверочная  таблица'!IV14</f>
        <v>0</v>
      </c>
      <c r="AW15" s="1351">
        <f>'Проверочная  таблица'!IY14</f>
        <v>0</v>
      </c>
      <c r="AX15" s="1349">
        <f>'Проверочная  таблица'!JB14</f>
        <v>0</v>
      </c>
      <c r="AY15" s="1351">
        <f>'Проверочная  таблица'!JE14</f>
        <v>0</v>
      </c>
      <c r="AZ15" s="1349">
        <f>'Проверочная  таблица'!JH14+'Проверочная  таблица'!JN14</f>
        <v>0</v>
      </c>
      <c r="BA15" s="1350">
        <f>'Проверочная  таблица'!JK14+'Проверочная  таблица'!JQ14</f>
        <v>0</v>
      </c>
      <c r="BB15" s="1350">
        <f>'Проверочная  таблица'!KF14</f>
        <v>0</v>
      </c>
      <c r="BC15" s="1351">
        <f>'Проверочная  таблица'!KJ14</f>
        <v>0</v>
      </c>
      <c r="BD15" s="1350">
        <f>'Проверочная  таблица'!KN14+'Проверочная  таблица'!KT14</f>
        <v>0</v>
      </c>
      <c r="BE15" s="1351">
        <f>'Проверочная  таблица'!KW14+'Проверочная  таблица'!KQ14</f>
        <v>0</v>
      </c>
      <c r="BF15" s="1349">
        <f>'Проверочная  таблица'!LD14+'Проверочная  таблица'!LJ14</f>
        <v>0</v>
      </c>
      <c r="BG15" s="1351">
        <f>'Проверочная  таблица'!LM14+'Проверочная  таблица'!LG14</f>
        <v>0</v>
      </c>
      <c r="BH15" s="1350">
        <f>'Проверочная  таблица'!MD14</f>
        <v>0</v>
      </c>
      <c r="BI15" s="1351">
        <f>'Проверочная  таблица'!ML14</f>
        <v>0</v>
      </c>
      <c r="BJ15" s="1350">
        <f>'Проверочная  таблица'!MB14</f>
        <v>0</v>
      </c>
      <c r="BK15" s="1351">
        <f>'Проверочная  таблица'!MJ14</f>
        <v>0</v>
      </c>
      <c r="BL15" s="1350">
        <f>'Проверочная  таблица'!MG14+'Проверочная  таблица'!MR14</f>
        <v>196403.53</v>
      </c>
      <c r="BM15" s="1351">
        <f>'Проверочная  таблица'!MU14+'Проверочная  таблица'!MO14</f>
        <v>0</v>
      </c>
      <c r="BN15" s="1349">
        <f>'Проверочная  таблица'!NJ14+'Проверочная  таблица'!NR14</f>
        <v>0</v>
      </c>
      <c r="BO15" s="1350">
        <f>'Проверочная  таблица'!NN14+'Проверочная  таблица'!NV14</f>
        <v>0</v>
      </c>
      <c r="BP15" s="1350">
        <f>'Проверочная  таблица'!OZ14+'Проверочная  таблица'!OP14</f>
        <v>1921673.43</v>
      </c>
      <c r="BQ15" s="1351">
        <f>'Проверочная  таблица'!PE14+'Проверочная  таблица'!OU14</f>
        <v>0</v>
      </c>
      <c r="BR15" s="1350">
        <f>'Проверочная  таблица'!OR14</f>
        <v>137470000</v>
      </c>
      <c r="BS15" s="1351">
        <f>'Проверочная  таблица'!OW14</f>
        <v>0</v>
      </c>
      <c r="BT15" s="1349">
        <f>'Проверочная  таблица'!QD14</f>
        <v>0</v>
      </c>
      <c r="BU15" s="1351">
        <f>'Проверочная  таблица'!QG14</f>
        <v>0</v>
      </c>
      <c r="BV15" s="1350">
        <f>'Проверочная  таблица'!QJ14+'Проверочная  таблица'!QP14</f>
        <v>0</v>
      </c>
      <c r="BW15" s="1351">
        <f>'Проверочная  таблица'!QM14+'Проверочная  таблица'!QS14</f>
        <v>0</v>
      </c>
      <c r="BX15" s="1349">
        <f>'Проверочная  таблица'!RH14+'Проверочная  таблица'!RR14</f>
        <v>0</v>
      </c>
      <c r="BY15" s="1350">
        <f>'Проверочная  таблица'!RW14+'Проверочная  таблица'!RM14</f>
        <v>0</v>
      </c>
      <c r="BZ15" s="1352">
        <f>'Проверочная  таблица'!RJ17+'Проверочная  таблица'!RT17</f>
        <v>0</v>
      </c>
      <c r="CA15" s="1353">
        <f>'Проверочная  таблица'!RY17+'Проверочная  таблица'!RO17</f>
        <v>0</v>
      </c>
      <c r="CB15" s="1349">
        <f>'Проверочная  таблица'!SG14+'Проверочная  таблица'!SI14</f>
        <v>0</v>
      </c>
      <c r="CC15" s="1351">
        <f>'Проверочная  таблица'!SM14+'Проверочная  таблица'!SO14</f>
        <v>0</v>
      </c>
      <c r="CD15" s="1349">
        <f>'Проверочная  таблица'!SR14</f>
        <v>0</v>
      </c>
      <c r="CE15" s="1350">
        <f>'Проверочная  таблица'!SU14</f>
        <v>0</v>
      </c>
      <c r="CF15" s="1350">
        <f>'Проверочная  таблица'!TL14+'Проверочная  таблица'!SX14</f>
        <v>0</v>
      </c>
      <c r="CG15" s="1351">
        <f>'Проверочная  таблица'!TS14+'Проверочная  таблица'!TE14</f>
        <v>0</v>
      </c>
      <c r="CH15" s="1349">
        <f>'Проверочная  таблица'!SZ14+'Проверочная  таблица'!TN14</f>
        <v>59159500</v>
      </c>
      <c r="CI15" s="1350">
        <f>'Проверочная  таблица'!TU14+'Проверочная  таблица'!TG14</f>
        <v>0</v>
      </c>
      <c r="CJ15" s="1350">
        <f>'Проверочная  таблица'!TP14+'Проверочная  таблица'!TB14</f>
        <v>490826400</v>
      </c>
      <c r="CK15" s="1351">
        <f>'Проверочная  таблица'!TW14+'Проверочная  таблица'!TI14</f>
        <v>4434084.18</v>
      </c>
      <c r="CL15" s="1350">
        <f t="shared" si="8"/>
        <v>11306075.51</v>
      </c>
      <c r="CM15" s="1350">
        <f t="shared" si="8"/>
        <v>3392263.1500000004</v>
      </c>
      <c r="CN15" s="1351">
        <f>'Проверочная  таблица'!VT14+'Проверочная  таблица'!VR14</f>
        <v>1126200</v>
      </c>
      <c r="CO15" s="1351">
        <f>'Проверочная  таблица'!VU14+'Проверочная  таблица'!VS14</f>
        <v>207358.41</v>
      </c>
      <c r="CP15" s="1340">
        <f>'Проверочная  таблица'!VV14</f>
        <v>4000</v>
      </c>
      <c r="CQ15" s="1340">
        <f>'Проверочная  таблица'!VW14</f>
        <v>0</v>
      </c>
      <c r="CR15" s="1355">
        <f>'Проверочная  таблица'!VX14</f>
        <v>0</v>
      </c>
      <c r="CS15" s="1133">
        <f>'Проверочная  таблица'!VY14</f>
        <v>0</v>
      </c>
      <c r="CT15" s="1356">
        <f>'Проверочная  таблица'!VZ14</f>
        <v>0</v>
      </c>
      <c r="CU15" s="1133">
        <f>'Проверочная  таблица'!WA14</f>
        <v>0</v>
      </c>
      <c r="CV15" s="1356">
        <f>'Проверочная  таблица'!WB14</f>
        <v>0</v>
      </c>
      <c r="CW15" s="1355">
        <f>'Проверочная  таблица'!WC14</f>
        <v>0</v>
      </c>
      <c r="CX15" s="1350">
        <f>'Проверочная  таблица'!WF14</f>
        <v>9275875.5099999998</v>
      </c>
      <c r="CY15" s="1350">
        <f>'Проверочная  таблица'!WI14</f>
        <v>2955267.95</v>
      </c>
      <c r="CZ15" s="1350">
        <f>'Проверочная  таблица'!WL14</f>
        <v>900000</v>
      </c>
      <c r="DA15" s="1350">
        <f>'Проверочная  таблица'!WO14</f>
        <v>229636.79</v>
      </c>
      <c r="DB15" s="1350">
        <f t="shared" si="9"/>
        <v>35568705</v>
      </c>
      <c r="DC15" s="1351">
        <f t="shared" si="10"/>
        <v>8892177</v>
      </c>
      <c r="DD15" s="1349">
        <f>'Проверочная  таблица'!WT14</f>
        <v>1015560</v>
      </c>
      <c r="DE15" s="1351">
        <f>'Проверочная  таблица'!WW14</f>
        <v>253890</v>
      </c>
      <c r="DF15" s="1349">
        <f>'Проверочная  таблица'!WZ14</f>
        <v>0</v>
      </c>
      <c r="DG15" s="1351">
        <f>'Проверочная  таблица'!XC14</f>
        <v>0</v>
      </c>
      <c r="DH15" s="1349">
        <f>'Проверочная  таблица'!XF14</f>
        <v>3305145</v>
      </c>
      <c r="DI15" s="1351">
        <f>'Проверочная  таблица'!XI14</f>
        <v>826287</v>
      </c>
      <c r="DJ15" s="1349">
        <f>'Проверочная  таблица'!XL14</f>
        <v>31248000</v>
      </c>
      <c r="DK15" s="1351">
        <f>'Проверочная  таблица'!XO14</f>
        <v>7812000</v>
      </c>
      <c r="DM15" s="1312">
        <f>CL15/1000-'[1]Финансовая  помощь  (факт)'!BF15</f>
        <v>11306.075510000001</v>
      </c>
    </row>
    <row r="16" spans="1:117" ht="25.5" customHeight="1" x14ac:dyDescent="0.25">
      <c r="A16" s="68" t="s">
        <v>272</v>
      </c>
      <c r="B16" s="1345">
        <f t="shared" si="0"/>
        <v>108870412.18000001</v>
      </c>
      <c r="C16" s="1346">
        <f t="shared" si="1"/>
        <v>7498908.1900000004</v>
      </c>
      <c r="D16" s="1347">
        <f t="shared" si="6"/>
        <v>0</v>
      </c>
      <c r="E16" s="1348">
        <f t="shared" si="7"/>
        <v>0</v>
      </c>
      <c r="F16" s="1329">
        <f>'Проверочная  таблица'!BI21</f>
        <v>0</v>
      </c>
      <c r="G16" s="1330">
        <f>'Проверочная  таблица'!BL21</f>
        <v>0</v>
      </c>
      <c r="H16" s="1331">
        <f>'Проверочная  таблица'!BJ21</f>
        <v>0</v>
      </c>
      <c r="I16" s="1330">
        <f>'Проверочная  таблица'!BM21</f>
        <v>0</v>
      </c>
      <c r="J16" s="1349">
        <f t="shared" si="2"/>
        <v>108870412.18000001</v>
      </c>
      <c r="K16" s="1350">
        <f t="shared" si="3"/>
        <v>7498908.1900000004</v>
      </c>
      <c r="L16" s="1334">
        <f t="shared" si="4"/>
        <v>78256602.420000002</v>
      </c>
      <c r="M16" s="1334">
        <f t="shared" si="5"/>
        <v>0</v>
      </c>
      <c r="N16" s="1350">
        <f>'Проверочная  таблица'!BV21</f>
        <v>0</v>
      </c>
      <c r="O16" s="1350">
        <f>'Проверочная  таблица'!CC21</f>
        <v>0</v>
      </c>
      <c r="P16" s="1350">
        <f>'Проверочная  таблица'!BX21+'Проверочная  таблица'!CJ21</f>
        <v>0</v>
      </c>
      <c r="Q16" s="1351">
        <f>'Проверочная  таблица'!CE21+'Проверочная  таблица'!CM21</f>
        <v>0</v>
      </c>
      <c r="R16" s="1349">
        <f>'Проверочная  таблица'!BZ21</f>
        <v>0</v>
      </c>
      <c r="S16" s="1350">
        <f>'Проверочная  таблица'!CG21</f>
        <v>0</v>
      </c>
      <c r="T16" s="1351">
        <f>'Проверочная  таблица'!CZ21</f>
        <v>0</v>
      </c>
      <c r="U16" s="1351">
        <f>'Проверочная  таблица'!DC21</f>
        <v>0</v>
      </c>
      <c r="V16" s="1352">
        <f>'Проверочная  таблица'!DF21</f>
        <v>0</v>
      </c>
      <c r="W16" s="1353">
        <f>'Проверочная  таблица'!DI21</f>
        <v>0</v>
      </c>
      <c r="X16" s="1349">
        <f>'Проверочная  таблица'!DL21</f>
        <v>0</v>
      </c>
      <c r="Y16" s="1350">
        <f>'Проверочная  таблица'!DO21</f>
        <v>0</v>
      </c>
      <c r="Z16" s="1352">
        <f>'Проверочная  таблица'!DR21</f>
        <v>0</v>
      </c>
      <c r="AA16" s="1353">
        <f>'Проверочная  таблица'!DU21</f>
        <v>0</v>
      </c>
      <c r="AB16" s="1340">
        <f>'Проверочная  таблица'!DX21</f>
        <v>0</v>
      </c>
      <c r="AC16" s="1351">
        <f>'Проверочная  таблица'!EA21</f>
        <v>0</v>
      </c>
      <c r="AD16" s="1349">
        <f>'Проверочная  таблица'!ED21+'Проверочная  таблица'!EJ21</f>
        <v>0</v>
      </c>
      <c r="AE16" s="1350">
        <f>'Проверочная  таблица'!EG21+'Проверочная  таблица'!EM21</f>
        <v>0</v>
      </c>
      <c r="AF16" s="1351">
        <f>'Проверочная  таблица'!FC21</f>
        <v>0</v>
      </c>
      <c r="AG16" s="1351">
        <f>'Проверочная  таблица'!FG21</f>
        <v>0</v>
      </c>
      <c r="AH16" s="1349">
        <f>'Проверочная  таблица'!FJ21</f>
        <v>9402500</v>
      </c>
      <c r="AI16" s="1350">
        <f>'Проверочная  таблица'!FM21</f>
        <v>0</v>
      </c>
      <c r="AJ16" s="1350">
        <f>'Проверочная  таблица'!FP21</f>
        <v>0</v>
      </c>
      <c r="AK16" s="1350">
        <f>'Проверочная  таблица'!FS21</f>
        <v>0</v>
      </c>
      <c r="AL16" s="1350">
        <f>'Проверочная  таблица'!FV21+'Проверочная  таблица'!GB21</f>
        <v>0</v>
      </c>
      <c r="AM16" s="1351">
        <f>'Проверочная  таблица'!FY21+'Проверочная  таблица'!GE21</f>
        <v>0</v>
      </c>
      <c r="AN16" s="1350">
        <f>'Проверочная  таблица'!GL21</f>
        <v>0</v>
      </c>
      <c r="AO16" s="1350">
        <f>'Проверочная  таблица'!GO21</f>
        <v>0</v>
      </c>
      <c r="AP16" s="1350">
        <f>'Проверочная  таблица'!GR21+'Проверочная  таблица'!GX21</f>
        <v>0</v>
      </c>
      <c r="AQ16" s="1350">
        <f>'Проверочная  таблица'!GU21+'Проверочная  таблица'!HA21</f>
        <v>0</v>
      </c>
      <c r="AR16" s="1351">
        <f>'Проверочная  таблица'!HP21</f>
        <v>0</v>
      </c>
      <c r="AS16" s="1351">
        <f>'Проверочная  таблица'!HT21</f>
        <v>0</v>
      </c>
      <c r="AT16" s="1350">
        <f>'Проверочная  таблица'!IF21+'Проверочная  таблица'!IL21</f>
        <v>0</v>
      </c>
      <c r="AU16" s="1351">
        <f>'Проверочная  таблица'!II21+'Проверочная  таблица'!IO21</f>
        <v>0</v>
      </c>
      <c r="AV16" s="1349">
        <f>'Проверочная  таблица'!IV21</f>
        <v>0</v>
      </c>
      <c r="AW16" s="1351">
        <f>'Проверочная  таблица'!IY21</f>
        <v>0</v>
      </c>
      <c r="AX16" s="1349">
        <f>'Проверочная  таблица'!JB21</f>
        <v>0</v>
      </c>
      <c r="AY16" s="1351">
        <f>'Проверочная  таблица'!JE21</f>
        <v>0</v>
      </c>
      <c r="AZ16" s="1349">
        <f>'Проверочная  таблица'!JH21+'Проверочная  таблица'!JN21</f>
        <v>0</v>
      </c>
      <c r="BA16" s="1350">
        <f>'Проверочная  таблица'!JK21+'Проверочная  таблица'!JQ21</f>
        <v>0</v>
      </c>
      <c r="BB16" s="1350">
        <f>'Проверочная  таблица'!KF21</f>
        <v>0</v>
      </c>
      <c r="BC16" s="1351">
        <f>'Проверочная  таблица'!KJ21</f>
        <v>0</v>
      </c>
      <c r="BD16" s="1350">
        <f>'Проверочная  таблица'!KN21+'Проверочная  таблица'!KT21</f>
        <v>0</v>
      </c>
      <c r="BE16" s="1351">
        <f>'Проверочная  таблица'!KW21+'Проверочная  таблица'!KQ21</f>
        <v>0</v>
      </c>
      <c r="BF16" s="1349">
        <f>'Проверочная  таблица'!LD21+'Проверочная  таблица'!LJ21</f>
        <v>0</v>
      </c>
      <c r="BG16" s="1351">
        <f>'Проверочная  таблица'!LM21+'Проверочная  таблица'!LG21</f>
        <v>0</v>
      </c>
      <c r="BH16" s="1350">
        <f>'Проверочная  таблица'!MD21</f>
        <v>0</v>
      </c>
      <c r="BI16" s="1351">
        <f>'Проверочная  таблица'!ML21</f>
        <v>0</v>
      </c>
      <c r="BJ16" s="1350">
        <f>'Проверочная  таблица'!MB21</f>
        <v>0</v>
      </c>
      <c r="BK16" s="1351">
        <f>'Проверочная  таблица'!MJ21</f>
        <v>0</v>
      </c>
      <c r="BL16" s="1350">
        <f>'Проверочная  таблица'!MG21+'Проверочная  таблица'!MR21</f>
        <v>77102.42</v>
      </c>
      <c r="BM16" s="1351">
        <f>'Проверочная  таблица'!MU21+'Проверочная  таблица'!MO21</f>
        <v>0</v>
      </c>
      <c r="BN16" s="1349">
        <f>'Проверочная  таблица'!NJ21+'Проверочная  таблица'!NR21</f>
        <v>0</v>
      </c>
      <c r="BO16" s="1350">
        <f>'Проверочная  таблица'!NN21+'Проверочная  таблица'!NV21</f>
        <v>0</v>
      </c>
      <c r="BP16" s="1350">
        <f>'Проверочная  таблица'!OZ21+'Проверочная  таблица'!OP21</f>
        <v>0</v>
      </c>
      <c r="BQ16" s="1351">
        <f>'Проверочная  таблица'!PE21+'Проверочная  таблица'!OU21</f>
        <v>0</v>
      </c>
      <c r="BR16" s="1350"/>
      <c r="BS16" s="1351"/>
      <c r="BT16" s="1349">
        <f>'Проверочная  таблица'!QD21</f>
        <v>0</v>
      </c>
      <c r="BU16" s="1351">
        <f>'Проверочная  таблица'!QG21</f>
        <v>0</v>
      </c>
      <c r="BV16" s="1350">
        <f>'Проверочная  таблица'!QJ21+'Проверочная  таблица'!QP21</f>
        <v>0</v>
      </c>
      <c r="BW16" s="1351">
        <f>'Проверочная  таблица'!QM21+'Проверочная  таблица'!QS21</f>
        <v>0</v>
      </c>
      <c r="BX16" s="1349">
        <f>'Проверочная  таблица'!RH21+'Проверочная  таблица'!RR21</f>
        <v>0</v>
      </c>
      <c r="BY16" s="1350">
        <f>'Проверочная  таблица'!RW21+'Проверочная  таблица'!RM21</f>
        <v>0</v>
      </c>
      <c r="BZ16" s="1352">
        <f>'Проверочная  таблица'!RJ18+'Проверочная  таблица'!RT18</f>
        <v>0</v>
      </c>
      <c r="CA16" s="1353">
        <f>'Проверочная  таблица'!RY18+'Проверочная  таблица'!RO18</f>
        <v>0</v>
      </c>
      <c r="CB16" s="1349">
        <f>'Проверочная  таблица'!SG21+'Проверочная  таблица'!SI21</f>
        <v>68777000</v>
      </c>
      <c r="CC16" s="1351">
        <f>'Проверочная  таблица'!SM21+'Проверочная  таблица'!SO21</f>
        <v>0</v>
      </c>
      <c r="CD16" s="1349">
        <f>'Проверочная  таблица'!SR21</f>
        <v>0</v>
      </c>
      <c r="CE16" s="1350">
        <f>'Проверочная  таблица'!SU21</f>
        <v>0</v>
      </c>
      <c r="CF16" s="1350">
        <f>'Проверочная  таблица'!TL21+'Проверочная  таблица'!SX21</f>
        <v>0</v>
      </c>
      <c r="CG16" s="1351">
        <f>'Проверочная  таблица'!TS21+'Проверочная  таблица'!TE21</f>
        <v>0</v>
      </c>
      <c r="CH16" s="1349">
        <f>'Проверочная  таблица'!SZ21+'Проверочная  таблица'!TN21</f>
        <v>0</v>
      </c>
      <c r="CI16" s="1350">
        <f>'Проверочная  таблица'!TU21+'Проверочная  таблица'!TG21</f>
        <v>0</v>
      </c>
      <c r="CJ16" s="1350">
        <f>'Проверочная  таблица'!TP21+'Проверочная  таблица'!TB21</f>
        <v>0</v>
      </c>
      <c r="CK16" s="1351">
        <f>'Проверочная  таблица'!TW21+'Проверочная  таблица'!TI21</f>
        <v>0</v>
      </c>
      <c r="CL16" s="1350">
        <f t="shared" si="8"/>
        <v>7819836.2999999998</v>
      </c>
      <c r="CM16" s="1350">
        <f t="shared" si="8"/>
        <v>1800414.1900000002</v>
      </c>
      <c r="CN16" s="1351">
        <f>'Проверочная  таблица'!VT21+'Проверочная  таблица'!VR21</f>
        <v>2178800</v>
      </c>
      <c r="CO16" s="1351">
        <f>'Проверочная  таблица'!VU21+'Проверочная  таблица'!VS21</f>
        <v>401744.50000000012</v>
      </c>
      <c r="CP16" s="1340">
        <f>'Проверочная  таблица'!VV21</f>
        <v>3000</v>
      </c>
      <c r="CQ16" s="1340">
        <f>'Проверочная  таблица'!VW21</f>
        <v>0</v>
      </c>
      <c r="CR16" s="1355">
        <f>'Проверочная  таблица'!VX21</f>
        <v>0</v>
      </c>
      <c r="CS16" s="1133">
        <f>'Проверочная  таблица'!VY21</f>
        <v>0</v>
      </c>
      <c r="CT16" s="1356">
        <f>'Проверочная  таблица'!VZ21</f>
        <v>0</v>
      </c>
      <c r="CU16" s="1133">
        <f>'Проверочная  таблица'!WA21</f>
        <v>0</v>
      </c>
      <c r="CV16" s="1356">
        <f>'Проверочная  таблица'!WB21</f>
        <v>0</v>
      </c>
      <c r="CW16" s="1355">
        <f>'Проверочная  таблица'!WC21</f>
        <v>0</v>
      </c>
      <c r="CX16" s="1350">
        <f>'Проверочная  таблица'!WF21</f>
        <v>4888036.3</v>
      </c>
      <c r="CY16" s="1350">
        <f>'Проверочная  таблица'!WI21</f>
        <v>1285000</v>
      </c>
      <c r="CZ16" s="1350">
        <f>'Проверочная  таблица'!WL21</f>
        <v>750000</v>
      </c>
      <c r="DA16" s="1350">
        <f>'Проверочная  таблица'!WO21</f>
        <v>113669.69</v>
      </c>
      <c r="DB16" s="1350">
        <f t="shared" si="9"/>
        <v>22793973.460000001</v>
      </c>
      <c r="DC16" s="1351">
        <f t="shared" si="10"/>
        <v>5698494</v>
      </c>
      <c r="DD16" s="1349">
        <f>'Проверочная  таблица'!WT21</f>
        <v>546840</v>
      </c>
      <c r="DE16" s="1351">
        <f>'Проверочная  таблица'!WW21</f>
        <v>136710</v>
      </c>
      <c r="DF16" s="1349">
        <f>'Проверочная  таблица'!WZ21</f>
        <v>0</v>
      </c>
      <c r="DG16" s="1351">
        <f>'Проверочная  таблица'!XC21</f>
        <v>0</v>
      </c>
      <c r="DH16" s="1349">
        <f>'Проверочная  таблица'!XF21</f>
        <v>1779693.46</v>
      </c>
      <c r="DI16" s="1351">
        <f>'Проверочная  таблица'!XI21</f>
        <v>444924</v>
      </c>
      <c r="DJ16" s="1349">
        <f>'Проверочная  таблица'!XL21</f>
        <v>20467440</v>
      </c>
      <c r="DK16" s="1351">
        <f>'Проверочная  таблица'!XO21</f>
        <v>5116860</v>
      </c>
      <c r="DM16" s="1312">
        <f>CL16/1000-'[1]Финансовая  помощь  (факт)'!BF16</f>
        <v>5641.0362999999998</v>
      </c>
    </row>
    <row r="17" spans="1:117" ht="25.5" customHeight="1" x14ac:dyDescent="0.25">
      <c r="A17" s="53" t="s">
        <v>273</v>
      </c>
      <c r="B17" s="1345">
        <f t="shared" si="0"/>
        <v>47274261.240000002</v>
      </c>
      <c r="C17" s="1346">
        <f t="shared" si="1"/>
        <v>10771959.280000001</v>
      </c>
      <c r="D17" s="1347">
        <f t="shared" si="6"/>
        <v>0</v>
      </c>
      <c r="E17" s="1348">
        <f t="shared" si="7"/>
        <v>0</v>
      </c>
      <c r="F17" s="1329">
        <f>'Проверочная  таблица'!BI22</f>
        <v>0</v>
      </c>
      <c r="G17" s="1330">
        <f>'Проверочная  таблица'!BL22</f>
        <v>0</v>
      </c>
      <c r="H17" s="1331">
        <f>'Проверочная  таблица'!BJ22</f>
        <v>0</v>
      </c>
      <c r="I17" s="1330">
        <f>'Проверочная  таблица'!BM22</f>
        <v>0</v>
      </c>
      <c r="J17" s="1349">
        <f t="shared" si="2"/>
        <v>47274261.240000002</v>
      </c>
      <c r="K17" s="1350">
        <f t="shared" si="3"/>
        <v>10771959.280000001</v>
      </c>
      <c r="L17" s="1334">
        <f t="shared" si="4"/>
        <v>3619395.58</v>
      </c>
      <c r="M17" s="1334">
        <f t="shared" si="5"/>
        <v>0</v>
      </c>
      <c r="N17" s="1350">
        <f>'Проверочная  таблица'!BV22</f>
        <v>0</v>
      </c>
      <c r="O17" s="1350">
        <f>'Проверочная  таблица'!CC22</f>
        <v>0</v>
      </c>
      <c r="P17" s="1350">
        <f>'Проверочная  таблица'!BX22+'Проверочная  таблица'!CJ22</f>
        <v>0</v>
      </c>
      <c r="Q17" s="1351">
        <f>'Проверочная  таблица'!CE22+'Проверочная  таблица'!CM22</f>
        <v>0</v>
      </c>
      <c r="R17" s="1349">
        <f>'Проверочная  таблица'!BZ22</f>
        <v>0</v>
      </c>
      <c r="S17" s="1350">
        <f>'Проверочная  таблица'!CG22</f>
        <v>0</v>
      </c>
      <c r="T17" s="1351">
        <f>'Проверочная  таблица'!CZ22</f>
        <v>0</v>
      </c>
      <c r="U17" s="1351">
        <f>'Проверочная  таблица'!DC22</f>
        <v>0</v>
      </c>
      <c r="V17" s="1352">
        <f>'Проверочная  таблица'!DF22</f>
        <v>0</v>
      </c>
      <c r="W17" s="1353">
        <f>'Проверочная  таблица'!DI22</f>
        <v>0</v>
      </c>
      <c r="X17" s="1349">
        <f>'Проверочная  таблица'!DL22</f>
        <v>0</v>
      </c>
      <c r="Y17" s="1350">
        <f>'Проверочная  таблица'!DO22</f>
        <v>0</v>
      </c>
      <c r="Z17" s="1352">
        <f>'Проверочная  таблица'!DR22</f>
        <v>0</v>
      </c>
      <c r="AA17" s="1353">
        <f>'Проверочная  таблица'!DU22</f>
        <v>0</v>
      </c>
      <c r="AB17" s="1340">
        <f>'Проверочная  таблица'!DX22</f>
        <v>0</v>
      </c>
      <c r="AC17" s="1351">
        <f>'Проверочная  таблица'!EA22</f>
        <v>0</v>
      </c>
      <c r="AD17" s="1349">
        <f>'Проверочная  таблица'!ED22+'Проверочная  таблица'!EJ22</f>
        <v>0</v>
      </c>
      <c r="AE17" s="1350">
        <f>'Проверочная  таблица'!EG22+'Проверочная  таблица'!EM22</f>
        <v>0</v>
      </c>
      <c r="AF17" s="1351">
        <f>'Проверочная  таблица'!FC22</f>
        <v>0</v>
      </c>
      <c r="AG17" s="1351">
        <f>'Проверочная  таблица'!FG22</f>
        <v>0</v>
      </c>
      <c r="AH17" s="1349">
        <f>'Проверочная  таблица'!FJ22</f>
        <v>0</v>
      </c>
      <c r="AI17" s="1350">
        <f>'Проверочная  таблица'!FM22</f>
        <v>0</v>
      </c>
      <c r="AJ17" s="1350">
        <f>'Проверочная  таблица'!FP22</f>
        <v>0</v>
      </c>
      <c r="AK17" s="1350">
        <f>'Проверочная  таблица'!FS22</f>
        <v>0</v>
      </c>
      <c r="AL17" s="1350">
        <f>'Проверочная  таблица'!FV22+'Проверочная  таблица'!GB22</f>
        <v>0</v>
      </c>
      <c r="AM17" s="1351">
        <f>'Проверочная  таблица'!FY22+'Проверочная  таблица'!GE22</f>
        <v>0</v>
      </c>
      <c r="AN17" s="1350">
        <f>'Проверочная  таблица'!GL22</f>
        <v>0</v>
      </c>
      <c r="AO17" s="1350">
        <f>'Проверочная  таблица'!GO22</f>
        <v>0</v>
      </c>
      <c r="AP17" s="1350">
        <f>'Проверочная  таблица'!GR22+'Проверочная  таблица'!GX22</f>
        <v>0</v>
      </c>
      <c r="AQ17" s="1350">
        <f>'Проверочная  таблица'!GU22+'Проверочная  таблица'!HA22</f>
        <v>0</v>
      </c>
      <c r="AR17" s="1351">
        <f>'Проверочная  таблица'!HP22</f>
        <v>0</v>
      </c>
      <c r="AS17" s="1351">
        <f>'Проверочная  таблица'!HT22</f>
        <v>0</v>
      </c>
      <c r="AT17" s="1350">
        <f>'Проверочная  таблица'!IF22+'Проверочная  таблица'!IL22</f>
        <v>0</v>
      </c>
      <c r="AU17" s="1351">
        <f>'Проверочная  таблица'!II22+'Проверочная  таблица'!IO22</f>
        <v>0</v>
      </c>
      <c r="AV17" s="1349">
        <f>'Проверочная  таблица'!IV22</f>
        <v>0</v>
      </c>
      <c r="AW17" s="1351">
        <f>'Проверочная  таблица'!IY22</f>
        <v>0</v>
      </c>
      <c r="AX17" s="1349">
        <f>'Проверочная  таблица'!JB22</f>
        <v>0</v>
      </c>
      <c r="AY17" s="1351">
        <f>'Проверочная  таблица'!JE22</f>
        <v>0</v>
      </c>
      <c r="AZ17" s="1349">
        <f>'Проверочная  таблица'!JH22+'Проверочная  таблица'!JN22</f>
        <v>0</v>
      </c>
      <c r="BA17" s="1350">
        <f>'Проверочная  таблица'!JK22+'Проверочная  таблица'!JQ22</f>
        <v>0</v>
      </c>
      <c r="BB17" s="1350">
        <f>'Проверочная  таблица'!KF22</f>
        <v>0</v>
      </c>
      <c r="BC17" s="1351">
        <f>'Проверочная  таблица'!KJ22</f>
        <v>0</v>
      </c>
      <c r="BD17" s="1350">
        <f>'Проверочная  таблица'!KN22+'Проверочная  таблица'!KT22</f>
        <v>0</v>
      </c>
      <c r="BE17" s="1351">
        <f>'Проверочная  таблица'!KW22+'Проверочная  таблица'!KQ22</f>
        <v>0</v>
      </c>
      <c r="BF17" s="1349">
        <f>'Проверочная  таблица'!LD22+'Проверочная  таблица'!LJ22</f>
        <v>0</v>
      </c>
      <c r="BG17" s="1351">
        <f>'Проверочная  таблица'!LM22+'Проверочная  таблица'!LG22</f>
        <v>0</v>
      </c>
      <c r="BH17" s="1350">
        <f>'Проверочная  таблица'!MD22</f>
        <v>0</v>
      </c>
      <c r="BI17" s="1351">
        <f>'Проверочная  таблица'!ML22</f>
        <v>0</v>
      </c>
      <c r="BJ17" s="1350">
        <f>'Проверочная  таблица'!MB22</f>
        <v>0</v>
      </c>
      <c r="BK17" s="1351">
        <f>'Проверочная  таблица'!MJ22</f>
        <v>0</v>
      </c>
      <c r="BL17" s="1350">
        <f>'Проверочная  таблица'!MG22+'Проверочная  таблица'!MR22</f>
        <v>146442.22</v>
      </c>
      <c r="BM17" s="1351">
        <f>'Проверочная  таблица'!MU22+'Проверочная  таблица'!MO22</f>
        <v>0</v>
      </c>
      <c r="BN17" s="1349">
        <f>'Проверочная  таблица'!NJ22+'Проверочная  таблица'!NR22</f>
        <v>0</v>
      </c>
      <c r="BO17" s="1350">
        <f>'Проверочная  таблица'!NN22+'Проверочная  таблица'!NV22</f>
        <v>0</v>
      </c>
      <c r="BP17" s="1350">
        <f>'Проверочная  таблица'!OZ22+'Проверочная  таблица'!OP22</f>
        <v>3472953.36</v>
      </c>
      <c r="BQ17" s="1351">
        <f>'Проверочная  таблица'!PE22+'Проверочная  таблица'!OU22</f>
        <v>0</v>
      </c>
      <c r="BR17" s="1350"/>
      <c r="BS17" s="1351"/>
      <c r="BT17" s="1349">
        <f>'Проверочная  таблица'!QD22</f>
        <v>0</v>
      </c>
      <c r="BU17" s="1351">
        <f>'Проверочная  таблица'!QG22</f>
        <v>0</v>
      </c>
      <c r="BV17" s="1350">
        <f>'Проверочная  таблица'!QJ22+'Проверочная  таблица'!QP22</f>
        <v>0</v>
      </c>
      <c r="BW17" s="1351">
        <f>'Проверочная  таблица'!QM22+'Проверочная  таблица'!QS22</f>
        <v>0</v>
      </c>
      <c r="BX17" s="1349">
        <f>'Проверочная  таблица'!RH22+'Проверочная  таблица'!RR22</f>
        <v>0</v>
      </c>
      <c r="BY17" s="1350">
        <f>'Проверочная  таблица'!RW22+'Проверочная  таблица'!RM22</f>
        <v>0</v>
      </c>
      <c r="BZ17" s="1352">
        <f>'Проверочная  таблица'!RJ19+'Проверочная  таблица'!RT19</f>
        <v>0</v>
      </c>
      <c r="CA17" s="1353">
        <f>'Проверочная  таблица'!RY19+'Проверочная  таблица'!RO19</f>
        <v>0</v>
      </c>
      <c r="CB17" s="1349">
        <f>'Проверочная  таблица'!SG22+'Проверочная  таблица'!SI22</f>
        <v>0</v>
      </c>
      <c r="CC17" s="1351">
        <f>'Проверочная  таблица'!SM22+'Проверочная  таблица'!SO22</f>
        <v>0</v>
      </c>
      <c r="CD17" s="1349">
        <f>'Проверочная  таблица'!SR22</f>
        <v>0</v>
      </c>
      <c r="CE17" s="1350">
        <f>'Проверочная  таблица'!SU22</f>
        <v>0</v>
      </c>
      <c r="CF17" s="1350">
        <f>'Проверочная  таблица'!TL22+'Проверочная  таблица'!SX22</f>
        <v>0</v>
      </c>
      <c r="CG17" s="1351">
        <f>'Проверочная  таблица'!TS22+'Проверочная  таблица'!TE22</f>
        <v>0</v>
      </c>
      <c r="CH17" s="1349">
        <f>'Проверочная  таблица'!SZ22+'Проверочная  таблица'!TN22</f>
        <v>0</v>
      </c>
      <c r="CI17" s="1350">
        <f>'Проверочная  таблица'!TU22+'Проверочная  таблица'!TG22</f>
        <v>0</v>
      </c>
      <c r="CJ17" s="1350">
        <f>'Проверочная  таблица'!TP22+'Проверочная  таблица'!TB22</f>
        <v>0</v>
      </c>
      <c r="CK17" s="1351">
        <f>'Проверочная  таблица'!TW22+'Проверочная  таблица'!TI22</f>
        <v>0</v>
      </c>
      <c r="CL17" s="1350">
        <f t="shared" si="8"/>
        <v>13088656.050000001</v>
      </c>
      <c r="CM17" s="1350">
        <f t="shared" si="8"/>
        <v>3169467.2800000003</v>
      </c>
      <c r="CN17" s="1351">
        <f>'Проверочная  таблица'!VT22+'Проверочная  таблица'!VR22</f>
        <v>3377000</v>
      </c>
      <c r="CO17" s="1351">
        <f>'Проверочная  таблица'!VU22+'Проверочная  таблица'!VS22</f>
        <v>674583.16</v>
      </c>
      <c r="CP17" s="1340">
        <f>'Проверочная  таблица'!VV22</f>
        <v>4000</v>
      </c>
      <c r="CQ17" s="1340">
        <f>'Проверочная  таблица'!VW22</f>
        <v>0</v>
      </c>
      <c r="CR17" s="1355">
        <f>'Проверочная  таблица'!VX22</f>
        <v>0</v>
      </c>
      <c r="CS17" s="1133">
        <f>'Проверочная  таблица'!VY22</f>
        <v>0</v>
      </c>
      <c r="CT17" s="1356">
        <f>'Проверочная  таблица'!VZ22</f>
        <v>0</v>
      </c>
      <c r="CU17" s="1133">
        <f>'Проверочная  таблица'!WA22</f>
        <v>0</v>
      </c>
      <c r="CV17" s="1356">
        <f>'Проверочная  таблица'!WB22</f>
        <v>0</v>
      </c>
      <c r="CW17" s="1355">
        <f>'Проверочная  таблица'!WC22</f>
        <v>0</v>
      </c>
      <c r="CX17" s="1350">
        <f>'Проверочная  таблица'!WF22</f>
        <v>8707656.0500000007</v>
      </c>
      <c r="CY17" s="1350">
        <f>'Проверочная  таблица'!WI22</f>
        <v>2200000</v>
      </c>
      <c r="CZ17" s="1350">
        <f>'Проверочная  таблица'!WL22</f>
        <v>1000000</v>
      </c>
      <c r="DA17" s="1350">
        <f>'Проверочная  таблица'!WO22</f>
        <v>294884.12</v>
      </c>
      <c r="DB17" s="1350">
        <f t="shared" si="9"/>
        <v>30566209.609999999</v>
      </c>
      <c r="DC17" s="1351">
        <f t="shared" si="10"/>
        <v>7602492</v>
      </c>
      <c r="DD17" s="1349">
        <f>'Проверочная  таблица'!WT22</f>
        <v>390600</v>
      </c>
      <c r="DE17" s="1351">
        <f>'Проверочная  таблица'!WW22</f>
        <v>97650</v>
      </c>
      <c r="DF17" s="1349">
        <f>'Проверочная  таблица'!WZ22</f>
        <v>0</v>
      </c>
      <c r="DG17" s="1351">
        <f>'Проверочная  таблица'!XC22</f>
        <v>0</v>
      </c>
      <c r="DH17" s="1349">
        <f>'Проверочная  таблица'!XF22</f>
        <v>1271209.6100000001</v>
      </c>
      <c r="DI17" s="1351">
        <f>'Проверочная  таблица'!XI22</f>
        <v>317802</v>
      </c>
      <c r="DJ17" s="1349">
        <f>'Проверочная  таблица'!XL22</f>
        <v>28904400</v>
      </c>
      <c r="DK17" s="1351">
        <f>'Проверочная  таблица'!XO22</f>
        <v>7187040</v>
      </c>
      <c r="DM17" s="1312">
        <f>CL17/1000-'[1]Финансовая  помощь  (факт)'!BF17</f>
        <v>9711.6560500000014</v>
      </c>
    </row>
    <row r="18" spans="1:117" ht="25.5" customHeight="1" x14ac:dyDescent="0.25">
      <c r="A18" s="68" t="s">
        <v>274</v>
      </c>
      <c r="B18" s="1345">
        <f t="shared" si="0"/>
        <v>57907099.530000001</v>
      </c>
      <c r="C18" s="1346">
        <f t="shared" si="1"/>
        <v>9784562.879999999</v>
      </c>
      <c r="D18" s="1347">
        <f t="shared" si="6"/>
        <v>0</v>
      </c>
      <c r="E18" s="1348">
        <f t="shared" si="7"/>
        <v>0</v>
      </c>
      <c r="F18" s="1329">
        <f>'Проверочная  таблица'!BI23</f>
        <v>0</v>
      </c>
      <c r="G18" s="1330">
        <f>'Проверочная  таблица'!BL23</f>
        <v>0</v>
      </c>
      <c r="H18" s="1331">
        <f>'Проверочная  таблица'!BJ23</f>
        <v>0</v>
      </c>
      <c r="I18" s="1330">
        <f>'Проверочная  таблица'!BM23</f>
        <v>0</v>
      </c>
      <c r="J18" s="1349">
        <f t="shared" si="2"/>
        <v>57907099.530000001</v>
      </c>
      <c r="K18" s="1350">
        <f t="shared" si="3"/>
        <v>9784562.879999999</v>
      </c>
      <c r="L18" s="1334">
        <f t="shared" si="4"/>
        <v>17821974.300000001</v>
      </c>
      <c r="M18" s="1334">
        <f t="shared" si="5"/>
        <v>0</v>
      </c>
      <c r="N18" s="1350">
        <f>'Проверочная  таблица'!BV23</f>
        <v>0</v>
      </c>
      <c r="O18" s="1350">
        <f>'Проверочная  таблица'!CC23</f>
        <v>0</v>
      </c>
      <c r="P18" s="1350">
        <f>'Проверочная  таблица'!BX23+'Проверочная  таблица'!CJ23</f>
        <v>0</v>
      </c>
      <c r="Q18" s="1351">
        <f>'Проверочная  таблица'!CE23+'Проверочная  таблица'!CM23</f>
        <v>0</v>
      </c>
      <c r="R18" s="1349">
        <f>'Проверочная  таблица'!BZ23</f>
        <v>0</v>
      </c>
      <c r="S18" s="1350">
        <f>'Проверочная  таблица'!CG23</f>
        <v>0</v>
      </c>
      <c r="T18" s="1351">
        <f>'Проверочная  таблица'!CZ23</f>
        <v>0</v>
      </c>
      <c r="U18" s="1351">
        <f>'Проверочная  таблица'!DC23</f>
        <v>0</v>
      </c>
      <c r="V18" s="1352">
        <f>'Проверочная  таблица'!DF23</f>
        <v>0</v>
      </c>
      <c r="W18" s="1353">
        <f>'Проверочная  таблица'!DI23</f>
        <v>0</v>
      </c>
      <c r="X18" s="1349">
        <f>'Проверочная  таблица'!DL23</f>
        <v>0</v>
      </c>
      <c r="Y18" s="1350">
        <f>'Проверочная  таблица'!DO23</f>
        <v>0</v>
      </c>
      <c r="Z18" s="1352">
        <f>'Проверочная  таблица'!DR23</f>
        <v>0</v>
      </c>
      <c r="AA18" s="1353">
        <f>'Проверочная  таблица'!DU23</f>
        <v>0</v>
      </c>
      <c r="AB18" s="1340">
        <f>'Проверочная  таблица'!DX23</f>
        <v>0</v>
      </c>
      <c r="AC18" s="1351">
        <f>'Проверочная  таблица'!EA23</f>
        <v>0</v>
      </c>
      <c r="AD18" s="1349">
        <f>'Проверочная  таблица'!ED23+'Проверочная  таблица'!EJ23</f>
        <v>0</v>
      </c>
      <c r="AE18" s="1350">
        <f>'Проверочная  таблица'!EG23+'Проверочная  таблица'!EM23</f>
        <v>0</v>
      </c>
      <c r="AF18" s="1351">
        <f>'Проверочная  таблица'!FC23</f>
        <v>0</v>
      </c>
      <c r="AG18" s="1351">
        <f>'Проверочная  таблица'!FG23</f>
        <v>0</v>
      </c>
      <c r="AH18" s="1349">
        <f>'Проверочная  таблица'!FJ23</f>
        <v>0</v>
      </c>
      <c r="AI18" s="1350">
        <f>'Проверочная  таблица'!FM23</f>
        <v>0</v>
      </c>
      <c r="AJ18" s="1350">
        <f>'Проверочная  таблица'!FP23</f>
        <v>0</v>
      </c>
      <c r="AK18" s="1350">
        <f>'Проверочная  таблица'!FS23</f>
        <v>0</v>
      </c>
      <c r="AL18" s="1350">
        <f>'Проверочная  таблица'!FV23+'Проверочная  таблица'!GB23</f>
        <v>0</v>
      </c>
      <c r="AM18" s="1351">
        <f>'Проверочная  таблица'!FY23+'Проверочная  таблица'!GE23</f>
        <v>0</v>
      </c>
      <c r="AN18" s="1350">
        <f>'Проверочная  таблица'!GL23</f>
        <v>0</v>
      </c>
      <c r="AO18" s="1350">
        <f>'Проверочная  таблица'!GO23</f>
        <v>0</v>
      </c>
      <c r="AP18" s="1350">
        <f>'Проверочная  таблица'!GR23+'Проверочная  таблица'!GX23</f>
        <v>0</v>
      </c>
      <c r="AQ18" s="1350">
        <f>'Проверочная  таблица'!GU23+'Проверочная  таблица'!HA23</f>
        <v>0</v>
      </c>
      <c r="AR18" s="1351">
        <f>'Проверочная  таблица'!HP23</f>
        <v>0</v>
      </c>
      <c r="AS18" s="1351">
        <f>'Проверочная  таблица'!HT23</f>
        <v>0</v>
      </c>
      <c r="AT18" s="1350">
        <f>'Проверочная  таблица'!IF23+'Проверочная  таблица'!IL23</f>
        <v>0</v>
      </c>
      <c r="AU18" s="1351">
        <f>'Проверочная  таблица'!II23+'Проверочная  таблица'!IO23</f>
        <v>0</v>
      </c>
      <c r="AV18" s="1349">
        <f>'Проверочная  таблица'!IV23</f>
        <v>0</v>
      </c>
      <c r="AW18" s="1351">
        <f>'Проверочная  таблица'!IY23</f>
        <v>0</v>
      </c>
      <c r="AX18" s="1349">
        <f>'Проверочная  таблица'!JB23</f>
        <v>0</v>
      </c>
      <c r="AY18" s="1351">
        <f>'Проверочная  таблица'!JE23</f>
        <v>0</v>
      </c>
      <c r="AZ18" s="1349">
        <f>'Проверочная  таблица'!JH23+'Проверочная  таблица'!JN23</f>
        <v>0</v>
      </c>
      <c r="BA18" s="1350">
        <f>'Проверочная  таблица'!JK23+'Проверочная  таблица'!JQ23</f>
        <v>0</v>
      </c>
      <c r="BB18" s="1350">
        <f>'Проверочная  таблица'!KF23</f>
        <v>0</v>
      </c>
      <c r="BC18" s="1351">
        <f>'Проверочная  таблица'!KJ23</f>
        <v>0</v>
      </c>
      <c r="BD18" s="1350">
        <f>'Проверочная  таблица'!KN23+'Проверочная  таблица'!KT23</f>
        <v>0</v>
      </c>
      <c r="BE18" s="1351">
        <f>'Проверочная  таблица'!KW23+'Проверочная  таблица'!KQ23</f>
        <v>0</v>
      </c>
      <c r="BF18" s="1349">
        <f>'Проверочная  таблица'!LD23+'Проверочная  таблица'!LJ23</f>
        <v>0</v>
      </c>
      <c r="BG18" s="1351">
        <f>'Проверочная  таблица'!LM23+'Проверочная  таблица'!LG23</f>
        <v>0</v>
      </c>
      <c r="BH18" s="1350">
        <f>'Проверочная  таблица'!MD23</f>
        <v>0</v>
      </c>
      <c r="BI18" s="1351">
        <f>'Проверочная  таблица'!ML23</f>
        <v>0</v>
      </c>
      <c r="BJ18" s="1350">
        <f>'Проверочная  таблица'!MB23</f>
        <v>0</v>
      </c>
      <c r="BK18" s="1351">
        <f>'Проверочная  таблица'!MJ23</f>
        <v>0</v>
      </c>
      <c r="BL18" s="1350">
        <f>'Проверочная  таблица'!MG23+'Проверочная  таблица'!MR23</f>
        <v>187817.90000000002</v>
      </c>
      <c r="BM18" s="1351">
        <f>'Проверочная  таблица'!MU23+'Проверочная  таблица'!MO23</f>
        <v>0</v>
      </c>
      <c r="BN18" s="1349">
        <f>'Проверочная  таблица'!NJ23+'Проверочная  таблица'!NR23</f>
        <v>16406800</v>
      </c>
      <c r="BO18" s="1350">
        <f>'Проверочная  таблица'!NN23+'Проверочная  таблица'!NV23</f>
        <v>0</v>
      </c>
      <c r="BP18" s="1350">
        <f>'Проверочная  таблица'!OZ23+'Проверочная  таблица'!OP23</f>
        <v>1227356.3999999999</v>
      </c>
      <c r="BQ18" s="1351">
        <f>'Проверочная  таблица'!PE23+'Проверочная  таблица'!OU23</f>
        <v>0</v>
      </c>
      <c r="BR18" s="1350"/>
      <c r="BS18" s="1351"/>
      <c r="BT18" s="1349">
        <f>'Проверочная  таблица'!QD23</f>
        <v>0</v>
      </c>
      <c r="BU18" s="1351">
        <f>'Проверочная  таблица'!QG23</f>
        <v>0</v>
      </c>
      <c r="BV18" s="1350">
        <f>'Проверочная  таблица'!QJ23+'Проверочная  таблица'!QP23</f>
        <v>0</v>
      </c>
      <c r="BW18" s="1351">
        <f>'Проверочная  таблица'!QM23+'Проверочная  таблица'!QS23</f>
        <v>0</v>
      </c>
      <c r="BX18" s="1349">
        <f>'Проверочная  таблица'!RH23+'Проверочная  таблица'!RR23</f>
        <v>0</v>
      </c>
      <c r="BY18" s="1350">
        <f>'Проверочная  таблица'!RW23+'Проверочная  таблица'!RM23</f>
        <v>0</v>
      </c>
      <c r="BZ18" s="1352">
        <f>'Проверочная  таблица'!RJ20+'Проверочная  таблица'!RT20</f>
        <v>0</v>
      </c>
      <c r="CA18" s="1353">
        <f>'Проверочная  таблица'!RY20+'Проверочная  таблица'!RO20</f>
        <v>0</v>
      </c>
      <c r="CB18" s="1349">
        <f>'Проверочная  таблица'!SG23+'Проверочная  таблица'!SI23</f>
        <v>0</v>
      </c>
      <c r="CC18" s="1351">
        <f>'Проверочная  таблица'!SM23+'Проверочная  таблица'!SO23</f>
        <v>0</v>
      </c>
      <c r="CD18" s="1349">
        <f>'Проверочная  таблица'!SR23</f>
        <v>0</v>
      </c>
      <c r="CE18" s="1350">
        <f>'Проверочная  таблица'!SU23</f>
        <v>0</v>
      </c>
      <c r="CF18" s="1350">
        <f>'Проверочная  таблица'!TL23+'Проверочная  таблица'!SX23</f>
        <v>0</v>
      </c>
      <c r="CG18" s="1351">
        <f>'Проверочная  таблица'!TS23+'Проверочная  таблица'!TE23</f>
        <v>0</v>
      </c>
      <c r="CH18" s="1349">
        <f>'Проверочная  таблица'!SZ23+'Проверочная  таблица'!TN23</f>
        <v>0</v>
      </c>
      <c r="CI18" s="1350">
        <f>'Проверочная  таблица'!TU23+'Проверочная  таблица'!TG23</f>
        <v>0</v>
      </c>
      <c r="CJ18" s="1350">
        <f>'Проверочная  таблица'!TP23+'Проверочная  таблица'!TB23</f>
        <v>0</v>
      </c>
      <c r="CK18" s="1351">
        <f>'Проверочная  таблица'!TW23+'Проверочная  таблица'!TI23</f>
        <v>0</v>
      </c>
      <c r="CL18" s="1350">
        <f t="shared" si="8"/>
        <v>13092553.689999999</v>
      </c>
      <c r="CM18" s="1350">
        <f t="shared" si="8"/>
        <v>2841119.88</v>
      </c>
      <c r="CN18" s="1351">
        <f>'Проверочная  таблица'!VT23+'Проверочная  таблица'!VR23</f>
        <v>3299800</v>
      </c>
      <c r="CO18" s="1351">
        <f>'Проверочная  таблица'!VU23+'Проверочная  таблица'!VS23</f>
        <v>618162.07999999996</v>
      </c>
      <c r="CP18" s="1340">
        <f>'Проверочная  таблица'!VV23</f>
        <v>2000</v>
      </c>
      <c r="CQ18" s="1340">
        <f>'Проверочная  таблица'!VW23</f>
        <v>0</v>
      </c>
      <c r="CR18" s="1355">
        <f>'Проверочная  таблица'!VX23</f>
        <v>0</v>
      </c>
      <c r="CS18" s="1133">
        <f>'Проверочная  таблица'!VY23</f>
        <v>0</v>
      </c>
      <c r="CT18" s="1356">
        <f>'Проверочная  таблица'!VZ23</f>
        <v>0</v>
      </c>
      <c r="CU18" s="1133">
        <f>'Проверочная  таблица'!WA23</f>
        <v>0</v>
      </c>
      <c r="CV18" s="1356">
        <f>'Проверочная  таблица'!WB23</f>
        <v>0</v>
      </c>
      <c r="CW18" s="1355">
        <f>'Проверочная  таблица'!WC23</f>
        <v>0</v>
      </c>
      <c r="CX18" s="1350">
        <f>'Проверочная  таблица'!WF23</f>
        <v>8990753.6899999995</v>
      </c>
      <c r="CY18" s="1350">
        <f>'Проверочная  таблица'!WI23</f>
        <v>1822957.8</v>
      </c>
      <c r="CZ18" s="1350">
        <f>'Проверочная  таблица'!WL23</f>
        <v>800000</v>
      </c>
      <c r="DA18" s="1350">
        <f>'Проверочная  таблица'!WO23</f>
        <v>400000</v>
      </c>
      <c r="DB18" s="1350">
        <f t="shared" si="9"/>
        <v>26992571.539999999</v>
      </c>
      <c r="DC18" s="1351">
        <f t="shared" si="10"/>
        <v>6943443</v>
      </c>
      <c r="DD18" s="1349">
        <f>'Проверочная  таблица'!WT23</f>
        <v>468720</v>
      </c>
      <c r="DE18" s="1351">
        <f>'Проверочная  таблица'!WW23</f>
        <v>117180</v>
      </c>
      <c r="DF18" s="1349">
        <f>'Проверочная  таблица'!WZ23</f>
        <v>0</v>
      </c>
      <c r="DG18" s="1351">
        <f>'Проверочная  таблица'!XC23</f>
        <v>0</v>
      </c>
      <c r="DH18" s="1349">
        <f>'Проверочная  таблица'!XF23</f>
        <v>1525451.54</v>
      </c>
      <c r="DI18" s="1351">
        <f>'Проверочная  таблица'!XI23</f>
        <v>381363</v>
      </c>
      <c r="DJ18" s="1349">
        <f>'Проверочная  таблица'!XL23</f>
        <v>24998400</v>
      </c>
      <c r="DK18" s="1351">
        <f>'Проверочная  таблица'!XO23</f>
        <v>6444900</v>
      </c>
      <c r="DM18" s="1312">
        <f>CL18/1000-'[1]Финансовая  помощь  (факт)'!BF18</f>
        <v>9792.7536899999977</v>
      </c>
    </row>
    <row r="19" spans="1:117" ht="25.5" customHeight="1" x14ac:dyDescent="0.25">
      <c r="A19" s="370" t="s">
        <v>275</v>
      </c>
      <c r="B19" s="1357">
        <f t="shared" si="0"/>
        <v>140452513.59</v>
      </c>
      <c r="C19" s="1358">
        <f t="shared" si="1"/>
        <v>7446836.9499999993</v>
      </c>
      <c r="D19" s="1347">
        <f t="shared" si="6"/>
        <v>0</v>
      </c>
      <c r="E19" s="1348">
        <f t="shared" si="7"/>
        <v>0</v>
      </c>
      <c r="F19" s="1329">
        <f>'Проверочная  таблица'!BI15</f>
        <v>0</v>
      </c>
      <c r="G19" s="1330">
        <f>'Проверочная  таблица'!BL15</f>
        <v>0</v>
      </c>
      <c r="H19" s="1331">
        <f>'Проверочная  таблица'!BJ15</f>
        <v>0</v>
      </c>
      <c r="I19" s="1330">
        <f>'Проверочная  таблица'!BM15</f>
        <v>0</v>
      </c>
      <c r="J19" s="1349">
        <f t="shared" si="2"/>
        <v>140452513.59</v>
      </c>
      <c r="K19" s="1350">
        <f t="shared" si="3"/>
        <v>7446836.9499999993</v>
      </c>
      <c r="L19" s="1334">
        <f t="shared" si="4"/>
        <v>112112493.14</v>
      </c>
      <c r="M19" s="1334">
        <f t="shared" si="5"/>
        <v>543629.04</v>
      </c>
      <c r="N19" s="1350">
        <f>'Проверочная  таблица'!BV15</f>
        <v>0</v>
      </c>
      <c r="O19" s="1350">
        <f>'Проверочная  таблица'!CC15</f>
        <v>0</v>
      </c>
      <c r="P19" s="1350">
        <f>'Проверочная  таблица'!BX15+'Проверочная  таблица'!CJ15</f>
        <v>0</v>
      </c>
      <c r="Q19" s="1351">
        <f>'Проверочная  таблица'!CE15+'Проверочная  таблица'!CM15</f>
        <v>0</v>
      </c>
      <c r="R19" s="1349">
        <f>'Проверочная  таблица'!BZ15</f>
        <v>0</v>
      </c>
      <c r="S19" s="1350">
        <f>'Проверочная  таблица'!CG15</f>
        <v>0</v>
      </c>
      <c r="T19" s="1351">
        <f>'Проверочная  таблица'!CZ15</f>
        <v>0</v>
      </c>
      <c r="U19" s="1351">
        <f>'Проверочная  таблица'!DC15</f>
        <v>0</v>
      </c>
      <c r="V19" s="1352">
        <f>'Проверочная  таблица'!DF15</f>
        <v>0</v>
      </c>
      <c r="W19" s="1353">
        <f>'Проверочная  таблица'!DI15</f>
        <v>0</v>
      </c>
      <c r="X19" s="1349">
        <f>'Проверочная  таблица'!DL15</f>
        <v>0</v>
      </c>
      <c r="Y19" s="1350">
        <f>'Проверочная  таблица'!DO15</f>
        <v>0</v>
      </c>
      <c r="Z19" s="1352">
        <f>'Проверочная  таблица'!DR15</f>
        <v>0</v>
      </c>
      <c r="AA19" s="1353">
        <f>'Проверочная  таблица'!DU15</f>
        <v>0</v>
      </c>
      <c r="AB19" s="1340">
        <f>'Проверочная  таблица'!DX15</f>
        <v>0</v>
      </c>
      <c r="AC19" s="1351">
        <f>'Проверочная  таблица'!EA15</f>
        <v>0</v>
      </c>
      <c r="AD19" s="1349">
        <f>'Проверочная  таблица'!ED15+'Проверочная  таблица'!EJ15</f>
        <v>0</v>
      </c>
      <c r="AE19" s="1350">
        <f>'Проверочная  таблица'!EG15+'Проверочная  таблица'!EM15</f>
        <v>0</v>
      </c>
      <c r="AF19" s="1351">
        <f>'Проверочная  таблица'!FC15</f>
        <v>0</v>
      </c>
      <c r="AG19" s="1351">
        <f>'Проверочная  таблица'!FG15</f>
        <v>0</v>
      </c>
      <c r="AH19" s="1349">
        <f>'Проверочная  таблица'!FJ15</f>
        <v>0</v>
      </c>
      <c r="AI19" s="1350">
        <f>'Проверочная  таблица'!FM15</f>
        <v>0</v>
      </c>
      <c r="AJ19" s="1350">
        <f>'Проверочная  таблица'!FP15</f>
        <v>0</v>
      </c>
      <c r="AK19" s="1350">
        <f>'Проверочная  таблица'!FS15</f>
        <v>0</v>
      </c>
      <c r="AL19" s="1350">
        <f>'Проверочная  таблица'!FV15+'Проверочная  таблица'!GB15</f>
        <v>0</v>
      </c>
      <c r="AM19" s="1351">
        <f>'Проверочная  таблица'!FY15+'Проверочная  таблица'!GE15</f>
        <v>0</v>
      </c>
      <c r="AN19" s="1350">
        <f>'Проверочная  таблица'!GL15</f>
        <v>0</v>
      </c>
      <c r="AO19" s="1350">
        <f>'Проверочная  таблица'!GO15</f>
        <v>0</v>
      </c>
      <c r="AP19" s="1350">
        <f>'Проверочная  таблица'!GR15+'Проверочная  таблица'!GX15</f>
        <v>0</v>
      </c>
      <c r="AQ19" s="1350">
        <f>'Проверочная  таблица'!GU15+'Проверочная  таблица'!HA15</f>
        <v>0</v>
      </c>
      <c r="AR19" s="1351">
        <f>'Проверочная  таблица'!HP15</f>
        <v>0</v>
      </c>
      <c r="AS19" s="1351">
        <f>'Проверочная  таблица'!HT15</f>
        <v>0</v>
      </c>
      <c r="AT19" s="1350">
        <f>'Проверочная  таблица'!IF15+'Проверочная  таблица'!IL15</f>
        <v>0</v>
      </c>
      <c r="AU19" s="1351">
        <f>'Проверочная  таблица'!II15+'Проверочная  таблица'!IO15</f>
        <v>0</v>
      </c>
      <c r="AV19" s="1349">
        <f>'Проверочная  таблица'!IV15</f>
        <v>0</v>
      </c>
      <c r="AW19" s="1351">
        <f>'Проверочная  таблица'!IY15</f>
        <v>0</v>
      </c>
      <c r="AX19" s="1349">
        <f>'Проверочная  таблица'!JB15</f>
        <v>0</v>
      </c>
      <c r="AY19" s="1351">
        <f>'Проверочная  таблица'!JE15</f>
        <v>0</v>
      </c>
      <c r="AZ19" s="1349">
        <f>'Проверочная  таблица'!JH15+'Проверочная  таблица'!JN15</f>
        <v>0</v>
      </c>
      <c r="BA19" s="1350">
        <f>'Проверочная  таблица'!JK15+'Проверочная  таблица'!JQ15</f>
        <v>0</v>
      </c>
      <c r="BB19" s="1350">
        <f>'Проверочная  таблица'!KF15</f>
        <v>0</v>
      </c>
      <c r="BC19" s="1351">
        <f>'Проверочная  таблица'!KJ15</f>
        <v>0</v>
      </c>
      <c r="BD19" s="1350">
        <f>'Проверочная  таблица'!KN15+'Проверочная  таблица'!KT15</f>
        <v>0</v>
      </c>
      <c r="BE19" s="1351">
        <f>'Проверочная  таблица'!KW15+'Проверочная  таблица'!KQ15</f>
        <v>0</v>
      </c>
      <c r="BF19" s="1349">
        <f>'Проверочная  таблица'!LD15+'Проверочная  таблица'!LJ15</f>
        <v>0</v>
      </c>
      <c r="BG19" s="1351">
        <f>'Проверочная  таблица'!LM15+'Проверочная  таблица'!LG15</f>
        <v>0</v>
      </c>
      <c r="BH19" s="1350">
        <f>'Проверочная  таблица'!MD15</f>
        <v>0</v>
      </c>
      <c r="BI19" s="1351">
        <f>'Проверочная  таблица'!ML15</f>
        <v>0</v>
      </c>
      <c r="BJ19" s="1350">
        <f>'Проверочная  таблица'!MB15</f>
        <v>0</v>
      </c>
      <c r="BK19" s="1351">
        <f>'Проверочная  таблица'!MJ15</f>
        <v>0</v>
      </c>
      <c r="BL19" s="1350">
        <f>'Проверочная  таблица'!MG15+'Проверочная  таблица'!MR15</f>
        <v>99193.14</v>
      </c>
      <c r="BM19" s="1351">
        <f>'Проверочная  таблица'!MU15+'Проверочная  таблица'!MO15</f>
        <v>0</v>
      </c>
      <c r="BN19" s="1349">
        <f>'Проверочная  таблица'!NJ15+'Проверочная  таблица'!NR15</f>
        <v>0</v>
      </c>
      <c r="BO19" s="1350">
        <f>'Проверочная  таблица'!NN15+'Проверочная  таблица'!NV15</f>
        <v>0</v>
      </c>
      <c r="BP19" s="1350">
        <f>'Проверочная  таблица'!OZ15+'Проверочная  таблица'!OP15</f>
        <v>0</v>
      </c>
      <c r="BQ19" s="1351">
        <f>'Проверочная  таблица'!PE15+'Проверочная  таблица'!OU15</f>
        <v>0</v>
      </c>
      <c r="BR19" s="1350"/>
      <c r="BS19" s="1351"/>
      <c r="BT19" s="1349">
        <f>'Проверочная  таблица'!QD15</f>
        <v>0</v>
      </c>
      <c r="BU19" s="1351">
        <f>'Проверочная  таблица'!QG15</f>
        <v>0</v>
      </c>
      <c r="BV19" s="1350">
        <f>'Проверочная  таблица'!QJ15+'Проверочная  таблица'!QP15</f>
        <v>0</v>
      </c>
      <c r="BW19" s="1351">
        <f>'Проверочная  таблица'!QM15+'Проверочная  таблица'!QS15</f>
        <v>0</v>
      </c>
      <c r="BX19" s="1349">
        <f>'Проверочная  таблица'!RH15+'Проверочная  таблица'!RR15</f>
        <v>0</v>
      </c>
      <c r="BY19" s="1350">
        <f>'Проверочная  таблица'!RW15+'Проверочная  таблица'!RM15</f>
        <v>0</v>
      </c>
      <c r="BZ19" s="1352">
        <f>'Проверочная  таблица'!RJ21+'Проверочная  таблица'!RT21</f>
        <v>0</v>
      </c>
      <c r="CA19" s="1353">
        <f>'Проверочная  таблица'!RY21+'Проверочная  таблица'!RO21</f>
        <v>0</v>
      </c>
      <c r="CB19" s="1349">
        <f>'Проверочная  таблица'!SG15+'Проверочная  таблица'!SI15</f>
        <v>0</v>
      </c>
      <c r="CC19" s="1351">
        <f>'Проверочная  таблица'!SM15+'Проверочная  таблица'!SO15</f>
        <v>0</v>
      </c>
      <c r="CD19" s="1349">
        <f>'Проверочная  таблица'!SR15</f>
        <v>8760000</v>
      </c>
      <c r="CE19" s="1350">
        <f>'Проверочная  таблица'!SU15</f>
        <v>0</v>
      </c>
      <c r="CF19" s="1350">
        <f>'Проверочная  таблица'!TL15+'Проверочная  таблица'!SX15</f>
        <v>0</v>
      </c>
      <c r="CG19" s="1351">
        <f>'Проверочная  таблица'!TS15+'Проверочная  таблица'!TE15</f>
        <v>0</v>
      </c>
      <c r="CH19" s="1349">
        <f>'Проверочная  таблица'!SZ15+'Проверочная  таблица'!TN15</f>
        <v>0</v>
      </c>
      <c r="CI19" s="1350">
        <f>'Проверочная  таблица'!TU15+'Проверочная  таблица'!TG15</f>
        <v>0</v>
      </c>
      <c r="CJ19" s="1350">
        <f>'Проверочная  таблица'!TP15+'Проверочная  таблица'!TB15</f>
        <v>103253300</v>
      </c>
      <c r="CK19" s="1351">
        <f>'Проверочная  таблица'!TW15+'Проверочная  таблица'!TI15</f>
        <v>543629.04</v>
      </c>
      <c r="CL19" s="1350">
        <f t="shared" si="8"/>
        <v>6463605.0700000003</v>
      </c>
      <c r="CM19" s="1350">
        <f t="shared" si="8"/>
        <v>1588483.9</v>
      </c>
      <c r="CN19" s="1351">
        <f>'Проверочная  таблица'!VT15+'Проверочная  таблица'!VR15</f>
        <v>750800</v>
      </c>
      <c r="CO19" s="1351">
        <f>'Проверочная  таблица'!VU15+'Проверочная  таблица'!VS15</f>
        <v>95806.26</v>
      </c>
      <c r="CP19" s="1340">
        <f>'Проверочная  таблица'!VV15</f>
        <v>3000</v>
      </c>
      <c r="CQ19" s="1340">
        <f>'Проверочная  таблица'!VW15</f>
        <v>0</v>
      </c>
      <c r="CR19" s="1355">
        <f>'Проверочная  таблица'!VX15</f>
        <v>0</v>
      </c>
      <c r="CS19" s="1133">
        <f>'Проверочная  таблица'!VY15</f>
        <v>0</v>
      </c>
      <c r="CT19" s="1356">
        <f>'Проверочная  таблица'!VZ15</f>
        <v>0</v>
      </c>
      <c r="CU19" s="1133">
        <f>'Проверочная  таблица'!WA15</f>
        <v>0</v>
      </c>
      <c r="CV19" s="1356">
        <f>'Проверочная  таблица'!WB15</f>
        <v>0</v>
      </c>
      <c r="CW19" s="1355">
        <f>'Проверочная  таблица'!WC15</f>
        <v>0</v>
      </c>
      <c r="CX19" s="1350">
        <f>'Проверочная  таблица'!WF15</f>
        <v>4859805.07</v>
      </c>
      <c r="CY19" s="1350">
        <f>'Проверочная  таблица'!WI15</f>
        <v>1350000</v>
      </c>
      <c r="CZ19" s="1350">
        <f>'Проверочная  таблица'!WL15</f>
        <v>850000</v>
      </c>
      <c r="DA19" s="1350">
        <f>'Проверочная  таблица'!WO15</f>
        <v>142677.64000000001</v>
      </c>
      <c r="DB19" s="1350">
        <f t="shared" si="9"/>
        <v>21876415.379999999</v>
      </c>
      <c r="DC19" s="1351">
        <f t="shared" si="10"/>
        <v>5314724.01</v>
      </c>
      <c r="DD19" s="1349">
        <f>'Проверочная  таблица'!WT15</f>
        <v>624960</v>
      </c>
      <c r="DE19" s="1351">
        <f>'Проверочная  таблица'!WW15</f>
        <v>156240</v>
      </c>
      <c r="DF19" s="1349">
        <f>'Проверочная  таблица'!WZ15</f>
        <v>0</v>
      </c>
      <c r="DG19" s="1351">
        <f>'Проверочная  таблица'!XC15</f>
        <v>0</v>
      </c>
      <c r="DH19" s="1349">
        <f>'Проверочная  таблица'!XF15</f>
        <v>2033935.38</v>
      </c>
      <c r="DI19" s="1351">
        <f>'Проверочная  таблица'!XI15</f>
        <v>508484.01</v>
      </c>
      <c r="DJ19" s="1349">
        <f>'Проверочная  таблица'!XL15</f>
        <v>19217520</v>
      </c>
      <c r="DK19" s="1351">
        <f>'Проверочная  таблица'!XO15</f>
        <v>4650000</v>
      </c>
      <c r="DM19" s="1312">
        <f>CL19/1000-'[1]Финансовая  помощь  (факт)'!BF19</f>
        <v>6463.6050700000005</v>
      </c>
    </row>
    <row r="20" spans="1:117" ht="25.5" customHeight="1" x14ac:dyDescent="0.25">
      <c r="A20" s="68" t="s">
        <v>276</v>
      </c>
      <c r="B20" s="1345">
        <f t="shared" si="0"/>
        <v>22412802.609999999</v>
      </c>
      <c r="C20" s="1346">
        <f t="shared" si="1"/>
        <v>5473220.8499999996</v>
      </c>
      <c r="D20" s="1347">
        <f t="shared" si="6"/>
        <v>0</v>
      </c>
      <c r="E20" s="1348">
        <f t="shared" si="7"/>
        <v>0</v>
      </c>
      <c r="F20" s="1329">
        <f>'Проверочная  таблица'!BI24</f>
        <v>0</v>
      </c>
      <c r="G20" s="1330">
        <f>'Проверочная  таблица'!BL24</f>
        <v>0</v>
      </c>
      <c r="H20" s="1331">
        <f>'Проверочная  таблица'!BJ24</f>
        <v>0</v>
      </c>
      <c r="I20" s="1330">
        <f>'Проверочная  таблица'!BM24</f>
        <v>0</v>
      </c>
      <c r="J20" s="1349">
        <f t="shared" si="2"/>
        <v>22412802.609999999</v>
      </c>
      <c r="K20" s="1350">
        <f t="shared" si="3"/>
        <v>5473220.8499999996</v>
      </c>
      <c r="L20" s="1334">
        <f t="shared" si="4"/>
        <v>76101.69</v>
      </c>
      <c r="M20" s="1334">
        <f t="shared" si="5"/>
        <v>0</v>
      </c>
      <c r="N20" s="1350">
        <f>'Проверочная  таблица'!BV24</f>
        <v>0</v>
      </c>
      <c r="O20" s="1350">
        <f>'Проверочная  таблица'!CC24</f>
        <v>0</v>
      </c>
      <c r="P20" s="1350">
        <f>'Проверочная  таблица'!BX24+'Проверочная  таблица'!CJ24</f>
        <v>0</v>
      </c>
      <c r="Q20" s="1351">
        <f>'Проверочная  таблица'!CE24+'Проверочная  таблица'!CM24</f>
        <v>0</v>
      </c>
      <c r="R20" s="1349">
        <f>'Проверочная  таблица'!BZ24</f>
        <v>0</v>
      </c>
      <c r="S20" s="1350">
        <f>'Проверочная  таблица'!CG24</f>
        <v>0</v>
      </c>
      <c r="T20" s="1351">
        <f>'Проверочная  таблица'!CZ24</f>
        <v>0</v>
      </c>
      <c r="U20" s="1351">
        <f>'Проверочная  таблица'!DC24</f>
        <v>0</v>
      </c>
      <c r="V20" s="1352">
        <f>'Проверочная  таблица'!DF24</f>
        <v>0</v>
      </c>
      <c r="W20" s="1353">
        <f>'Проверочная  таблица'!DI24</f>
        <v>0</v>
      </c>
      <c r="X20" s="1349">
        <f>'Проверочная  таблица'!DL24</f>
        <v>0</v>
      </c>
      <c r="Y20" s="1350">
        <f>'Проверочная  таблица'!DO24</f>
        <v>0</v>
      </c>
      <c r="Z20" s="1352">
        <f>'Проверочная  таблица'!DR24</f>
        <v>0</v>
      </c>
      <c r="AA20" s="1353">
        <f>'Проверочная  таблица'!DU24</f>
        <v>0</v>
      </c>
      <c r="AB20" s="1340">
        <f>'Проверочная  таблица'!DX24</f>
        <v>0</v>
      </c>
      <c r="AC20" s="1351">
        <f>'Проверочная  таблица'!EA24</f>
        <v>0</v>
      </c>
      <c r="AD20" s="1349">
        <f>'Проверочная  таблица'!ED24+'Проверочная  таблица'!EJ24</f>
        <v>0</v>
      </c>
      <c r="AE20" s="1350">
        <f>'Проверочная  таблица'!EG24+'Проверочная  таблица'!EM24</f>
        <v>0</v>
      </c>
      <c r="AF20" s="1351">
        <f>'Проверочная  таблица'!FC24</f>
        <v>0</v>
      </c>
      <c r="AG20" s="1351">
        <f>'Проверочная  таблица'!FG24</f>
        <v>0</v>
      </c>
      <c r="AH20" s="1349">
        <f>'Проверочная  таблица'!FJ24</f>
        <v>0</v>
      </c>
      <c r="AI20" s="1350">
        <f>'Проверочная  таблица'!FM24</f>
        <v>0</v>
      </c>
      <c r="AJ20" s="1350">
        <f>'Проверочная  таблица'!FP24</f>
        <v>0</v>
      </c>
      <c r="AK20" s="1350">
        <f>'Проверочная  таблица'!FS24</f>
        <v>0</v>
      </c>
      <c r="AL20" s="1350">
        <f>'Проверочная  таблица'!FV24+'Проверочная  таблица'!GB24</f>
        <v>0</v>
      </c>
      <c r="AM20" s="1351">
        <f>'Проверочная  таблица'!FY24+'Проверочная  таблица'!GE24</f>
        <v>0</v>
      </c>
      <c r="AN20" s="1350">
        <f>'Проверочная  таблица'!GL24</f>
        <v>0</v>
      </c>
      <c r="AO20" s="1350">
        <f>'Проверочная  таблица'!GO24</f>
        <v>0</v>
      </c>
      <c r="AP20" s="1350">
        <f>'Проверочная  таблица'!GR24+'Проверочная  таблица'!GX24</f>
        <v>0</v>
      </c>
      <c r="AQ20" s="1350">
        <f>'Проверочная  таблица'!GU24+'Проверочная  таблица'!HA24</f>
        <v>0</v>
      </c>
      <c r="AR20" s="1351">
        <f>'Проверочная  таблица'!HP24</f>
        <v>0</v>
      </c>
      <c r="AS20" s="1351">
        <f>'Проверочная  таблица'!HT24</f>
        <v>0</v>
      </c>
      <c r="AT20" s="1350">
        <f>'Проверочная  таблица'!IF24+'Проверочная  таблица'!IL24</f>
        <v>0</v>
      </c>
      <c r="AU20" s="1351">
        <f>'Проверочная  таблица'!II24+'Проверочная  таблица'!IO24</f>
        <v>0</v>
      </c>
      <c r="AV20" s="1349">
        <f>'Проверочная  таблица'!IV24</f>
        <v>0</v>
      </c>
      <c r="AW20" s="1351">
        <f>'Проверочная  таблица'!IY24</f>
        <v>0</v>
      </c>
      <c r="AX20" s="1349">
        <f>'Проверочная  таблица'!JB24</f>
        <v>0</v>
      </c>
      <c r="AY20" s="1351">
        <f>'Проверочная  таблица'!JE24</f>
        <v>0</v>
      </c>
      <c r="AZ20" s="1349">
        <f>'Проверочная  таблица'!JH24+'Проверочная  таблица'!JN24</f>
        <v>0</v>
      </c>
      <c r="BA20" s="1350">
        <f>'Проверочная  таблица'!JK24+'Проверочная  таблица'!JQ24</f>
        <v>0</v>
      </c>
      <c r="BB20" s="1350">
        <f>'Проверочная  таблица'!KF24</f>
        <v>0</v>
      </c>
      <c r="BC20" s="1351">
        <f>'Проверочная  таблица'!KJ24</f>
        <v>0</v>
      </c>
      <c r="BD20" s="1350">
        <f>'Проверочная  таблица'!KN24+'Проверочная  таблица'!KT24</f>
        <v>0</v>
      </c>
      <c r="BE20" s="1351">
        <f>'Проверочная  таблица'!KW24+'Проверочная  таблица'!KQ24</f>
        <v>0</v>
      </c>
      <c r="BF20" s="1349">
        <f>'Проверочная  таблица'!LD24+'Проверочная  таблица'!LJ24</f>
        <v>0</v>
      </c>
      <c r="BG20" s="1351">
        <f>'Проверочная  таблица'!LM24+'Проверочная  таблица'!LG24</f>
        <v>0</v>
      </c>
      <c r="BH20" s="1350">
        <f>'Проверочная  таблица'!MD24</f>
        <v>0</v>
      </c>
      <c r="BI20" s="1351">
        <f>'Проверочная  таблица'!ML24</f>
        <v>0</v>
      </c>
      <c r="BJ20" s="1350">
        <f>'Проверочная  таблица'!MB24</f>
        <v>0</v>
      </c>
      <c r="BK20" s="1351">
        <f>'Проверочная  таблица'!MJ24</f>
        <v>0</v>
      </c>
      <c r="BL20" s="1350">
        <f>'Проверочная  таблица'!MG24+'Проверочная  таблица'!MR24</f>
        <v>76101.69</v>
      </c>
      <c r="BM20" s="1351">
        <f>'Проверочная  таблица'!MU24+'Проверочная  таблица'!MO24</f>
        <v>0</v>
      </c>
      <c r="BN20" s="1349">
        <f>'Проверочная  таблица'!NJ24+'Проверочная  таблица'!NR24</f>
        <v>0</v>
      </c>
      <c r="BO20" s="1350">
        <f>'Проверочная  таблица'!NN24+'Проверочная  таблица'!NV24</f>
        <v>0</v>
      </c>
      <c r="BP20" s="1350">
        <f>'Проверочная  таблица'!OZ24+'Проверочная  таблица'!OP24</f>
        <v>0</v>
      </c>
      <c r="BQ20" s="1351">
        <f>'Проверочная  таблица'!PE24+'Проверочная  таблица'!OU24</f>
        <v>0</v>
      </c>
      <c r="BR20" s="1350"/>
      <c r="BS20" s="1351"/>
      <c r="BT20" s="1349">
        <f>'Проверочная  таблица'!QD24</f>
        <v>0</v>
      </c>
      <c r="BU20" s="1351">
        <f>'Проверочная  таблица'!QG24</f>
        <v>0</v>
      </c>
      <c r="BV20" s="1350">
        <f>'Проверочная  таблица'!QJ24+'Проверочная  таблица'!QP24</f>
        <v>0</v>
      </c>
      <c r="BW20" s="1351">
        <f>'Проверочная  таблица'!QM24+'Проверочная  таблица'!QS24</f>
        <v>0</v>
      </c>
      <c r="BX20" s="1349">
        <f>'Проверочная  таблица'!RH24+'Проверочная  таблица'!RR24</f>
        <v>0</v>
      </c>
      <c r="BY20" s="1350">
        <f>'Проверочная  таблица'!RW24+'Проверочная  таблица'!RM24</f>
        <v>0</v>
      </c>
      <c r="BZ20" s="1352">
        <f>'Проверочная  таблица'!RJ22+'Проверочная  таблица'!RT22</f>
        <v>0</v>
      </c>
      <c r="CA20" s="1353">
        <f>'Проверочная  таблица'!RY22+'Проверочная  таблица'!RO22</f>
        <v>0</v>
      </c>
      <c r="CB20" s="1349">
        <f>'Проверочная  таблица'!SG24+'Проверочная  таблица'!SI24</f>
        <v>0</v>
      </c>
      <c r="CC20" s="1351">
        <f>'Проверочная  таблица'!SM24+'Проверочная  таблица'!SO24</f>
        <v>0</v>
      </c>
      <c r="CD20" s="1349">
        <f>'Проверочная  таблица'!SR24</f>
        <v>0</v>
      </c>
      <c r="CE20" s="1350">
        <f>'Проверочная  таблица'!SU24</f>
        <v>0</v>
      </c>
      <c r="CF20" s="1350">
        <f>'Проверочная  таблица'!TL24+'Проверочная  таблица'!SX24</f>
        <v>0</v>
      </c>
      <c r="CG20" s="1351">
        <f>'Проверочная  таблица'!TS24+'Проверочная  таблица'!TE24</f>
        <v>0</v>
      </c>
      <c r="CH20" s="1349">
        <f>'Проверочная  таблица'!SZ24+'Проверочная  таблица'!TN24</f>
        <v>0</v>
      </c>
      <c r="CI20" s="1350">
        <f>'Проверочная  таблица'!TU24+'Проверочная  таблица'!TG24</f>
        <v>0</v>
      </c>
      <c r="CJ20" s="1350">
        <f>'Проверочная  таблица'!TP24+'Проверочная  таблица'!TB24</f>
        <v>0</v>
      </c>
      <c r="CK20" s="1351">
        <f>'Проверочная  таблица'!TW24+'Проверочная  таблица'!TI24</f>
        <v>0</v>
      </c>
      <c r="CL20" s="1350">
        <f t="shared" si="8"/>
        <v>6320693.2300000004</v>
      </c>
      <c r="CM20" s="1350">
        <f t="shared" si="8"/>
        <v>1469218.85</v>
      </c>
      <c r="CN20" s="1351">
        <f>'Проверочная  таблица'!VT24+'Проверочная  таблица'!VR24</f>
        <v>1387400</v>
      </c>
      <c r="CO20" s="1351">
        <f>'Проверочная  таблица'!VU24+'Проверочная  таблица'!VS24</f>
        <v>304794.77</v>
      </c>
      <c r="CP20" s="1340">
        <f>'Проверочная  таблица'!VV24</f>
        <v>3000</v>
      </c>
      <c r="CQ20" s="1340">
        <f>'Проверочная  таблица'!VW24</f>
        <v>0</v>
      </c>
      <c r="CR20" s="1355">
        <f>'Проверочная  таблица'!VX24</f>
        <v>0</v>
      </c>
      <c r="CS20" s="1133">
        <f>'Проверочная  таблица'!VY24</f>
        <v>0</v>
      </c>
      <c r="CT20" s="1356">
        <f>'Проверочная  таблица'!VZ24</f>
        <v>0</v>
      </c>
      <c r="CU20" s="1133">
        <f>'Проверочная  таблица'!WA24</f>
        <v>0</v>
      </c>
      <c r="CV20" s="1356">
        <f>'Проверочная  таблица'!WB24</f>
        <v>0</v>
      </c>
      <c r="CW20" s="1355">
        <f>'Проверочная  таблица'!WC24</f>
        <v>0</v>
      </c>
      <c r="CX20" s="1350">
        <f>'Проверочная  таблица'!WF24</f>
        <v>4110293.2300000004</v>
      </c>
      <c r="CY20" s="1350">
        <f>'Проверочная  таблица'!WI24</f>
        <v>913204.37</v>
      </c>
      <c r="CZ20" s="1350">
        <f>'Проверочная  таблица'!WL24</f>
        <v>820000</v>
      </c>
      <c r="DA20" s="1350">
        <f>'Проверочная  таблица'!WO24</f>
        <v>251219.71</v>
      </c>
      <c r="DB20" s="1350">
        <f t="shared" si="9"/>
        <v>16016007.689999999</v>
      </c>
      <c r="DC20" s="1351">
        <f t="shared" si="10"/>
        <v>4004002</v>
      </c>
      <c r="DD20" s="1349">
        <f>'Проверочная  таблица'!WT24</f>
        <v>312480</v>
      </c>
      <c r="DE20" s="1351">
        <f>'Проверочная  таблица'!WW24</f>
        <v>78120</v>
      </c>
      <c r="DF20" s="1349">
        <f>'Проверочная  таблица'!WZ24</f>
        <v>0</v>
      </c>
      <c r="DG20" s="1351">
        <f>'Проверочная  таблица'!XC24</f>
        <v>0</v>
      </c>
      <c r="DH20" s="1349">
        <f>'Проверочная  таблица'!XF24</f>
        <v>1016967.69</v>
      </c>
      <c r="DI20" s="1351">
        <f>'Проверочная  таблица'!XI24</f>
        <v>254242</v>
      </c>
      <c r="DJ20" s="1349">
        <f>'Проверочная  таблица'!XL24</f>
        <v>14686560</v>
      </c>
      <c r="DK20" s="1351">
        <f>'Проверочная  таблица'!XO24</f>
        <v>3671640</v>
      </c>
      <c r="DM20" s="1312">
        <f>CL20/1000-'[1]Финансовая  помощь  (факт)'!BF20</f>
        <v>4933.2932300000011</v>
      </c>
    </row>
    <row r="21" spans="1:117" ht="25.5" customHeight="1" x14ac:dyDescent="0.25">
      <c r="A21" s="53" t="s">
        <v>277</v>
      </c>
      <c r="B21" s="1345">
        <f t="shared" si="0"/>
        <v>652885893.18000007</v>
      </c>
      <c r="C21" s="1346">
        <f t="shared" si="1"/>
        <v>123920619.74999999</v>
      </c>
      <c r="D21" s="1347">
        <f t="shared" si="6"/>
        <v>0</v>
      </c>
      <c r="E21" s="1348">
        <f t="shared" si="7"/>
        <v>0</v>
      </c>
      <c r="F21" s="1329">
        <f>'Проверочная  таблица'!BI25</f>
        <v>0</v>
      </c>
      <c r="G21" s="1330">
        <f>'Проверочная  таблица'!BL25</f>
        <v>0</v>
      </c>
      <c r="H21" s="1331">
        <f>'Проверочная  таблица'!BJ25</f>
        <v>0</v>
      </c>
      <c r="I21" s="1330">
        <f>'Проверочная  таблица'!BM25</f>
        <v>0</v>
      </c>
      <c r="J21" s="1349">
        <f t="shared" si="2"/>
        <v>652885893.18000007</v>
      </c>
      <c r="K21" s="1350">
        <f t="shared" si="3"/>
        <v>123920619.74999999</v>
      </c>
      <c r="L21" s="1334">
        <f t="shared" si="4"/>
        <v>595586405.24000001</v>
      </c>
      <c r="M21" s="1334">
        <f t="shared" si="5"/>
        <v>108924565.08999999</v>
      </c>
      <c r="N21" s="1350">
        <f>'Проверочная  таблица'!BV25</f>
        <v>0</v>
      </c>
      <c r="O21" s="1350">
        <f>'Проверочная  таблица'!CC25</f>
        <v>0</v>
      </c>
      <c r="P21" s="1350">
        <f>'Проверочная  таблица'!BX25+'Проверочная  таблица'!CJ25</f>
        <v>0</v>
      </c>
      <c r="Q21" s="1351">
        <f>'Проверочная  таблица'!CE25+'Проверочная  таблица'!CM25</f>
        <v>0</v>
      </c>
      <c r="R21" s="1349">
        <f>'Проверочная  таблица'!BZ25</f>
        <v>0</v>
      </c>
      <c r="S21" s="1350">
        <f>'Проверочная  таблица'!CG25</f>
        <v>0</v>
      </c>
      <c r="T21" s="1351">
        <f>'Проверочная  таблица'!CZ25</f>
        <v>0</v>
      </c>
      <c r="U21" s="1351">
        <f>'Проверочная  таблица'!DC25</f>
        <v>0</v>
      </c>
      <c r="V21" s="1352">
        <f>'Проверочная  таблица'!DF25</f>
        <v>0</v>
      </c>
      <c r="W21" s="1353">
        <f>'Проверочная  таблица'!DI25</f>
        <v>0</v>
      </c>
      <c r="X21" s="1349">
        <f>'Проверочная  таблица'!DL25</f>
        <v>0</v>
      </c>
      <c r="Y21" s="1350">
        <f>'Проверочная  таблица'!DO25</f>
        <v>0</v>
      </c>
      <c r="Z21" s="1352">
        <f>'Проверочная  таблица'!DR25</f>
        <v>0</v>
      </c>
      <c r="AA21" s="1353">
        <f>'Проверочная  таблица'!DU25</f>
        <v>0</v>
      </c>
      <c r="AB21" s="1340">
        <f>'Проверочная  таблица'!DX25</f>
        <v>0</v>
      </c>
      <c r="AC21" s="1351">
        <f>'Проверочная  таблица'!EA25</f>
        <v>0</v>
      </c>
      <c r="AD21" s="1349">
        <f>'Проверочная  таблица'!ED25+'Проверочная  таблица'!EJ25</f>
        <v>0</v>
      </c>
      <c r="AE21" s="1350">
        <f>'Проверочная  таблица'!EG25+'Проверочная  таблица'!EM25</f>
        <v>0</v>
      </c>
      <c r="AF21" s="1351">
        <f>'Проверочная  таблица'!FC25</f>
        <v>0</v>
      </c>
      <c r="AG21" s="1351">
        <f>'Проверочная  таблица'!FG25</f>
        <v>0</v>
      </c>
      <c r="AH21" s="1349">
        <f>'Проверочная  таблица'!FJ25</f>
        <v>0</v>
      </c>
      <c r="AI21" s="1350">
        <f>'Проверочная  таблица'!FM25</f>
        <v>0</v>
      </c>
      <c r="AJ21" s="1350">
        <f>'Проверочная  таблица'!FP25</f>
        <v>0</v>
      </c>
      <c r="AK21" s="1350">
        <f>'Проверочная  таблица'!FS25</f>
        <v>0</v>
      </c>
      <c r="AL21" s="1350">
        <f>'Проверочная  таблица'!FV25+'Проверочная  таблица'!GB25</f>
        <v>0</v>
      </c>
      <c r="AM21" s="1351">
        <f>'Проверочная  таблица'!FY25+'Проверочная  таблица'!GE25</f>
        <v>0</v>
      </c>
      <c r="AN21" s="1350">
        <f>'Проверочная  таблица'!GL25</f>
        <v>0</v>
      </c>
      <c r="AO21" s="1350">
        <f>'Проверочная  таблица'!GO25</f>
        <v>0</v>
      </c>
      <c r="AP21" s="1350">
        <f>'Проверочная  таблица'!GR25+'Проверочная  таблица'!GX25</f>
        <v>70899100</v>
      </c>
      <c r="AQ21" s="1350">
        <f>'Проверочная  таблица'!GU25+'Проверочная  таблица'!HA25</f>
        <v>0</v>
      </c>
      <c r="AR21" s="1351">
        <f>'Проверочная  таблица'!HP25</f>
        <v>0</v>
      </c>
      <c r="AS21" s="1351">
        <f>'Проверочная  таблица'!HT25</f>
        <v>0</v>
      </c>
      <c r="AT21" s="1350">
        <f>'Проверочная  таблица'!IF25+'Проверочная  таблица'!IL25</f>
        <v>0</v>
      </c>
      <c r="AU21" s="1351">
        <f>'Проверочная  таблица'!II25+'Проверочная  таблица'!IO25</f>
        <v>0</v>
      </c>
      <c r="AV21" s="1349">
        <f>'Проверочная  таблица'!IV25</f>
        <v>0</v>
      </c>
      <c r="AW21" s="1351">
        <f>'Проверочная  таблица'!IY25</f>
        <v>0</v>
      </c>
      <c r="AX21" s="1349">
        <f>'Проверочная  таблица'!JB25</f>
        <v>0</v>
      </c>
      <c r="AY21" s="1351">
        <f>'Проверочная  таблица'!JE25</f>
        <v>0</v>
      </c>
      <c r="AZ21" s="1349">
        <f>'Проверочная  таблица'!JH25+'Проверочная  таблица'!JN25</f>
        <v>0</v>
      </c>
      <c r="BA21" s="1350">
        <f>'Проверочная  таблица'!JK25+'Проверочная  таблица'!JQ25</f>
        <v>0</v>
      </c>
      <c r="BB21" s="1350">
        <f>'Проверочная  таблица'!KF25</f>
        <v>0</v>
      </c>
      <c r="BC21" s="1351">
        <f>'Проверочная  таблица'!KJ25</f>
        <v>0</v>
      </c>
      <c r="BD21" s="1350">
        <f>'Проверочная  таблица'!KN25+'Проверочная  таблица'!KT25</f>
        <v>0</v>
      </c>
      <c r="BE21" s="1351">
        <f>'Проверочная  таблица'!KW25+'Проверочная  таблица'!KQ25</f>
        <v>0</v>
      </c>
      <c r="BF21" s="1349">
        <f>'Проверочная  таблица'!LD25+'Проверочная  таблица'!LJ25</f>
        <v>0</v>
      </c>
      <c r="BG21" s="1351">
        <f>'Проверочная  таблица'!LM25+'Проверочная  таблица'!LG25</f>
        <v>0</v>
      </c>
      <c r="BH21" s="1350">
        <f>'Проверочная  таблица'!MD25</f>
        <v>0</v>
      </c>
      <c r="BI21" s="1351">
        <f>'Проверочная  таблица'!ML25</f>
        <v>0</v>
      </c>
      <c r="BJ21" s="1350">
        <f>'Проверочная  таблица'!MB25</f>
        <v>0</v>
      </c>
      <c r="BK21" s="1351">
        <f>'Проверочная  таблица'!MJ25</f>
        <v>0</v>
      </c>
      <c r="BL21" s="1350">
        <f>'Проверочная  таблица'!MG25+'Проверочная  таблица'!MR25</f>
        <v>178035.13</v>
      </c>
      <c r="BM21" s="1351">
        <f>'Проверочная  таблица'!MU25+'Проверочная  таблица'!MO25</f>
        <v>0</v>
      </c>
      <c r="BN21" s="1349">
        <f>'Проверочная  таблица'!NJ25+'Проверочная  таблица'!NR25</f>
        <v>23699500</v>
      </c>
      <c r="BO21" s="1350">
        <f>'Проверочная  таблица'!NN25+'Проверочная  таблица'!NV25</f>
        <v>0</v>
      </c>
      <c r="BP21" s="1350">
        <f>'Проверочная  таблица'!OZ25+'Проверочная  таблица'!OP25</f>
        <v>448370.11</v>
      </c>
      <c r="BQ21" s="1351">
        <f>'Проверочная  таблица'!PE25+'Проверочная  таблица'!OU25</f>
        <v>0</v>
      </c>
      <c r="BR21" s="1350"/>
      <c r="BS21" s="1351"/>
      <c r="BT21" s="1349">
        <f>'Проверочная  таблица'!QD25</f>
        <v>0</v>
      </c>
      <c r="BU21" s="1351">
        <f>'Проверочная  таблица'!QG25</f>
        <v>0</v>
      </c>
      <c r="BV21" s="1350">
        <f>'Проверочная  таблица'!QJ25+'Проверочная  таблица'!QP25</f>
        <v>0</v>
      </c>
      <c r="BW21" s="1351">
        <f>'Проверочная  таблица'!QM25+'Проверочная  таблица'!QS25</f>
        <v>0</v>
      </c>
      <c r="BX21" s="1349">
        <f>'Проверочная  таблица'!RH25+'Проверочная  таблица'!RR25</f>
        <v>0</v>
      </c>
      <c r="BY21" s="1350">
        <f>'Проверочная  таблица'!RW25+'Проверочная  таблица'!RM25</f>
        <v>0</v>
      </c>
      <c r="BZ21" s="1352">
        <f>'Проверочная  таблица'!RJ23+'Проверочная  таблица'!RT23</f>
        <v>0</v>
      </c>
      <c r="CA21" s="1353">
        <f>'Проверочная  таблица'!RY23+'Проверочная  таблица'!RO23</f>
        <v>0</v>
      </c>
      <c r="CB21" s="1349">
        <f>'Проверочная  таблица'!SG25+'Проверочная  таблица'!SI25</f>
        <v>0</v>
      </c>
      <c r="CC21" s="1351">
        <f>'Проверочная  таблица'!SM25+'Проверочная  таблица'!SO25</f>
        <v>0</v>
      </c>
      <c r="CD21" s="1349">
        <f>'Проверочная  таблица'!SR25</f>
        <v>0</v>
      </c>
      <c r="CE21" s="1350">
        <f>'Проверочная  таблица'!SU25</f>
        <v>0</v>
      </c>
      <c r="CF21" s="1350">
        <f>'Проверочная  таблица'!TL25+'Проверочная  таблица'!SX25</f>
        <v>0</v>
      </c>
      <c r="CG21" s="1351">
        <f>'Проверочная  таблица'!TS25+'Проверочная  таблица'!TE25</f>
        <v>0</v>
      </c>
      <c r="CH21" s="1349">
        <f>'Проверочная  таблица'!SZ25+'Проверочная  таблица'!TN25</f>
        <v>0</v>
      </c>
      <c r="CI21" s="1350">
        <f>'Проверочная  таблица'!TU25+'Проверочная  таблица'!TG25</f>
        <v>0</v>
      </c>
      <c r="CJ21" s="1350">
        <f>'Проверочная  таблица'!TP25+'Проверочная  таблица'!TB25</f>
        <v>500361400</v>
      </c>
      <c r="CK21" s="1351">
        <f>'Проверочная  таблица'!TW25+'Проверочная  таблица'!TI25</f>
        <v>108924565.08999999</v>
      </c>
      <c r="CL21" s="1350">
        <f t="shared" si="8"/>
        <v>17884428.710000001</v>
      </c>
      <c r="CM21" s="1350">
        <f t="shared" si="8"/>
        <v>5142289.66</v>
      </c>
      <c r="CN21" s="1351">
        <f>'Проверочная  таблица'!VT25+'Проверочная  таблица'!VR25</f>
        <v>3404000</v>
      </c>
      <c r="CO21" s="1351">
        <f>'Проверочная  таблица'!VU25+'Проверочная  таблица'!VS25</f>
        <v>463687.9</v>
      </c>
      <c r="CP21" s="1340">
        <f>'Проверочная  таблица'!VV25</f>
        <v>5000</v>
      </c>
      <c r="CQ21" s="1340">
        <f>'Проверочная  таблица'!VW25</f>
        <v>0</v>
      </c>
      <c r="CR21" s="1355">
        <f>'Проверочная  таблица'!VX25</f>
        <v>0</v>
      </c>
      <c r="CS21" s="1133">
        <f>'Проверочная  таблица'!VY25</f>
        <v>0</v>
      </c>
      <c r="CT21" s="1356">
        <f>'Проверочная  таблица'!VZ25</f>
        <v>0</v>
      </c>
      <c r="CU21" s="1133">
        <f>'Проверочная  таблица'!WA25</f>
        <v>0</v>
      </c>
      <c r="CV21" s="1356">
        <f>'Проверочная  таблица'!WB25</f>
        <v>0</v>
      </c>
      <c r="CW21" s="1355">
        <f>'Проверочная  таблица'!WC25</f>
        <v>0</v>
      </c>
      <c r="CX21" s="1350">
        <f>'Проверочная  таблица'!WF25</f>
        <v>13775428.710000001</v>
      </c>
      <c r="CY21" s="1350">
        <f>'Проверочная  таблица'!WI25</f>
        <v>4678601.76</v>
      </c>
      <c r="CZ21" s="1350">
        <f>'Проверочная  таблица'!WL25</f>
        <v>700000</v>
      </c>
      <c r="DA21" s="1350">
        <f>'Проверочная  таблица'!WO25</f>
        <v>0</v>
      </c>
      <c r="DB21" s="1350">
        <f t="shared" si="9"/>
        <v>39415059.229999997</v>
      </c>
      <c r="DC21" s="1351">
        <f t="shared" si="10"/>
        <v>9853765</v>
      </c>
      <c r="DD21" s="1349">
        <f>'Проверочная  таблица'!WT25</f>
        <v>781200</v>
      </c>
      <c r="DE21" s="1351">
        <f>'Проверочная  таблица'!WW25</f>
        <v>195300</v>
      </c>
      <c r="DF21" s="1349">
        <f>'Проверочная  таблица'!WZ25</f>
        <v>0</v>
      </c>
      <c r="DG21" s="1351">
        <f>'Проверочная  таблица'!XC25</f>
        <v>0</v>
      </c>
      <c r="DH21" s="1349">
        <f>'Проверочная  таблица'!XF25</f>
        <v>2542419.23</v>
      </c>
      <c r="DI21" s="1351">
        <f>'Проверочная  таблица'!XI25</f>
        <v>635605</v>
      </c>
      <c r="DJ21" s="1349">
        <f>'Проверочная  таблица'!XL25</f>
        <v>36091440</v>
      </c>
      <c r="DK21" s="1351">
        <f>'Проверочная  таблица'!XO25</f>
        <v>9022860</v>
      </c>
      <c r="DM21" s="1312">
        <f>CL21/1000-'[1]Финансовая  помощь  (факт)'!BF21</f>
        <v>14480.42871</v>
      </c>
    </row>
    <row r="22" spans="1:117" ht="25.5" customHeight="1" x14ac:dyDescent="0.25">
      <c r="A22" s="68" t="s">
        <v>278</v>
      </c>
      <c r="B22" s="1345">
        <f t="shared" si="0"/>
        <v>30948519.02</v>
      </c>
      <c r="C22" s="1346">
        <f t="shared" si="1"/>
        <v>8294178.4500000002</v>
      </c>
      <c r="D22" s="1347">
        <f t="shared" si="6"/>
        <v>0</v>
      </c>
      <c r="E22" s="1348">
        <f t="shared" si="7"/>
        <v>0</v>
      </c>
      <c r="F22" s="1329">
        <f>'Проверочная  таблица'!BI26</f>
        <v>0</v>
      </c>
      <c r="G22" s="1330">
        <f>'Проверочная  таблица'!BL26</f>
        <v>0</v>
      </c>
      <c r="H22" s="1331">
        <f>'Проверочная  таблица'!BJ26</f>
        <v>0</v>
      </c>
      <c r="I22" s="1330">
        <f>'Проверочная  таблица'!BM26</f>
        <v>0</v>
      </c>
      <c r="J22" s="1349">
        <f t="shared" si="2"/>
        <v>30948519.02</v>
      </c>
      <c r="K22" s="1350">
        <f t="shared" si="3"/>
        <v>8294178.4500000002</v>
      </c>
      <c r="L22" s="1334">
        <f t="shared" si="4"/>
        <v>121461.56</v>
      </c>
      <c r="M22" s="1334">
        <f t="shared" si="5"/>
        <v>0</v>
      </c>
      <c r="N22" s="1350">
        <f>'Проверочная  таблица'!BV26</f>
        <v>0</v>
      </c>
      <c r="O22" s="1350">
        <f>'Проверочная  таблица'!CC26</f>
        <v>0</v>
      </c>
      <c r="P22" s="1350">
        <f>'Проверочная  таблица'!BX26+'Проверочная  таблица'!CJ26</f>
        <v>0</v>
      </c>
      <c r="Q22" s="1351">
        <f>'Проверочная  таблица'!CE26+'Проверочная  таблица'!CM26</f>
        <v>0</v>
      </c>
      <c r="R22" s="1349">
        <f>'Проверочная  таблица'!BZ26</f>
        <v>0</v>
      </c>
      <c r="S22" s="1350">
        <f>'Проверочная  таблица'!CG26</f>
        <v>0</v>
      </c>
      <c r="T22" s="1351">
        <f>'Проверочная  таблица'!CZ26</f>
        <v>0</v>
      </c>
      <c r="U22" s="1351">
        <f>'Проверочная  таблица'!DC26</f>
        <v>0</v>
      </c>
      <c r="V22" s="1352">
        <f>'Проверочная  таблица'!DF26</f>
        <v>0</v>
      </c>
      <c r="W22" s="1353">
        <f>'Проверочная  таблица'!DI26</f>
        <v>0</v>
      </c>
      <c r="X22" s="1349">
        <f>'Проверочная  таблица'!DL26</f>
        <v>0</v>
      </c>
      <c r="Y22" s="1350">
        <f>'Проверочная  таблица'!DO26</f>
        <v>0</v>
      </c>
      <c r="Z22" s="1352">
        <f>'Проверочная  таблица'!DR26</f>
        <v>0</v>
      </c>
      <c r="AA22" s="1353">
        <f>'Проверочная  таблица'!DU26</f>
        <v>0</v>
      </c>
      <c r="AB22" s="1340">
        <f>'Проверочная  таблица'!DX26</f>
        <v>0</v>
      </c>
      <c r="AC22" s="1351">
        <f>'Проверочная  таблица'!EA26</f>
        <v>0</v>
      </c>
      <c r="AD22" s="1349">
        <f>'Проверочная  таблица'!ED26+'Проверочная  таблица'!EJ26</f>
        <v>0</v>
      </c>
      <c r="AE22" s="1350">
        <f>'Проверочная  таблица'!EG26+'Проверочная  таблица'!EM26</f>
        <v>0</v>
      </c>
      <c r="AF22" s="1351">
        <f>'Проверочная  таблица'!FC26</f>
        <v>0</v>
      </c>
      <c r="AG22" s="1351">
        <f>'Проверочная  таблица'!FG26</f>
        <v>0</v>
      </c>
      <c r="AH22" s="1349">
        <f>'Проверочная  таблица'!FJ26</f>
        <v>0</v>
      </c>
      <c r="AI22" s="1350">
        <f>'Проверочная  таблица'!FM26</f>
        <v>0</v>
      </c>
      <c r="AJ22" s="1350">
        <f>'Проверочная  таблица'!FP26</f>
        <v>0</v>
      </c>
      <c r="AK22" s="1350">
        <f>'Проверочная  таблица'!FS26</f>
        <v>0</v>
      </c>
      <c r="AL22" s="1350">
        <f>'Проверочная  таблица'!FV26+'Проверочная  таблица'!GB26</f>
        <v>0</v>
      </c>
      <c r="AM22" s="1351">
        <f>'Проверочная  таблица'!FY26+'Проверочная  таблица'!GE26</f>
        <v>0</v>
      </c>
      <c r="AN22" s="1350">
        <f>'Проверочная  таблица'!GL26</f>
        <v>0</v>
      </c>
      <c r="AO22" s="1350">
        <f>'Проверочная  таблица'!GO26</f>
        <v>0</v>
      </c>
      <c r="AP22" s="1350">
        <f>'Проверочная  таблица'!GR26+'Проверочная  таблица'!GX26</f>
        <v>0</v>
      </c>
      <c r="AQ22" s="1350">
        <f>'Проверочная  таблица'!GU26+'Проверочная  таблица'!HA26</f>
        <v>0</v>
      </c>
      <c r="AR22" s="1351">
        <f>'Проверочная  таблица'!HP26</f>
        <v>0</v>
      </c>
      <c r="AS22" s="1351">
        <f>'Проверочная  таблица'!HT26</f>
        <v>0</v>
      </c>
      <c r="AT22" s="1350">
        <f>'Проверочная  таблица'!IF26+'Проверочная  таблица'!IL26</f>
        <v>0</v>
      </c>
      <c r="AU22" s="1351">
        <f>'Проверочная  таблица'!II26+'Проверочная  таблица'!IO26</f>
        <v>0</v>
      </c>
      <c r="AV22" s="1349">
        <f>'Проверочная  таблица'!IV26</f>
        <v>0</v>
      </c>
      <c r="AW22" s="1351">
        <f>'Проверочная  таблица'!IY26</f>
        <v>0</v>
      </c>
      <c r="AX22" s="1349">
        <f>'Проверочная  таблица'!JB26</f>
        <v>0</v>
      </c>
      <c r="AY22" s="1351">
        <f>'Проверочная  таблица'!JE26</f>
        <v>0</v>
      </c>
      <c r="AZ22" s="1349">
        <f>'Проверочная  таблица'!JH26+'Проверочная  таблица'!JN26</f>
        <v>0</v>
      </c>
      <c r="BA22" s="1350">
        <f>'Проверочная  таблица'!JK26+'Проверочная  таблица'!JQ26</f>
        <v>0</v>
      </c>
      <c r="BB22" s="1350">
        <f>'Проверочная  таблица'!KF26</f>
        <v>0</v>
      </c>
      <c r="BC22" s="1351">
        <f>'Проверочная  таблица'!KJ26</f>
        <v>0</v>
      </c>
      <c r="BD22" s="1350">
        <f>'Проверочная  таблица'!KN26+'Проверочная  таблица'!KT26</f>
        <v>0</v>
      </c>
      <c r="BE22" s="1351">
        <f>'Проверочная  таблица'!KW26+'Проверочная  таблица'!KQ26</f>
        <v>0</v>
      </c>
      <c r="BF22" s="1349">
        <f>'Проверочная  таблица'!LD26+'Проверочная  таблица'!LJ26</f>
        <v>0</v>
      </c>
      <c r="BG22" s="1351">
        <f>'Проверочная  таблица'!LM26+'Проверочная  таблица'!LG26</f>
        <v>0</v>
      </c>
      <c r="BH22" s="1350">
        <f>'Проверочная  таблица'!MD26</f>
        <v>0</v>
      </c>
      <c r="BI22" s="1351">
        <f>'Проверочная  таблица'!ML26</f>
        <v>0</v>
      </c>
      <c r="BJ22" s="1350">
        <f>'Проверочная  таблица'!MB26</f>
        <v>0</v>
      </c>
      <c r="BK22" s="1351">
        <f>'Проверочная  таблица'!MJ26</f>
        <v>0</v>
      </c>
      <c r="BL22" s="1350">
        <f>'Проверочная  таблица'!MG26+'Проверочная  таблица'!MR26</f>
        <v>121461.56</v>
      </c>
      <c r="BM22" s="1351">
        <f>'Проверочная  таблица'!MU26+'Проверочная  таблица'!MO26</f>
        <v>0</v>
      </c>
      <c r="BN22" s="1349">
        <f>'Проверочная  таблица'!NJ26+'Проверочная  таблица'!NR26</f>
        <v>0</v>
      </c>
      <c r="BO22" s="1350">
        <f>'Проверочная  таблица'!NN26+'Проверочная  таблица'!NV26</f>
        <v>0</v>
      </c>
      <c r="BP22" s="1350">
        <f>'Проверочная  таблица'!OZ26+'Проверочная  таблица'!OP26</f>
        <v>0</v>
      </c>
      <c r="BQ22" s="1351">
        <f>'Проверочная  таблица'!PE26+'Проверочная  таблица'!OU26</f>
        <v>0</v>
      </c>
      <c r="BR22" s="1350"/>
      <c r="BS22" s="1351"/>
      <c r="BT22" s="1349">
        <f>'Проверочная  таблица'!QD26</f>
        <v>0</v>
      </c>
      <c r="BU22" s="1351">
        <f>'Проверочная  таблица'!QG26</f>
        <v>0</v>
      </c>
      <c r="BV22" s="1350">
        <f>'Проверочная  таблица'!QJ26+'Проверочная  таблица'!QP26</f>
        <v>0</v>
      </c>
      <c r="BW22" s="1351">
        <f>'Проверочная  таблица'!QM26+'Проверочная  таблица'!QS26</f>
        <v>0</v>
      </c>
      <c r="BX22" s="1349">
        <f>'Проверочная  таблица'!RH26+'Проверочная  таблица'!RR26</f>
        <v>0</v>
      </c>
      <c r="BY22" s="1350">
        <f>'Проверочная  таблица'!RW26+'Проверочная  таблица'!RM26</f>
        <v>0</v>
      </c>
      <c r="BZ22" s="1352">
        <f>'Проверочная  таблица'!RJ24+'Проверочная  таблица'!RT24</f>
        <v>0</v>
      </c>
      <c r="CA22" s="1353">
        <f>'Проверочная  таблица'!RY24+'Проверочная  таблица'!RO24</f>
        <v>0</v>
      </c>
      <c r="CB22" s="1349">
        <f>'Проверочная  таблица'!SG26+'Проверочная  таблица'!SI26</f>
        <v>0</v>
      </c>
      <c r="CC22" s="1351">
        <f>'Проверочная  таблица'!SM26+'Проверочная  таблица'!SO26</f>
        <v>0</v>
      </c>
      <c r="CD22" s="1349">
        <f>'Проверочная  таблица'!SR26</f>
        <v>0</v>
      </c>
      <c r="CE22" s="1350">
        <f>'Проверочная  таблица'!SU26</f>
        <v>0</v>
      </c>
      <c r="CF22" s="1350">
        <f>'Проверочная  таблица'!TL26+'Проверочная  таблица'!SX26</f>
        <v>0</v>
      </c>
      <c r="CG22" s="1351">
        <f>'Проверочная  таблица'!TS26+'Проверочная  таблица'!TE26</f>
        <v>0</v>
      </c>
      <c r="CH22" s="1349">
        <f>'Проверочная  таблица'!SZ26+'Проверочная  таблица'!TN26</f>
        <v>0</v>
      </c>
      <c r="CI22" s="1350">
        <f>'Проверочная  таблица'!TU26+'Проверочная  таблица'!TG26</f>
        <v>0</v>
      </c>
      <c r="CJ22" s="1350">
        <f>'Проверочная  таблица'!TP26+'Проверочная  таблица'!TB26</f>
        <v>0</v>
      </c>
      <c r="CK22" s="1351">
        <f>'Проверочная  таблица'!TW26+'Проверочная  таблица'!TI26</f>
        <v>0</v>
      </c>
      <c r="CL22" s="1350">
        <f t="shared" si="8"/>
        <v>7916607.8499999996</v>
      </c>
      <c r="CM22" s="1350">
        <f t="shared" si="8"/>
        <v>2713334.45</v>
      </c>
      <c r="CN22" s="1351">
        <f>'Проверочная  таблица'!VT26+'Проверочная  таблица'!VR26</f>
        <v>1939000</v>
      </c>
      <c r="CO22" s="1351">
        <f>'Проверочная  таблица'!VU26+'Проверочная  таблица'!VS26</f>
        <v>288161.18</v>
      </c>
      <c r="CP22" s="1340">
        <f>'Проверочная  таблица'!VV26</f>
        <v>0</v>
      </c>
      <c r="CQ22" s="1340">
        <f>'Проверочная  таблица'!VW26</f>
        <v>0</v>
      </c>
      <c r="CR22" s="1355">
        <f>'Проверочная  таблица'!VX26</f>
        <v>0</v>
      </c>
      <c r="CS22" s="1133">
        <f>'Проверочная  таблица'!VY26</f>
        <v>0</v>
      </c>
      <c r="CT22" s="1356">
        <f>'Проверочная  таблица'!VZ26</f>
        <v>0</v>
      </c>
      <c r="CU22" s="1133">
        <f>'Проверочная  таблица'!WA26</f>
        <v>0</v>
      </c>
      <c r="CV22" s="1356">
        <f>'Проверочная  таблица'!WB26</f>
        <v>0</v>
      </c>
      <c r="CW22" s="1355">
        <f>'Проверочная  таблица'!WC26</f>
        <v>0</v>
      </c>
      <c r="CX22" s="1350">
        <f>'Проверочная  таблица'!WF26</f>
        <v>5157607.8499999996</v>
      </c>
      <c r="CY22" s="1350">
        <f>'Проверочная  таблица'!WI26</f>
        <v>2244705</v>
      </c>
      <c r="CZ22" s="1350">
        <f>'Проверочная  таблица'!WL26</f>
        <v>820000</v>
      </c>
      <c r="DA22" s="1350">
        <f>'Проверочная  таблица'!WO26</f>
        <v>180468.27</v>
      </c>
      <c r="DB22" s="1350">
        <f t="shared" si="9"/>
        <v>22910449.609999999</v>
      </c>
      <c r="DC22" s="1351">
        <f t="shared" si="10"/>
        <v>5580844</v>
      </c>
      <c r="DD22" s="1349">
        <f>'Проверочная  таблица'!WT26</f>
        <v>390600</v>
      </c>
      <c r="DE22" s="1351">
        <f>'Проверочная  таблица'!WW26</f>
        <v>162750</v>
      </c>
      <c r="DF22" s="1349">
        <f>'Проверочная  таблица'!WZ26</f>
        <v>0</v>
      </c>
      <c r="DG22" s="1351">
        <f>'Проверочная  таблица'!XC26</f>
        <v>0</v>
      </c>
      <c r="DH22" s="1349">
        <f>'Проверочная  таблица'!XF26</f>
        <v>1271209.6100000001</v>
      </c>
      <c r="DI22" s="1351">
        <f>'Проверочная  таблица'!XI26</f>
        <v>105934</v>
      </c>
      <c r="DJ22" s="1349">
        <f>'Проверочная  таблица'!XL26</f>
        <v>21248640</v>
      </c>
      <c r="DK22" s="1351">
        <f>'Проверочная  таблица'!XO26</f>
        <v>5312160</v>
      </c>
      <c r="DM22" s="1312">
        <f>CL22/1000-'[1]Финансовая  помощь  (факт)'!BF22</f>
        <v>5977.6078499999994</v>
      </c>
    </row>
    <row r="23" spans="1:117" ht="25.5" customHeight="1" x14ac:dyDescent="0.25">
      <c r="A23" s="370" t="s">
        <v>279</v>
      </c>
      <c r="B23" s="1357">
        <f t="shared" si="0"/>
        <v>85511563.689999998</v>
      </c>
      <c r="C23" s="1358">
        <f t="shared" si="1"/>
        <v>20368691.5</v>
      </c>
      <c r="D23" s="1347">
        <f t="shared" si="6"/>
        <v>0</v>
      </c>
      <c r="E23" s="1348">
        <f t="shared" si="7"/>
        <v>0</v>
      </c>
      <c r="F23" s="1329">
        <f>'Проверочная  таблица'!BI16</f>
        <v>0</v>
      </c>
      <c r="G23" s="1330">
        <f>'Проверочная  таблица'!BL16</f>
        <v>0</v>
      </c>
      <c r="H23" s="1331">
        <f>'Проверочная  таблица'!BJ16</f>
        <v>0</v>
      </c>
      <c r="I23" s="1330">
        <f>'Проверочная  таблица'!BM16</f>
        <v>0</v>
      </c>
      <c r="J23" s="1349">
        <f t="shared" si="2"/>
        <v>85511563.689999998</v>
      </c>
      <c r="K23" s="1350">
        <f t="shared" si="3"/>
        <v>20368691.5</v>
      </c>
      <c r="L23" s="1334">
        <f t="shared" si="4"/>
        <v>7707331.5599999996</v>
      </c>
      <c r="M23" s="1334">
        <f t="shared" si="5"/>
        <v>0</v>
      </c>
      <c r="N23" s="1350">
        <f>'Проверочная  таблица'!BV16</f>
        <v>0</v>
      </c>
      <c r="O23" s="1350">
        <f>'Проверочная  таблица'!CC16</f>
        <v>0</v>
      </c>
      <c r="P23" s="1350">
        <f>'Проверочная  таблица'!BX16+'Проверочная  таблица'!CJ16</f>
        <v>0</v>
      </c>
      <c r="Q23" s="1351">
        <f>'Проверочная  таблица'!CE16+'Проверочная  таблица'!CM16</f>
        <v>0</v>
      </c>
      <c r="R23" s="1349">
        <f>'Проверочная  таблица'!BZ16</f>
        <v>0</v>
      </c>
      <c r="S23" s="1350">
        <f>'Проверочная  таблица'!CG16</f>
        <v>0</v>
      </c>
      <c r="T23" s="1351">
        <f>'Проверочная  таблица'!CZ16</f>
        <v>0</v>
      </c>
      <c r="U23" s="1351">
        <f>'Проверочная  таблица'!DC16</f>
        <v>0</v>
      </c>
      <c r="V23" s="1352">
        <f>'Проверочная  таблица'!DF16</f>
        <v>0</v>
      </c>
      <c r="W23" s="1353">
        <f>'Проверочная  таблица'!DI16</f>
        <v>0</v>
      </c>
      <c r="X23" s="1349">
        <f>'Проверочная  таблица'!DL16</f>
        <v>0</v>
      </c>
      <c r="Y23" s="1350">
        <f>'Проверочная  таблица'!DO16</f>
        <v>0</v>
      </c>
      <c r="Z23" s="1352">
        <f>'Проверочная  таблица'!DR16</f>
        <v>0</v>
      </c>
      <c r="AA23" s="1353">
        <f>'Проверочная  таблица'!DU16</f>
        <v>0</v>
      </c>
      <c r="AB23" s="1340">
        <f>'Проверочная  таблица'!DX16</f>
        <v>0</v>
      </c>
      <c r="AC23" s="1351">
        <f>'Проверочная  таблица'!EA16</f>
        <v>0</v>
      </c>
      <c r="AD23" s="1349">
        <f>'Проверочная  таблица'!ED16+'Проверочная  таблица'!EJ16</f>
        <v>0</v>
      </c>
      <c r="AE23" s="1350">
        <f>'Проверочная  таблица'!EG16+'Проверочная  таблица'!EM16</f>
        <v>0</v>
      </c>
      <c r="AF23" s="1351">
        <f>'Проверочная  таблица'!FC16</f>
        <v>0</v>
      </c>
      <c r="AG23" s="1351">
        <f>'Проверочная  таблица'!FG16</f>
        <v>0</v>
      </c>
      <c r="AH23" s="1349">
        <f>'Проверочная  таблица'!FJ16</f>
        <v>0</v>
      </c>
      <c r="AI23" s="1350">
        <f>'Проверочная  таблица'!FM16</f>
        <v>0</v>
      </c>
      <c r="AJ23" s="1350">
        <f>'Проверочная  таблица'!FP16</f>
        <v>0</v>
      </c>
      <c r="AK23" s="1350">
        <f>'Проверочная  таблица'!FS16</f>
        <v>0</v>
      </c>
      <c r="AL23" s="1350">
        <f>'Проверочная  таблица'!FV16+'Проверочная  таблица'!GB16</f>
        <v>0</v>
      </c>
      <c r="AM23" s="1351">
        <f>'Проверочная  таблица'!FY16+'Проверочная  таблица'!GE16</f>
        <v>0</v>
      </c>
      <c r="AN23" s="1350">
        <f>'Проверочная  таблица'!GL16</f>
        <v>0</v>
      </c>
      <c r="AO23" s="1350">
        <f>'Проверочная  таблица'!GO16</f>
        <v>0</v>
      </c>
      <c r="AP23" s="1350">
        <f>'Проверочная  таблица'!GR16+'Проверочная  таблица'!GX16</f>
        <v>0</v>
      </c>
      <c r="AQ23" s="1350">
        <f>'Проверочная  таблица'!GU16+'Проверочная  таблица'!HA16</f>
        <v>0</v>
      </c>
      <c r="AR23" s="1351">
        <f>'Проверочная  таблица'!HP16</f>
        <v>0</v>
      </c>
      <c r="AS23" s="1351">
        <f>'Проверочная  таблица'!HT16</f>
        <v>0</v>
      </c>
      <c r="AT23" s="1350">
        <f>'Проверочная  таблица'!IF16+'Проверочная  таблица'!IL16</f>
        <v>0</v>
      </c>
      <c r="AU23" s="1351">
        <f>'Проверочная  таблица'!II16+'Проверочная  таблица'!IO16</f>
        <v>0</v>
      </c>
      <c r="AV23" s="1349">
        <f>'Проверочная  таблица'!IV16</f>
        <v>7520000</v>
      </c>
      <c r="AW23" s="1351">
        <f>'Проверочная  таблица'!IY16</f>
        <v>0</v>
      </c>
      <c r="AX23" s="1349">
        <f>'Проверочная  таблица'!JB16</f>
        <v>0</v>
      </c>
      <c r="AY23" s="1351">
        <f>'Проверочная  таблица'!JE16</f>
        <v>0</v>
      </c>
      <c r="AZ23" s="1349">
        <f>'Проверочная  таблица'!JH16+'Проверочная  таблица'!JN16</f>
        <v>0</v>
      </c>
      <c r="BA23" s="1350">
        <f>'Проверочная  таблица'!JK16+'Проверочная  таблица'!JQ16</f>
        <v>0</v>
      </c>
      <c r="BB23" s="1350">
        <f>'Проверочная  таблица'!KF16</f>
        <v>0</v>
      </c>
      <c r="BC23" s="1351">
        <f>'Проверочная  таблица'!KJ16</f>
        <v>0</v>
      </c>
      <c r="BD23" s="1350">
        <f>'Проверочная  таблица'!KN16+'Проверочная  таблица'!KT16</f>
        <v>0</v>
      </c>
      <c r="BE23" s="1351">
        <f>'Проверочная  таблица'!KW16+'Проверочная  таблица'!KQ16</f>
        <v>0</v>
      </c>
      <c r="BF23" s="1349">
        <f>'Проверочная  таблица'!LD16+'Проверочная  таблица'!LJ16</f>
        <v>0</v>
      </c>
      <c r="BG23" s="1351">
        <f>'Проверочная  таблица'!LM16+'Проверочная  таблица'!LG16</f>
        <v>0</v>
      </c>
      <c r="BH23" s="1350">
        <f>'Проверочная  таблица'!MD16</f>
        <v>0</v>
      </c>
      <c r="BI23" s="1351">
        <f>'Проверочная  таблица'!ML16</f>
        <v>0</v>
      </c>
      <c r="BJ23" s="1350">
        <f>'Проверочная  таблица'!MB16</f>
        <v>0</v>
      </c>
      <c r="BK23" s="1351">
        <f>'Проверочная  таблица'!MJ16</f>
        <v>0</v>
      </c>
      <c r="BL23" s="1350">
        <f>'Проверочная  таблица'!MG16+'Проверочная  таблица'!MR16</f>
        <v>187331.56</v>
      </c>
      <c r="BM23" s="1351">
        <f>'Проверочная  таблица'!MU16+'Проверочная  таблица'!MO16</f>
        <v>0</v>
      </c>
      <c r="BN23" s="1349">
        <f>'Проверочная  таблица'!NJ16+'Проверочная  таблица'!NR16</f>
        <v>0</v>
      </c>
      <c r="BO23" s="1350">
        <f>'Проверочная  таблица'!NN16+'Проверочная  таблица'!NV16</f>
        <v>0</v>
      </c>
      <c r="BP23" s="1350">
        <f>'Проверочная  таблица'!OZ16+'Проверочная  таблица'!OP16</f>
        <v>0</v>
      </c>
      <c r="BQ23" s="1351">
        <f>'Проверочная  таблица'!PE16+'Проверочная  таблица'!OU16</f>
        <v>0</v>
      </c>
      <c r="BR23" s="1350"/>
      <c r="BS23" s="1351"/>
      <c r="BT23" s="1349">
        <f>'Проверочная  таблица'!QD16</f>
        <v>0</v>
      </c>
      <c r="BU23" s="1351">
        <f>'Проверочная  таблица'!QG16</f>
        <v>0</v>
      </c>
      <c r="BV23" s="1350">
        <f>'Проверочная  таблица'!QJ16+'Проверочная  таблица'!QP16</f>
        <v>0</v>
      </c>
      <c r="BW23" s="1351">
        <f>'Проверочная  таблица'!QM16+'Проверочная  таблица'!QS16</f>
        <v>0</v>
      </c>
      <c r="BX23" s="1349">
        <f>'Проверочная  таблица'!RH16+'Проверочная  таблица'!RR16</f>
        <v>0</v>
      </c>
      <c r="BY23" s="1350">
        <f>'Проверочная  таблица'!RW16+'Проверочная  таблица'!RM16</f>
        <v>0</v>
      </c>
      <c r="BZ23" s="1352">
        <f>'Проверочная  таблица'!RJ25+'Проверочная  таблица'!RT25</f>
        <v>0</v>
      </c>
      <c r="CA23" s="1353">
        <f>'Проверочная  таблица'!RY25+'Проверочная  таблица'!RO25</f>
        <v>0</v>
      </c>
      <c r="CB23" s="1349">
        <f>'Проверочная  таблица'!SG16+'Проверочная  таблица'!SI16</f>
        <v>0</v>
      </c>
      <c r="CC23" s="1351">
        <f>'Проверочная  таблица'!SM16+'Проверочная  таблица'!SO16</f>
        <v>0</v>
      </c>
      <c r="CD23" s="1349">
        <f>'Проверочная  таблица'!SR16</f>
        <v>0</v>
      </c>
      <c r="CE23" s="1350">
        <f>'Проверочная  таблица'!SU16</f>
        <v>0</v>
      </c>
      <c r="CF23" s="1350">
        <f>'Проверочная  таблица'!TL16+'Проверочная  таблица'!SX16</f>
        <v>0</v>
      </c>
      <c r="CG23" s="1351">
        <f>'Проверочная  таблица'!TS16+'Проверочная  таблица'!TE16</f>
        <v>0</v>
      </c>
      <c r="CH23" s="1349">
        <f>'Проверочная  таблица'!SZ16+'Проверочная  таблица'!TN16</f>
        <v>0</v>
      </c>
      <c r="CI23" s="1350">
        <f>'Проверочная  таблица'!TU16+'Проверочная  таблица'!TG16</f>
        <v>0</v>
      </c>
      <c r="CJ23" s="1350">
        <f>'Проверочная  таблица'!TP16+'Проверочная  таблица'!TB16</f>
        <v>0</v>
      </c>
      <c r="CK23" s="1351">
        <f>'Проверочная  таблица'!TW16+'Проверочная  таблица'!TI16</f>
        <v>0</v>
      </c>
      <c r="CL23" s="1350">
        <f t="shared" si="8"/>
        <v>26397049.059999999</v>
      </c>
      <c r="CM23" s="1350">
        <f t="shared" si="8"/>
        <v>7516895.5</v>
      </c>
      <c r="CN23" s="1351">
        <f>'Проверочная  таблица'!VT16+'Проверочная  таблица'!VR16</f>
        <v>4589300</v>
      </c>
      <c r="CO23" s="1351">
        <f>'Проверочная  таблица'!VU16+'Проверочная  таблица'!VS16</f>
        <v>576573.21</v>
      </c>
      <c r="CP23" s="1340">
        <f>'Проверочная  таблица'!VV16</f>
        <v>5000</v>
      </c>
      <c r="CQ23" s="1340">
        <f>'Проверочная  таблица'!VW16</f>
        <v>0</v>
      </c>
      <c r="CR23" s="1355">
        <f>'Проверочная  таблица'!VX16</f>
        <v>0</v>
      </c>
      <c r="CS23" s="1133">
        <f>'Проверочная  таблица'!VY16</f>
        <v>0</v>
      </c>
      <c r="CT23" s="1356">
        <f>'Проверочная  таблица'!VZ16</f>
        <v>0</v>
      </c>
      <c r="CU23" s="1133">
        <f>'Проверочная  таблица'!WA16</f>
        <v>0</v>
      </c>
      <c r="CV23" s="1356">
        <f>'Проверочная  таблица'!WB16</f>
        <v>0</v>
      </c>
      <c r="CW23" s="1355">
        <f>'Проверочная  таблица'!WC16</f>
        <v>0</v>
      </c>
      <c r="CX23" s="1350">
        <f>'Проверочная  таблица'!WF16</f>
        <v>20962749.059999999</v>
      </c>
      <c r="CY23" s="1350">
        <f>'Проверочная  таблица'!WI16</f>
        <v>6800000</v>
      </c>
      <c r="CZ23" s="1350">
        <f>'Проверочная  таблица'!WL16</f>
        <v>840000</v>
      </c>
      <c r="DA23" s="1350">
        <f>'Проверочная  таблица'!WO16</f>
        <v>140322.29</v>
      </c>
      <c r="DB23" s="1350">
        <f t="shared" si="9"/>
        <v>51407183.07</v>
      </c>
      <c r="DC23" s="1351">
        <f t="shared" si="10"/>
        <v>12851796</v>
      </c>
      <c r="DD23" s="1349">
        <f>'Проверочная  таблица'!WT16</f>
        <v>1015560</v>
      </c>
      <c r="DE23" s="1351">
        <f>'Проверочная  таблица'!WW16</f>
        <v>253890</v>
      </c>
      <c r="DF23" s="1349">
        <f>'Проверочная  таблица'!WZ16</f>
        <v>0</v>
      </c>
      <c r="DG23" s="1351">
        <f>'Проверочная  таблица'!XC16</f>
        <v>0</v>
      </c>
      <c r="DH23" s="1349">
        <f>'Проверочная  таблица'!XF16</f>
        <v>3050903.07</v>
      </c>
      <c r="DI23" s="1351">
        <f>'Проверочная  таблица'!XI16</f>
        <v>762726</v>
      </c>
      <c r="DJ23" s="1349">
        <f>'Проверочная  таблица'!XL16</f>
        <v>47340720</v>
      </c>
      <c r="DK23" s="1351">
        <f>'Проверочная  таблица'!XO16</f>
        <v>11835180</v>
      </c>
      <c r="DM23" s="1312">
        <f>CL23/1000-'[1]Финансовая  помощь  (факт)'!BF23</f>
        <v>26397.049059999998</v>
      </c>
    </row>
    <row r="24" spans="1:117" ht="25.5" customHeight="1" x14ac:dyDescent="0.25">
      <c r="A24" s="371" t="s">
        <v>280</v>
      </c>
      <c r="B24" s="1357">
        <f t="shared" si="0"/>
        <v>30293419.57</v>
      </c>
      <c r="C24" s="1358">
        <f t="shared" si="1"/>
        <v>7140132.3800000008</v>
      </c>
      <c r="D24" s="1347">
        <f t="shared" si="6"/>
        <v>0</v>
      </c>
      <c r="E24" s="1348">
        <f t="shared" si="7"/>
        <v>0</v>
      </c>
      <c r="F24" s="1329">
        <f>'Проверочная  таблица'!BI17</f>
        <v>0</v>
      </c>
      <c r="G24" s="1330">
        <f>'Проверочная  таблица'!BL17</f>
        <v>0</v>
      </c>
      <c r="H24" s="1331">
        <f>'Проверочная  таблица'!BJ17</f>
        <v>0</v>
      </c>
      <c r="I24" s="1330">
        <f>'Проверочная  таблица'!BM17</f>
        <v>0</v>
      </c>
      <c r="J24" s="1349">
        <f t="shared" si="2"/>
        <v>30293419.57</v>
      </c>
      <c r="K24" s="1350">
        <f t="shared" si="3"/>
        <v>7140132.3800000008</v>
      </c>
      <c r="L24" s="1334">
        <f t="shared" si="4"/>
        <v>117280.97</v>
      </c>
      <c r="M24" s="1334">
        <f t="shared" si="5"/>
        <v>0</v>
      </c>
      <c r="N24" s="1350">
        <f>'Проверочная  таблица'!BV17</f>
        <v>0</v>
      </c>
      <c r="O24" s="1350">
        <f>'Проверочная  таблица'!CC17</f>
        <v>0</v>
      </c>
      <c r="P24" s="1350">
        <f>'Проверочная  таблица'!BX17+'Проверочная  таблица'!CJ17</f>
        <v>0</v>
      </c>
      <c r="Q24" s="1351">
        <f>'Проверочная  таблица'!CE17+'Проверочная  таблица'!CM17</f>
        <v>0</v>
      </c>
      <c r="R24" s="1349">
        <f>'Проверочная  таблица'!BZ17</f>
        <v>0</v>
      </c>
      <c r="S24" s="1350">
        <f>'Проверочная  таблица'!CG17</f>
        <v>0</v>
      </c>
      <c r="T24" s="1351">
        <f>'Проверочная  таблица'!CZ17</f>
        <v>0</v>
      </c>
      <c r="U24" s="1351">
        <f>'Проверочная  таблица'!DC17</f>
        <v>0</v>
      </c>
      <c r="V24" s="1352">
        <f>'Проверочная  таблица'!DF17</f>
        <v>0</v>
      </c>
      <c r="W24" s="1353">
        <f>'Проверочная  таблица'!DI17</f>
        <v>0</v>
      </c>
      <c r="X24" s="1349">
        <f>'Проверочная  таблица'!DL17</f>
        <v>0</v>
      </c>
      <c r="Y24" s="1350">
        <f>'Проверочная  таблица'!DO17</f>
        <v>0</v>
      </c>
      <c r="Z24" s="1352">
        <f>'Проверочная  таблица'!DR17</f>
        <v>0</v>
      </c>
      <c r="AA24" s="1353">
        <f>'Проверочная  таблица'!DU17</f>
        <v>0</v>
      </c>
      <c r="AB24" s="1340">
        <f>'Проверочная  таблица'!DX17</f>
        <v>0</v>
      </c>
      <c r="AC24" s="1351">
        <f>'Проверочная  таблица'!EA17</f>
        <v>0</v>
      </c>
      <c r="AD24" s="1349">
        <f>'Проверочная  таблица'!ED17+'Проверочная  таблица'!EJ17</f>
        <v>0</v>
      </c>
      <c r="AE24" s="1350">
        <f>'Проверочная  таблица'!EG17+'Проверочная  таблица'!EM17</f>
        <v>0</v>
      </c>
      <c r="AF24" s="1351">
        <f>'Проверочная  таблица'!FC17</f>
        <v>0</v>
      </c>
      <c r="AG24" s="1351">
        <f>'Проверочная  таблица'!FG17</f>
        <v>0</v>
      </c>
      <c r="AH24" s="1349">
        <f>'Проверочная  таблица'!FJ17</f>
        <v>0</v>
      </c>
      <c r="AI24" s="1350">
        <f>'Проверочная  таблица'!FM17</f>
        <v>0</v>
      </c>
      <c r="AJ24" s="1350">
        <f>'Проверочная  таблица'!FP17</f>
        <v>0</v>
      </c>
      <c r="AK24" s="1350">
        <f>'Проверочная  таблица'!FS17</f>
        <v>0</v>
      </c>
      <c r="AL24" s="1350">
        <f>'Проверочная  таблица'!FV17+'Проверочная  таблица'!GB17</f>
        <v>0</v>
      </c>
      <c r="AM24" s="1351">
        <f>'Проверочная  таблица'!FY17+'Проверочная  таблица'!GE17</f>
        <v>0</v>
      </c>
      <c r="AN24" s="1350">
        <f>'Проверочная  таблица'!GL17</f>
        <v>0</v>
      </c>
      <c r="AO24" s="1350">
        <f>'Проверочная  таблица'!GO17</f>
        <v>0</v>
      </c>
      <c r="AP24" s="1350">
        <f>'Проверочная  таблица'!GR17+'Проверочная  таблица'!GX17</f>
        <v>0</v>
      </c>
      <c r="AQ24" s="1350">
        <f>'Проверочная  таблица'!GU17+'Проверочная  таблица'!HA17</f>
        <v>0</v>
      </c>
      <c r="AR24" s="1351">
        <f>'Проверочная  таблица'!HP17</f>
        <v>0</v>
      </c>
      <c r="AS24" s="1351">
        <f>'Проверочная  таблица'!HT17</f>
        <v>0</v>
      </c>
      <c r="AT24" s="1350">
        <f>'Проверочная  таблица'!IF17+'Проверочная  таблица'!IL17</f>
        <v>0</v>
      </c>
      <c r="AU24" s="1351">
        <f>'Проверочная  таблица'!II17+'Проверочная  таблица'!IO17</f>
        <v>0</v>
      </c>
      <c r="AV24" s="1349">
        <f>'Проверочная  таблица'!IV17</f>
        <v>0</v>
      </c>
      <c r="AW24" s="1351">
        <f>'Проверочная  таблица'!IY17</f>
        <v>0</v>
      </c>
      <c r="AX24" s="1349">
        <f>'Проверочная  таблица'!JB17</f>
        <v>0</v>
      </c>
      <c r="AY24" s="1351">
        <f>'Проверочная  таблица'!JE17</f>
        <v>0</v>
      </c>
      <c r="AZ24" s="1349">
        <f>'Проверочная  таблица'!JH17+'Проверочная  таблица'!JN17</f>
        <v>0</v>
      </c>
      <c r="BA24" s="1350">
        <f>'Проверочная  таблица'!JK17+'Проверочная  таблица'!JQ17</f>
        <v>0</v>
      </c>
      <c r="BB24" s="1350">
        <f>'Проверочная  таблица'!KF17</f>
        <v>0</v>
      </c>
      <c r="BC24" s="1351">
        <f>'Проверочная  таблица'!KJ17</f>
        <v>0</v>
      </c>
      <c r="BD24" s="1350">
        <f>'Проверочная  таблица'!KN17+'Проверочная  таблица'!KT17</f>
        <v>0</v>
      </c>
      <c r="BE24" s="1351">
        <f>'Проверочная  таблица'!KW17+'Проверочная  таблица'!KQ17</f>
        <v>0</v>
      </c>
      <c r="BF24" s="1349">
        <f>'Проверочная  таблица'!LD17+'Проверочная  таблица'!LJ17</f>
        <v>0</v>
      </c>
      <c r="BG24" s="1351">
        <f>'Проверочная  таблица'!LM17+'Проверочная  таблица'!LG17</f>
        <v>0</v>
      </c>
      <c r="BH24" s="1350">
        <f>'Проверочная  таблица'!MD17</f>
        <v>0</v>
      </c>
      <c r="BI24" s="1351">
        <f>'Проверочная  таблица'!ML17</f>
        <v>0</v>
      </c>
      <c r="BJ24" s="1350">
        <f>'Проверочная  таблица'!MB17</f>
        <v>0</v>
      </c>
      <c r="BK24" s="1351">
        <f>'Проверочная  таблица'!MJ17</f>
        <v>0</v>
      </c>
      <c r="BL24" s="1350">
        <f>'Проверочная  таблица'!MG17+'Проверочная  таблица'!MR17</f>
        <v>117280.97</v>
      </c>
      <c r="BM24" s="1351">
        <f>'Проверочная  таблица'!MU17+'Проверочная  таблица'!MO17</f>
        <v>0</v>
      </c>
      <c r="BN24" s="1349">
        <f>'Проверочная  таблица'!NJ17+'Проверочная  таблица'!NR17</f>
        <v>0</v>
      </c>
      <c r="BO24" s="1350">
        <f>'Проверочная  таблица'!NN17+'Проверочная  таблица'!NV17</f>
        <v>0</v>
      </c>
      <c r="BP24" s="1350">
        <f>'Проверочная  таблица'!OZ17+'Проверочная  таблица'!OP17</f>
        <v>0</v>
      </c>
      <c r="BQ24" s="1351">
        <f>'Проверочная  таблица'!PE17+'Проверочная  таблица'!OU17</f>
        <v>0</v>
      </c>
      <c r="BR24" s="1350"/>
      <c r="BS24" s="1351"/>
      <c r="BT24" s="1349">
        <f>'Проверочная  таблица'!QD17</f>
        <v>0</v>
      </c>
      <c r="BU24" s="1351">
        <f>'Проверочная  таблица'!QG17</f>
        <v>0</v>
      </c>
      <c r="BV24" s="1350">
        <f>'Проверочная  таблица'!QJ17+'Проверочная  таблица'!QP17</f>
        <v>0</v>
      </c>
      <c r="BW24" s="1351">
        <f>'Проверочная  таблица'!QM17+'Проверочная  таблица'!QS17</f>
        <v>0</v>
      </c>
      <c r="BX24" s="1349">
        <f>'Проверочная  таблица'!RH17+'Проверочная  таблица'!RR17</f>
        <v>0</v>
      </c>
      <c r="BY24" s="1350">
        <f>'Проверочная  таблица'!RW17+'Проверочная  таблица'!RM17</f>
        <v>0</v>
      </c>
      <c r="BZ24" s="1352">
        <f>'Проверочная  таблица'!RJ26+'Проверочная  таблица'!RT26</f>
        <v>0</v>
      </c>
      <c r="CA24" s="1353">
        <f>'Проверочная  таблица'!RY26+'Проверочная  таблица'!RO26</f>
        <v>0</v>
      </c>
      <c r="CB24" s="1349">
        <f>'Проверочная  таблица'!SG17+'Проверочная  таблица'!SI17</f>
        <v>0</v>
      </c>
      <c r="CC24" s="1351">
        <f>'Проверочная  таблица'!SM17+'Проверочная  таблица'!SO17</f>
        <v>0</v>
      </c>
      <c r="CD24" s="1349">
        <f>'Проверочная  таблица'!SR17</f>
        <v>0</v>
      </c>
      <c r="CE24" s="1350">
        <f>'Проверочная  таблица'!SU17</f>
        <v>0</v>
      </c>
      <c r="CF24" s="1350">
        <f>'Проверочная  таблица'!TL17+'Проверочная  таблица'!SX17</f>
        <v>0</v>
      </c>
      <c r="CG24" s="1351">
        <f>'Проверочная  таблица'!TS17+'Проверочная  таблица'!TE17</f>
        <v>0</v>
      </c>
      <c r="CH24" s="1349">
        <f>'Проверочная  таблица'!SZ17+'Проверочная  таблица'!TN17</f>
        <v>0</v>
      </c>
      <c r="CI24" s="1350">
        <f>'Проверочная  таблица'!TU17+'Проверочная  таблица'!TG17</f>
        <v>0</v>
      </c>
      <c r="CJ24" s="1350">
        <f>'Проверочная  таблица'!TP17+'Проверочная  таблица'!TB17</f>
        <v>0</v>
      </c>
      <c r="CK24" s="1351">
        <f>'Проверочная  таблица'!TW17+'Проверочная  таблица'!TI17</f>
        <v>0</v>
      </c>
      <c r="CL24" s="1350">
        <f t="shared" si="8"/>
        <v>6953208.9900000002</v>
      </c>
      <c r="CM24" s="1350">
        <f t="shared" si="8"/>
        <v>1460047.69</v>
      </c>
      <c r="CN24" s="1351">
        <f>'Проверочная  таблица'!VT17+'Проверочная  таблица'!VR17</f>
        <v>1021700</v>
      </c>
      <c r="CO24" s="1351">
        <f>'Проверочная  таблица'!VU17+'Проверочная  таблица'!VS17</f>
        <v>120864.48</v>
      </c>
      <c r="CP24" s="1340">
        <f>'Проверочная  таблица'!VV17</f>
        <v>3000</v>
      </c>
      <c r="CQ24" s="1340">
        <f>'Проверочная  таблица'!VW17</f>
        <v>0</v>
      </c>
      <c r="CR24" s="1355">
        <f>'Проверочная  таблица'!VX17</f>
        <v>0</v>
      </c>
      <c r="CS24" s="1133">
        <f>'Проверочная  таблица'!VY17</f>
        <v>0</v>
      </c>
      <c r="CT24" s="1356">
        <f>'Проверочная  таблица'!VZ17</f>
        <v>0</v>
      </c>
      <c r="CU24" s="1133">
        <f>'Проверочная  таблица'!WA17</f>
        <v>0</v>
      </c>
      <c r="CV24" s="1356">
        <f>'Проверочная  таблица'!WB17</f>
        <v>0</v>
      </c>
      <c r="CW24" s="1355">
        <f>'Проверочная  таблица'!WC17</f>
        <v>0</v>
      </c>
      <c r="CX24" s="1350">
        <f>'Проверочная  таблица'!WF17</f>
        <v>5028508.99</v>
      </c>
      <c r="CY24" s="1350">
        <f>'Проверочная  таблица'!WI17</f>
        <v>1292000.83</v>
      </c>
      <c r="CZ24" s="1350">
        <f>'Проверочная  таблица'!WL17</f>
        <v>900000</v>
      </c>
      <c r="DA24" s="1350">
        <f>'Проверочная  таблица'!WO17</f>
        <v>47182.38</v>
      </c>
      <c r="DB24" s="1350">
        <f t="shared" si="9"/>
        <v>23222929.609999999</v>
      </c>
      <c r="DC24" s="1351">
        <f t="shared" si="10"/>
        <v>5680084.6900000004</v>
      </c>
      <c r="DD24" s="1349">
        <f>'Проверочная  таблица'!WT17</f>
        <v>390600</v>
      </c>
      <c r="DE24" s="1351">
        <f>'Проверочная  таблица'!WW17</f>
        <v>95697</v>
      </c>
      <c r="DF24" s="1349">
        <f>'Проверочная  таблица'!WZ17</f>
        <v>0</v>
      </c>
      <c r="DG24" s="1351">
        <f>'Проверочная  таблица'!XC17</f>
        <v>0</v>
      </c>
      <c r="DH24" s="1349">
        <f>'Проверочная  таблица'!XF17</f>
        <v>1271209.6100000001</v>
      </c>
      <c r="DI24" s="1351">
        <f>'Проверочная  таблица'!XI17</f>
        <v>311287.69</v>
      </c>
      <c r="DJ24" s="1349">
        <f>'Проверочная  таблица'!XL17</f>
        <v>21561120</v>
      </c>
      <c r="DK24" s="1351">
        <f>'Проверочная  таблица'!XO17</f>
        <v>5273100</v>
      </c>
      <c r="DM24" s="1312">
        <f>CL24/1000-'[1]Финансовая  помощь  (факт)'!BF24</f>
        <v>6953.2089900000001</v>
      </c>
    </row>
    <row r="25" spans="1:117" ht="25.5" customHeight="1" x14ac:dyDescent="0.25">
      <c r="A25" s="53" t="s">
        <v>281</v>
      </c>
      <c r="B25" s="1345">
        <f t="shared" si="0"/>
        <v>82341229.849999994</v>
      </c>
      <c r="C25" s="1346">
        <f t="shared" si="1"/>
        <v>9537175.1799999997</v>
      </c>
      <c r="D25" s="1347">
        <f t="shared" si="6"/>
        <v>0</v>
      </c>
      <c r="E25" s="1348">
        <f t="shared" si="7"/>
        <v>0</v>
      </c>
      <c r="F25" s="1329">
        <f>'Проверочная  таблица'!BI27</f>
        <v>0</v>
      </c>
      <c r="G25" s="1330">
        <f>'Проверочная  таблица'!BL27</f>
        <v>0</v>
      </c>
      <c r="H25" s="1331">
        <f>'Проверочная  таблица'!BJ27</f>
        <v>0</v>
      </c>
      <c r="I25" s="1330">
        <f>'Проверочная  таблица'!BM27</f>
        <v>0</v>
      </c>
      <c r="J25" s="1349">
        <f t="shared" si="2"/>
        <v>82341229.849999994</v>
      </c>
      <c r="K25" s="1350">
        <f t="shared" si="3"/>
        <v>9537175.1799999997</v>
      </c>
      <c r="L25" s="1334">
        <f t="shared" si="4"/>
        <v>44402465.219999999</v>
      </c>
      <c r="M25" s="1334">
        <f t="shared" si="5"/>
        <v>142065.22</v>
      </c>
      <c r="N25" s="1350">
        <f>'Проверочная  таблица'!BV27</f>
        <v>0</v>
      </c>
      <c r="O25" s="1350">
        <f>'Проверочная  таблица'!CC27</f>
        <v>0</v>
      </c>
      <c r="P25" s="1350">
        <f>'Проверочная  таблица'!BX27+'Проверочная  таблица'!CJ27</f>
        <v>0</v>
      </c>
      <c r="Q25" s="1351">
        <f>'Проверочная  таблица'!CE27+'Проверочная  таблица'!CM27</f>
        <v>0</v>
      </c>
      <c r="R25" s="1349">
        <f>'Проверочная  таблица'!BZ27</f>
        <v>0</v>
      </c>
      <c r="S25" s="1350">
        <f>'Проверочная  таблица'!CG27</f>
        <v>0</v>
      </c>
      <c r="T25" s="1351">
        <f>'Проверочная  таблица'!CZ27</f>
        <v>0</v>
      </c>
      <c r="U25" s="1351">
        <f>'Проверочная  таблица'!DC27</f>
        <v>0</v>
      </c>
      <c r="V25" s="1352">
        <f>'Проверочная  таблица'!DF27</f>
        <v>0</v>
      </c>
      <c r="W25" s="1353">
        <f>'Проверочная  таблица'!DI27</f>
        <v>0</v>
      </c>
      <c r="X25" s="1349">
        <f>'Проверочная  таблица'!DL27</f>
        <v>0</v>
      </c>
      <c r="Y25" s="1350">
        <f>'Проверочная  таблица'!DO27</f>
        <v>0</v>
      </c>
      <c r="Z25" s="1352">
        <f>'Проверочная  таблица'!DR27</f>
        <v>0</v>
      </c>
      <c r="AA25" s="1353">
        <f>'Проверочная  таблица'!DU27</f>
        <v>0</v>
      </c>
      <c r="AB25" s="1340">
        <f>'Проверочная  таблица'!DX27</f>
        <v>0</v>
      </c>
      <c r="AC25" s="1351">
        <f>'Проверочная  таблица'!EA27</f>
        <v>0</v>
      </c>
      <c r="AD25" s="1349">
        <f>'Проверочная  таблица'!ED27+'Проверочная  таблица'!EJ27</f>
        <v>0</v>
      </c>
      <c r="AE25" s="1350">
        <f>'Проверочная  таблица'!EG27+'Проверочная  таблица'!EM27</f>
        <v>0</v>
      </c>
      <c r="AF25" s="1351">
        <f>'Проверочная  таблица'!FC27</f>
        <v>0</v>
      </c>
      <c r="AG25" s="1351">
        <f>'Проверочная  таблица'!FG27</f>
        <v>0</v>
      </c>
      <c r="AH25" s="1349">
        <f>'Проверочная  таблица'!FJ27</f>
        <v>0</v>
      </c>
      <c r="AI25" s="1350">
        <f>'Проверочная  таблица'!FM27</f>
        <v>0</v>
      </c>
      <c r="AJ25" s="1350">
        <f>'Проверочная  таблица'!FP27</f>
        <v>0</v>
      </c>
      <c r="AK25" s="1350">
        <f>'Проверочная  таблица'!FS27</f>
        <v>0</v>
      </c>
      <c r="AL25" s="1350">
        <f>'Проверочная  таблица'!FV27+'Проверочная  таблица'!GB27</f>
        <v>0</v>
      </c>
      <c r="AM25" s="1351">
        <f>'Проверочная  таблица'!FY27+'Проверочная  таблица'!GE27</f>
        <v>0</v>
      </c>
      <c r="AN25" s="1350">
        <f>'Проверочная  таблица'!GL27</f>
        <v>0</v>
      </c>
      <c r="AO25" s="1350">
        <f>'Проверочная  таблица'!GO27</f>
        <v>0</v>
      </c>
      <c r="AP25" s="1350">
        <f>'Проверочная  таблица'!GR27+'Проверочная  таблица'!GX27</f>
        <v>0</v>
      </c>
      <c r="AQ25" s="1350">
        <f>'Проверочная  таблица'!GU27+'Проверочная  таблица'!HA27</f>
        <v>0</v>
      </c>
      <c r="AR25" s="1351">
        <f>'Проверочная  таблица'!HP27</f>
        <v>0</v>
      </c>
      <c r="AS25" s="1351">
        <f>'Проверочная  таблица'!HT27</f>
        <v>0</v>
      </c>
      <c r="AT25" s="1350">
        <f>'Проверочная  таблица'!IF27+'Проверочная  таблица'!IL27</f>
        <v>0</v>
      </c>
      <c r="AU25" s="1351">
        <f>'Проверочная  таблица'!II27+'Проверочная  таблица'!IO27</f>
        <v>0</v>
      </c>
      <c r="AV25" s="1349">
        <f>'Проверочная  таблица'!IV27</f>
        <v>0</v>
      </c>
      <c r="AW25" s="1351">
        <f>'Проверочная  таблица'!IY27</f>
        <v>0</v>
      </c>
      <c r="AX25" s="1349">
        <f>'Проверочная  таблица'!JB27</f>
        <v>0</v>
      </c>
      <c r="AY25" s="1351">
        <f>'Проверочная  таблица'!JE27</f>
        <v>0</v>
      </c>
      <c r="AZ25" s="1349">
        <f>'Проверочная  таблица'!JH27+'Проверочная  таблица'!JN27</f>
        <v>0</v>
      </c>
      <c r="BA25" s="1350">
        <f>'Проверочная  таблица'!JK27+'Проверочная  таблица'!JQ27</f>
        <v>0</v>
      </c>
      <c r="BB25" s="1350">
        <f>'Проверочная  таблица'!KF27</f>
        <v>0</v>
      </c>
      <c r="BC25" s="1351">
        <f>'Проверочная  таблица'!KJ27</f>
        <v>0</v>
      </c>
      <c r="BD25" s="1350">
        <f>'Проверочная  таблица'!KN27+'Проверочная  таблица'!KT27</f>
        <v>0</v>
      </c>
      <c r="BE25" s="1351">
        <f>'Проверочная  таблица'!KW27+'Проверочная  таблица'!KQ27</f>
        <v>0</v>
      </c>
      <c r="BF25" s="1349">
        <f>'Проверочная  таблица'!LD27+'Проверочная  таблица'!LJ27</f>
        <v>0</v>
      </c>
      <c r="BG25" s="1351">
        <f>'Проверочная  таблица'!LM27+'Проверочная  таблица'!LG27</f>
        <v>0</v>
      </c>
      <c r="BH25" s="1350">
        <f>'Проверочная  таблица'!MD27</f>
        <v>0</v>
      </c>
      <c r="BI25" s="1351">
        <f>'Проверочная  таблица'!ML27</f>
        <v>0</v>
      </c>
      <c r="BJ25" s="1350">
        <f>'Проверочная  таблица'!MB27</f>
        <v>0</v>
      </c>
      <c r="BK25" s="1351">
        <f>'Проверочная  таблица'!MJ27</f>
        <v>0</v>
      </c>
      <c r="BL25" s="1350">
        <f>'Проверочная  таблица'!MG27+'Проверочная  таблица'!MR27</f>
        <v>142065.22</v>
      </c>
      <c r="BM25" s="1351">
        <f>'Проверочная  таблица'!MU27+'Проверочная  таблица'!MO27</f>
        <v>142065.22</v>
      </c>
      <c r="BN25" s="1349">
        <f>'Проверочная  таблица'!NJ27+'Проверочная  таблица'!NR27</f>
        <v>0</v>
      </c>
      <c r="BO25" s="1350">
        <f>'Проверочная  таблица'!NN27+'Проверочная  таблица'!NV27</f>
        <v>0</v>
      </c>
      <c r="BP25" s="1350">
        <f>'Проверочная  таблица'!OZ27+'Проверочная  таблица'!OP27</f>
        <v>0</v>
      </c>
      <c r="BQ25" s="1351">
        <f>'Проверочная  таблица'!PE27+'Проверочная  таблица'!OU27</f>
        <v>0</v>
      </c>
      <c r="BR25" s="1350"/>
      <c r="BS25" s="1351"/>
      <c r="BT25" s="1349">
        <f>'Проверочная  таблица'!QD27</f>
        <v>0</v>
      </c>
      <c r="BU25" s="1351">
        <f>'Проверочная  таблица'!QG27</f>
        <v>0</v>
      </c>
      <c r="BV25" s="1350">
        <f>'Проверочная  таблица'!QJ27+'Проверочная  таблица'!QP27</f>
        <v>0</v>
      </c>
      <c r="BW25" s="1351">
        <f>'Проверочная  таблица'!QM27+'Проверочная  таблица'!QS27</f>
        <v>0</v>
      </c>
      <c r="BX25" s="1349">
        <f>'Проверочная  таблица'!RH27+'Проверочная  таблица'!RR27</f>
        <v>0</v>
      </c>
      <c r="BY25" s="1350">
        <f>'Проверочная  таблица'!RW27+'Проверочная  таблица'!RM27</f>
        <v>0</v>
      </c>
      <c r="BZ25" s="1352">
        <f>'Проверочная  таблица'!RJ27+'Проверочная  таблица'!RT27</f>
        <v>0</v>
      </c>
      <c r="CA25" s="1353">
        <f>'Проверочная  таблица'!RY27+'Проверочная  таблица'!RO27</f>
        <v>0</v>
      </c>
      <c r="CB25" s="1349">
        <f>'Проверочная  таблица'!SG27+'Проверочная  таблица'!SI27</f>
        <v>0</v>
      </c>
      <c r="CC25" s="1351">
        <f>'Проверочная  таблица'!SM27+'Проверочная  таблица'!SO27</f>
        <v>0</v>
      </c>
      <c r="CD25" s="1349">
        <f>'Проверочная  таблица'!SR27</f>
        <v>0</v>
      </c>
      <c r="CE25" s="1350">
        <f>'Проверочная  таблица'!SU27</f>
        <v>0</v>
      </c>
      <c r="CF25" s="1350">
        <f>'Проверочная  таблица'!TL27+'Проверочная  таблица'!SX27</f>
        <v>0</v>
      </c>
      <c r="CG25" s="1351">
        <f>'Проверочная  таблица'!TS27+'Проверочная  таблица'!TE27</f>
        <v>0</v>
      </c>
      <c r="CH25" s="1349">
        <f>'Проверочная  таблица'!SZ27+'Проверочная  таблица'!TN27</f>
        <v>44260400</v>
      </c>
      <c r="CI25" s="1350">
        <f>'Проверочная  таблица'!TU27+'Проверочная  таблица'!TG27</f>
        <v>0</v>
      </c>
      <c r="CJ25" s="1350">
        <f>'Проверочная  таблица'!TP27+'Проверочная  таблица'!TB27</f>
        <v>0</v>
      </c>
      <c r="CK25" s="1351">
        <f>'Проверочная  таблица'!TW27+'Проверочная  таблица'!TI27</f>
        <v>0</v>
      </c>
      <c r="CL25" s="1350">
        <f t="shared" si="8"/>
        <v>10613831.17</v>
      </c>
      <c r="CM25" s="1350">
        <f t="shared" si="8"/>
        <v>2524815.96</v>
      </c>
      <c r="CN25" s="1351">
        <f>'Проверочная  таблица'!VT27+'Проверочная  таблица'!VR27</f>
        <v>2589300</v>
      </c>
      <c r="CO25" s="1351">
        <f>'Проверочная  таблица'!VU27+'Проверочная  таблица'!VS27</f>
        <v>548072.18999999994</v>
      </c>
      <c r="CP25" s="1340">
        <f>'Проверочная  таблица'!VV27</f>
        <v>3000</v>
      </c>
      <c r="CQ25" s="1340">
        <f>'Проверочная  таблица'!VW27</f>
        <v>0</v>
      </c>
      <c r="CR25" s="1355">
        <f>'Проверочная  таблица'!VX27</f>
        <v>0</v>
      </c>
      <c r="CS25" s="1133">
        <f>'Проверочная  таблица'!VY27</f>
        <v>0</v>
      </c>
      <c r="CT25" s="1356">
        <f>'Проверочная  таблица'!VZ27</f>
        <v>0</v>
      </c>
      <c r="CU25" s="1133">
        <f>'Проверочная  таблица'!WA27</f>
        <v>0</v>
      </c>
      <c r="CV25" s="1356">
        <f>'Проверочная  таблица'!WB27</f>
        <v>0</v>
      </c>
      <c r="CW25" s="1355">
        <f>'Проверочная  таблица'!WC27</f>
        <v>0</v>
      </c>
      <c r="CX25" s="1350">
        <f>'Проверочная  таблица'!WF27</f>
        <v>7121531.1699999999</v>
      </c>
      <c r="CY25" s="1350">
        <f>'Проверочная  таблица'!WI27</f>
        <v>1745350.65</v>
      </c>
      <c r="CZ25" s="1350">
        <f>'Проверочная  таблица'!WL27</f>
        <v>900000</v>
      </c>
      <c r="DA25" s="1350">
        <f>'Проверочная  таблица'!WO27</f>
        <v>231393.12</v>
      </c>
      <c r="DB25" s="1350">
        <f t="shared" si="9"/>
        <v>27324933.460000001</v>
      </c>
      <c r="DC25" s="1351">
        <f t="shared" si="10"/>
        <v>6870294</v>
      </c>
      <c r="DD25" s="1349">
        <f>'Проверочная  таблица'!WT27</f>
        <v>546840</v>
      </c>
      <c r="DE25" s="1351">
        <f>'Проверочная  таблица'!WW27</f>
        <v>136710</v>
      </c>
      <c r="DF25" s="1349">
        <f>'Проверочная  таблица'!WZ27</f>
        <v>0</v>
      </c>
      <c r="DG25" s="1351">
        <f>'Проверочная  таблица'!XC27</f>
        <v>0</v>
      </c>
      <c r="DH25" s="1349">
        <f>'Проверочная  таблица'!XF27</f>
        <v>1779693.46</v>
      </c>
      <c r="DI25" s="1351">
        <f>'Проверочная  таблица'!XI27</f>
        <v>444924</v>
      </c>
      <c r="DJ25" s="1349">
        <f>'Проверочная  таблица'!XL27</f>
        <v>24998400</v>
      </c>
      <c r="DK25" s="1351">
        <f>'Проверочная  таблица'!XO27</f>
        <v>6288660</v>
      </c>
      <c r="DM25" s="1312">
        <f>CL25/1000-'[1]Финансовая  помощь  (факт)'!BF25</f>
        <v>8024.5311699999993</v>
      </c>
    </row>
    <row r="26" spans="1:117" ht="25.5" customHeight="1" x14ac:dyDescent="0.25">
      <c r="A26" s="68" t="s">
        <v>282</v>
      </c>
      <c r="B26" s="1345">
        <f t="shared" si="0"/>
        <v>90403118.909999996</v>
      </c>
      <c r="C26" s="1346">
        <f t="shared" si="1"/>
        <v>18554483.16</v>
      </c>
      <c r="D26" s="1347">
        <f t="shared" si="6"/>
        <v>0</v>
      </c>
      <c r="E26" s="1348">
        <f t="shared" si="7"/>
        <v>0</v>
      </c>
      <c r="F26" s="1329">
        <f>'Проверочная  таблица'!BI28</f>
        <v>0</v>
      </c>
      <c r="G26" s="1330">
        <f>'Проверочная  таблица'!BL28</f>
        <v>0</v>
      </c>
      <c r="H26" s="1331">
        <f>'Проверочная  таблица'!BJ28</f>
        <v>0</v>
      </c>
      <c r="I26" s="1330">
        <f>'Проверочная  таблица'!BM28</f>
        <v>0</v>
      </c>
      <c r="J26" s="1349">
        <f t="shared" si="2"/>
        <v>90403118.909999996</v>
      </c>
      <c r="K26" s="1350">
        <f t="shared" si="3"/>
        <v>18554483.16</v>
      </c>
      <c r="L26" s="1334">
        <f t="shared" si="4"/>
        <v>24901552.73</v>
      </c>
      <c r="M26" s="1334">
        <f t="shared" si="5"/>
        <v>0</v>
      </c>
      <c r="N26" s="1350">
        <f>'Проверочная  таблица'!BV28</f>
        <v>0</v>
      </c>
      <c r="O26" s="1350">
        <f>'Проверочная  таблица'!CC28</f>
        <v>0</v>
      </c>
      <c r="P26" s="1350">
        <f>'Проверочная  таблица'!BX28+'Проверочная  таблица'!CJ28</f>
        <v>0</v>
      </c>
      <c r="Q26" s="1351">
        <f>'Проверочная  таблица'!CE28+'Проверочная  таблица'!CM28</f>
        <v>0</v>
      </c>
      <c r="R26" s="1349">
        <f>'Проверочная  таблица'!BZ28</f>
        <v>0</v>
      </c>
      <c r="S26" s="1350">
        <f>'Проверочная  таблица'!CG28</f>
        <v>0</v>
      </c>
      <c r="T26" s="1351">
        <f>'Проверочная  таблица'!CZ28</f>
        <v>0</v>
      </c>
      <c r="U26" s="1351">
        <f>'Проверочная  таблица'!DC28</f>
        <v>0</v>
      </c>
      <c r="V26" s="1352">
        <f>'Проверочная  таблица'!DF28</f>
        <v>0</v>
      </c>
      <c r="W26" s="1353">
        <f>'Проверочная  таблица'!DI28</f>
        <v>0</v>
      </c>
      <c r="X26" s="1349">
        <f>'Проверочная  таблица'!DL28</f>
        <v>0</v>
      </c>
      <c r="Y26" s="1350">
        <f>'Проверочная  таблица'!DO28</f>
        <v>0</v>
      </c>
      <c r="Z26" s="1352">
        <f>'Проверочная  таблица'!DR28</f>
        <v>0</v>
      </c>
      <c r="AA26" s="1353">
        <f>'Проверочная  таблица'!DU28</f>
        <v>0</v>
      </c>
      <c r="AB26" s="1340">
        <f>'Проверочная  таблица'!DX28</f>
        <v>0</v>
      </c>
      <c r="AC26" s="1351">
        <f>'Проверочная  таблица'!EA28</f>
        <v>0</v>
      </c>
      <c r="AD26" s="1349">
        <f>'Проверочная  таблица'!ED28+'Проверочная  таблица'!EJ28</f>
        <v>0</v>
      </c>
      <c r="AE26" s="1350">
        <f>'Проверочная  таблица'!EG28+'Проверочная  таблица'!EM28</f>
        <v>0</v>
      </c>
      <c r="AF26" s="1351">
        <f>'Проверочная  таблица'!FC28</f>
        <v>0</v>
      </c>
      <c r="AG26" s="1351">
        <f>'Проверочная  таблица'!FG28</f>
        <v>0</v>
      </c>
      <c r="AH26" s="1349">
        <f>'Проверочная  таблица'!FJ28</f>
        <v>0</v>
      </c>
      <c r="AI26" s="1350">
        <f>'Проверочная  таблица'!FM28</f>
        <v>0</v>
      </c>
      <c r="AJ26" s="1350">
        <f>'Проверочная  таблица'!FP28</f>
        <v>0</v>
      </c>
      <c r="AK26" s="1350">
        <f>'Проверочная  таблица'!FS28</f>
        <v>0</v>
      </c>
      <c r="AL26" s="1350">
        <f>'Проверочная  таблица'!FV28+'Проверочная  таблица'!GB28</f>
        <v>0</v>
      </c>
      <c r="AM26" s="1351">
        <f>'Проверочная  таблица'!FY28+'Проверочная  таблица'!GE28</f>
        <v>0</v>
      </c>
      <c r="AN26" s="1350">
        <f>'Проверочная  таблица'!GL28</f>
        <v>0</v>
      </c>
      <c r="AO26" s="1350">
        <f>'Проверочная  таблица'!GO28</f>
        <v>0</v>
      </c>
      <c r="AP26" s="1350">
        <f>'Проверочная  таблица'!GR28+'Проверочная  таблица'!GX28</f>
        <v>0</v>
      </c>
      <c r="AQ26" s="1350">
        <f>'Проверочная  таблица'!GU28+'Проверочная  таблица'!HA28</f>
        <v>0</v>
      </c>
      <c r="AR26" s="1351">
        <f>'Проверочная  таблица'!HP28</f>
        <v>0</v>
      </c>
      <c r="AS26" s="1351">
        <f>'Проверочная  таблица'!HT28</f>
        <v>0</v>
      </c>
      <c r="AT26" s="1350">
        <f>'Проверочная  таблица'!IF28+'Проверочная  таблица'!IL28</f>
        <v>0</v>
      </c>
      <c r="AU26" s="1351">
        <f>'Проверочная  таблица'!II28+'Проверочная  таблица'!IO28</f>
        <v>0</v>
      </c>
      <c r="AV26" s="1349">
        <f>'Проверочная  таблица'!IV28</f>
        <v>0</v>
      </c>
      <c r="AW26" s="1351">
        <f>'Проверочная  таблица'!IY28</f>
        <v>0</v>
      </c>
      <c r="AX26" s="1349">
        <f>'Проверочная  таблица'!JB28</f>
        <v>0</v>
      </c>
      <c r="AY26" s="1351">
        <f>'Проверочная  таблица'!JE28</f>
        <v>0</v>
      </c>
      <c r="AZ26" s="1349">
        <f>'Проверочная  таблица'!JH28+'Проверочная  таблица'!JN28</f>
        <v>0</v>
      </c>
      <c r="BA26" s="1350">
        <f>'Проверочная  таблица'!JK28+'Проверочная  таблица'!JQ28</f>
        <v>0</v>
      </c>
      <c r="BB26" s="1350">
        <f>'Проверочная  таблица'!KF28</f>
        <v>0</v>
      </c>
      <c r="BC26" s="1351">
        <f>'Проверочная  таблица'!KJ28</f>
        <v>0</v>
      </c>
      <c r="BD26" s="1350">
        <f>'Проверочная  таблица'!KN28+'Проверочная  таблица'!KT28</f>
        <v>0</v>
      </c>
      <c r="BE26" s="1351">
        <f>'Проверочная  таблица'!KW28+'Проверочная  таблица'!KQ28</f>
        <v>0</v>
      </c>
      <c r="BF26" s="1349">
        <f>'Проверочная  таблица'!LD28+'Проверочная  таблица'!LJ28</f>
        <v>0</v>
      </c>
      <c r="BG26" s="1351">
        <f>'Проверочная  таблица'!LM28+'Проверочная  таблица'!LG28</f>
        <v>0</v>
      </c>
      <c r="BH26" s="1350">
        <f>'Проверочная  таблица'!MD28</f>
        <v>0</v>
      </c>
      <c r="BI26" s="1351">
        <f>'Проверочная  таблица'!ML28</f>
        <v>0</v>
      </c>
      <c r="BJ26" s="1350">
        <f>'Проверочная  таблица'!MB28</f>
        <v>0</v>
      </c>
      <c r="BK26" s="1351">
        <f>'Проверочная  таблица'!MJ28</f>
        <v>0</v>
      </c>
      <c r="BL26" s="1350">
        <f>'Проверочная  таблица'!MG28+'Проверочная  таблица'!MR28</f>
        <v>62652.73</v>
      </c>
      <c r="BM26" s="1351">
        <f>'Проверочная  таблица'!MU28+'Проверочная  таблица'!MO28</f>
        <v>0</v>
      </c>
      <c r="BN26" s="1349">
        <f>'Проверочная  таблица'!NJ28+'Проверочная  таблица'!NR28</f>
        <v>24838900</v>
      </c>
      <c r="BO26" s="1350">
        <f>'Проверочная  таблица'!NN28+'Проверочная  таблица'!NV28</f>
        <v>0</v>
      </c>
      <c r="BP26" s="1350">
        <f>'Проверочная  таблица'!OZ28+'Проверочная  таблица'!OP28</f>
        <v>0</v>
      </c>
      <c r="BQ26" s="1351">
        <f>'Проверочная  таблица'!PE28+'Проверочная  таблица'!OU28</f>
        <v>0</v>
      </c>
      <c r="BR26" s="1350"/>
      <c r="BS26" s="1351"/>
      <c r="BT26" s="1349">
        <f>'Проверочная  таблица'!QD28</f>
        <v>0</v>
      </c>
      <c r="BU26" s="1351">
        <f>'Проверочная  таблица'!QG28</f>
        <v>0</v>
      </c>
      <c r="BV26" s="1350">
        <f>'Проверочная  таблица'!QJ28+'Проверочная  таблица'!QP28</f>
        <v>0</v>
      </c>
      <c r="BW26" s="1351">
        <f>'Проверочная  таблица'!QM28+'Проверочная  таблица'!QS28</f>
        <v>0</v>
      </c>
      <c r="BX26" s="1349">
        <f>'Проверочная  таблица'!RH28+'Проверочная  таблица'!RR28</f>
        <v>0</v>
      </c>
      <c r="BY26" s="1350">
        <f>'Проверочная  таблица'!RW28+'Проверочная  таблица'!RM28</f>
        <v>0</v>
      </c>
      <c r="BZ26" s="1352">
        <f>'Проверочная  таблица'!RJ28+'Проверочная  таблица'!RT28</f>
        <v>0</v>
      </c>
      <c r="CA26" s="1353">
        <f>'Проверочная  таблица'!RY28+'Проверочная  таблица'!RO28</f>
        <v>0</v>
      </c>
      <c r="CB26" s="1349">
        <f>'Проверочная  таблица'!SG28+'Проверочная  таблица'!SI28</f>
        <v>0</v>
      </c>
      <c r="CC26" s="1351">
        <f>'Проверочная  таблица'!SM28+'Проверочная  таблица'!SO28</f>
        <v>0</v>
      </c>
      <c r="CD26" s="1349">
        <f>'Проверочная  таблица'!SR28</f>
        <v>0</v>
      </c>
      <c r="CE26" s="1350">
        <f>'Проверочная  таблица'!SU28</f>
        <v>0</v>
      </c>
      <c r="CF26" s="1350">
        <f>'Проверочная  таблица'!TL28+'Проверочная  таблица'!SX28</f>
        <v>0</v>
      </c>
      <c r="CG26" s="1351">
        <f>'Проверочная  таблица'!TS28+'Проверочная  таблица'!TE28</f>
        <v>0</v>
      </c>
      <c r="CH26" s="1349">
        <f>'Проверочная  таблица'!SZ28+'Проверочная  таблица'!TN28</f>
        <v>0</v>
      </c>
      <c r="CI26" s="1350">
        <f>'Проверочная  таблица'!TU28+'Проверочная  таблица'!TG28</f>
        <v>0</v>
      </c>
      <c r="CJ26" s="1350">
        <f>'Проверочная  таблица'!TP28+'Проверочная  таблица'!TB28</f>
        <v>0</v>
      </c>
      <c r="CK26" s="1351">
        <f>'Проверочная  таблица'!TW28+'Проверочная  таблица'!TI28</f>
        <v>0</v>
      </c>
      <c r="CL26" s="1350">
        <f t="shared" si="8"/>
        <v>22140743.109999999</v>
      </c>
      <c r="CM26" s="1350">
        <f t="shared" si="8"/>
        <v>7714277.1500000004</v>
      </c>
      <c r="CN26" s="1351">
        <f>'Проверочная  таблица'!VT28+'Проверочная  таблица'!VR28</f>
        <v>4923000</v>
      </c>
      <c r="CO26" s="1351">
        <f>'Проверочная  таблица'!VU28+'Проверочная  таблица'!VS28</f>
        <v>1230750</v>
      </c>
      <c r="CP26" s="1340">
        <f>'Проверочная  таблица'!VV28</f>
        <v>5000</v>
      </c>
      <c r="CQ26" s="1340">
        <f>'Проверочная  таблица'!VW28</f>
        <v>0</v>
      </c>
      <c r="CR26" s="1355">
        <f>'Проверочная  таблица'!VX28</f>
        <v>0</v>
      </c>
      <c r="CS26" s="1133">
        <f>'Проверочная  таблица'!VY28</f>
        <v>0</v>
      </c>
      <c r="CT26" s="1356">
        <f>'Проверочная  таблица'!VZ28</f>
        <v>0</v>
      </c>
      <c r="CU26" s="1133">
        <f>'Проверочная  таблица'!WA28</f>
        <v>0</v>
      </c>
      <c r="CV26" s="1356">
        <f>'Проверочная  таблица'!WB28</f>
        <v>0</v>
      </c>
      <c r="CW26" s="1355">
        <f>'Проверочная  таблица'!WC28</f>
        <v>0</v>
      </c>
      <c r="CX26" s="1350">
        <f>'Проверочная  таблица'!WF28</f>
        <v>16362743.109999999</v>
      </c>
      <c r="CY26" s="1350">
        <f>'Проверочная  таблица'!WI28</f>
        <v>6483527.1500000004</v>
      </c>
      <c r="CZ26" s="1350">
        <f>'Проверочная  таблица'!WL28</f>
        <v>850000</v>
      </c>
      <c r="DA26" s="1350">
        <f>'Проверочная  таблица'!WO28</f>
        <v>0</v>
      </c>
      <c r="DB26" s="1350">
        <f t="shared" si="9"/>
        <v>43360823.07</v>
      </c>
      <c r="DC26" s="1351">
        <f t="shared" si="10"/>
        <v>10840206.01</v>
      </c>
      <c r="DD26" s="1349">
        <f>'Проверочная  таблица'!WT28</f>
        <v>937440</v>
      </c>
      <c r="DE26" s="1351">
        <f>'Проверочная  таблица'!WW28</f>
        <v>234360</v>
      </c>
      <c r="DF26" s="1349">
        <f>'Проверочная  таблица'!WZ28</f>
        <v>0</v>
      </c>
      <c r="DG26" s="1351">
        <f>'Проверочная  таблица'!XC28</f>
        <v>0</v>
      </c>
      <c r="DH26" s="1349">
        <f>'Проверочная  таблица'!XF28</f>
        <v>3050903.07</v>
      </c>
      <c r="DI26" s="1351">
        <f>'Проверочная  таблица'!XI28</f>
        <v>762726.01</v>
      </c>
      <c r="DJ26" s="1349">
        <f>'Проверочная  таблица'!XL28</f>
        <v>39372480</v>
      </c>
      <c r="DK26" s="1351">
        <f>'Проверочная  таблица'!XO28</f>
        <v>9843120</v>
      </c>
      <c r="DM26" s="1312">
        <f>CL26/1000-'[1]Финансовая  помощь  (факт)'!BF26</f>
        <v>17217.743109999999</v>
      </c>
    </row>
    <row r="27" spans="1:117" ht="25.5" customHeight="1" x14ac:dyDescent="0.25">
      <c r="A27" s="68" t="s">
        <v>283</v>
      </c>
      <c r="B27" s="1345">
        <f t="shared" si="0"/>
        <v>139419560.88999999</v>
      </c>
      <c r="C27" s="1346">
        <f t="shared" si="1"/>
        <v>7587044.71</v>
      </c>
      <c r="D27" s="1347">
        <f t="shared" si="6"/>
        <v>0</v>
      </c>
      <c r="E27" s="1348">
        <f t="shared" si="7"/>
        <v>0</v>
      </c>
      <c r="F27" s="1329">
        <f>'Проверочная  таблица'!BI29</f>
        <v>0</v>
      </c>
      <c r="G27" s="1330">
        <f>'Проверочная  таблица'!BL29</f>
        <v>0</v>
      </c>
      <c r="H27" s="1331">
        <f>'Проверочная  таблица'!BJ29</f>
        <v>0</v>
      </c>
      <c r="I27" s="1330">
        <f>'Проверочная  таблица'!BM29</f>
        <v>0</v>
      </c>
      <c r="J27" s="1349">
        <f t="shared" si="2"/>
        <v>139419560.88999999</v>
      </c>
      <c r="K27" s="1350">
        <f t="shared" si="3"/>
        <v>7587044.71</v>
      </c>
      <c r="L27" s="1334">
        <f t="shared" si="4"/>
        <v>106761862.87</v>
      </c>
      <c r="M27" s="1334">
        <f t="shared" si="5"/>
        <v>0</v>
      </c>
      <c r="N27" s="1350">
        <f>'Проверочная  таблица'!BV29</f>
        <v>0</v>
      </c>
      <c r="O27" s="1350">
        <f>'Проверочная  таблица'!CC29</f>
        <v>0</v>
      </c>
      <c r="P27" s="1350">
        <f>'Проверочная  таблица'!BX29+'Проверочная  таблица'!CJ29</f>
        <v>0</v>
      </c>
      <c r="Q27" s="1351">
        <f>'Проверочная  таблица'!CE29+'Проверочная  таблица'!CM29</f>
        <v>0</v>
      </c>
      <c r="R27" s="1349">
        <f>'Проверочная  таблица'!BZ29</f>
        <v>0</v>
      </c>
      <c r="S27" s="1350">
        <f>'Проверочная  таблица'!CG29</f>
        <v>0</v>
      </c>
      <c r="T27" s="1351">
        <f>'Проверочная  таблица'!CZ29</f>
        <v>0</v>
      </c>
      <c r="U27" s="1351">
        <f>'Проверочная  таблица'!DC29</f>
        <v>0</v>
      </c>
      <c r="V27" s="1352">
        <f>'Проверочная  таблица'!DF29</f>
        <v>0</v>
      </c>
      <c r="W27" s="1353">
        <f>'Проверочная  таблица'!DI29</f>
        <v>0</v>
      </c>
      <c r="X27" s="1349">
        <f>'Проверочная  таблица'!DL29</f>
        <v>0</v>
      </c>
      <c r="Y27" s="1350">
        <f>'Проверочная  таблица'!DO29</f>
        <v>0</v>
      </c>
      <c r="Z27" s="1352">
        <f>'Проверочная  таблица'!DR29</f>
        <v>0</v>
      </c>
      <c r="AA27" s="1353">
        <f>'Проверочная  таблица'!DU29</f>
        <v>0</v>
      </c>
      <c r="AB27" s="1340">
        <f>'Проверочная  таблица'!DX29</f>
        <v>0</v>
      </c>
      <c r="AC27" s="1351">
        <f>'Проверочная  таблица'!EA29</f>
        <v>0</v>
      </c>
      <c r="AD27" s="1349">
        <f>'Проверочная  таблица'!ED29+'Проверочная  таблица'!EJ29</f>
        <v>0</v>
      </c>
      <c r="AE27" s="1350">
        <f>'Проверочная  таблица'!EG29+'Проверочная  таблица'!EM29</f>
        <v>0</v>
      </c>
      <c r="AF27" s="1351">
        <f>'Проверочная  таблица'!FC29</f>
        <v>0</v>
      </c>
      <c r="AG27" s="1351">
        <f>'Проверочная  таблица'!FG29</f>
        <v>0</v>
      </c>
      <c r="AH27" s="1349">
        <f>'Проверочная  таблица'!FJ29</f>
        <v>0</v>
      </c>
      <c r="AI27" s="1350">
        <f>'Проверочная  таблица'!FM29</f>
        <v>0</v>
      </c>
      <c r="AJ27" s="1350">
        <f>'Проверочная  таблица'!FP29</f>
        <v>0</v>
      </c>
      <c r="AK27" s="1350">
        <f>'Проверочная  таблица'!FS29</f>
        <v>0</v>
      </c>
      <c r="AL27" s="1350">
        <f>'Проверочная  таблица'!FV29+'Проверочная  таблица'!GB29</f>
        <v>45181000</v>
      </c>
      <c r="AM27" s="1351">
        <f>'Проверочная  таблица'!FY29+'Проверочная  таблица'!GE29</f>
        <v>0</v>
      </c>
      <c r="AN27" s="1350">
        <f>'Проверочная  таблица'!GL29</f>
        <v>0</v>
      </c>
      <c r="AO27" s="1350">
        <f>'Проверочная  таблица'!GO29</f>
        <v>0</v>
      </c>
      <c r="AP27" s="1350">
        <f>'Проверочная  таблица'!GR29+'Проверочная  таблица'!GX29</f>
        <v>0</v>
      </c>
      <c r="AQ27" s="1350">
        <f>'Проверочная  таблица'!GU29+'Проверочная  таблица'!HA29</f>
        <v>0</v>
      </c>
      <c r="AR27" s="1351">
        <f>'Проверочная  таблица'!HP29</f>
        <v>0</v>
      </c>
      <c r="AS27" s="1351">
        <f>'Проверочная  таблица'!HT29</f>
        <v>0</v>
      </c>
      <c r="AT27" s="1350">
        <f>'Проверочная  таблица'!IF29+'Проверочная  таблица'!IL29</f>
        <v>0</v>
      </c>
      <c r="AU27" s="1351">
        <f>'Проверочная  таблица'!II29+'Проверочная  таблица'!IO29</f>
        <v>0</v>
      </c>
      <c r="AV27" s="1349">
        <f>'Проверочная  таблица'!IV29</f>
        <v>0</v>
      </c>
      <c r="AW27" s="1351">
        <f>'Проверочная  таблица'!IY29</f>
        <v>0</v>
      </c>
      <c r="AX27" s="1349">
        <f>'Проверочная  таблица'!JB29</f>
        <v>0</v>
      </c>
      <c r="AY27" s="1351">
        <f>'Проверочная  таблица'!JE29</f>
        <v>0</v>
      </c>
      <c r="AZ27" s="1349">
        <f>'Проверочная  таблица'!JH29+'Проверочная  таблица'!JN29</f>
        <v>0</v>
      </c>
      <c r="BA27" s="1350">
        <f>'Проверочная  таблица'!JK29+'Проверочная  таблица'!JQ29</f>
        <v>0</v>
      </c>
      <c r="BB27" s="1350">
        <f>'Проверочная  таблица'!KF29</f>
        <v>0</v>
      </c>
      <c r="BC27" s="1351">
        <f>'Проверочная  таблица'!KJ29</f>
        <v>0</v>
      </c>
      <c r="BD27" s="1350">
        <f>'Проверочная  таблица'!KN29+'Проверочная  таблица'!KT29</f>
        <v>0</v>
      </c>
      <c r="BE27" s="1351">
        <f>'Проверочная  таблица'!KW29+'Проверочная  таблица'!KQ29</f>
        <v>0</v>
      </c>
      <c r="BF27" s="1349">
        <f>'Проверочная  таблица'!LD29+'Проверочная  таблица'!LJ29</f>
        <v>0</v>
      </c>
      <c r="BG27" s="1351">
        <f>'Проверочная  таблица'!LM29+'Проверочная  таблица'!LG29</f>
        <v>0</v>
      </c>
      <c r="BH27" s="1350">
        <f>'Проверочная  таблица'!MD29</f>
        <v>0</v>
      </c>
      <c r="BI27" s="1351">
        <f>'Проверочная  таблица'!ML29</f>
        <v>0</v>
      </c>
      <c r="BJ27" s="1350">
        <f>'Проверочная  таблица'!MB29</f>
        <v>0</v>
      </c>
      <c r="BK27" s="1351">
        <f>'Проверочная  таблица'!MJ29</f>
        <v>0</v>
      </c>
      <c r="BL27" s="1350">
        <f>'Проверочная  таблица'!MG29+'Проверочная  таблица'!MR29</f>
        <v>84462.87</v>
      </c>
      <c r="BM27" s="1351">
        <f>'Проверочная  таблица'!MU29+'Проверочная  таблица'!MO29</f>
        <v>0</v>
      </c>
      <c r="BN27" s="1349">
        <f>'Проверочная  таблица'!NJ29+'Проверочная  таблица'!NR29</f>
        <v>0</v>
      </c>
      <c r="BO27" s="1350">
        <f>'Проверочная  таблица'!NN29+'Проверочная  таблица'!NV29</f>
        <v>0</v>
      </c>
      <c r="BP27" s="1350">
        <f>'Проверочная  таблица'!OZ29+'Проверочная  таблица'!OP29</f>
        <v>0</v>
      </c>
      <c r="BQ27" s="1351">
        <f>'Проверочная  таблица'!PE29+'Проверочная  таблица'!OU29</f>
        <v>0</v>
      </c>
      <c r="BR27" s="1350"/>
      <c r="BS27" s="1351"/>
      <c r="BT27" s="1349">
        <f>'Проверочная  таблица'!QD29</f>
        <v>0</v>
      </c>
      <c r="BU27" s="1351">
        <f>'Проверочная  таблица'!QG29</f>
        <v>0</v>
      </c>
      <c r="BV27" s="1350">
        <f>'Проверочная  таблица'!QJ29+'Проверочная  таблица'!QP29</f>
        <v>0</v>
      </c>
      <c r="BW27" s="1351">
        <f>'Проверочная  таблица'!QM29+'Проверочная  таблица'!QS29</f>
        <v>0</v>
      </c>
      <c r="BX27" s="1349">
        <f>'Проверочная  таблица'!RH29+'Проверочная  таблица'!RR29</f>
        <v>0</v>
      </c>
      <c r="BY27" s="1350">
        <f>'Проверочная  таблица'!RW29+'Проверочная  таблица'!RM29</f>
        <v>0</v>
      </c>
      <c r="BZ27" s="1352">
        <f>'Проверочная  таблица'!RJ29+'Проверочная  таблица'!RT29</f>
        <v>0</v>
      </c>
      <c r="CA27" s="1353">
        <f>'Проверочная  таблица'!RY29+'Проверочная  таблица'!RO29</f>
        <v>0</v>
      </c>
      <c r="CB27" s="1349">
        <f>'Проверочная  таблица'!SG29+'Проверочная  таблица'!SI29</f>
        <v>61496400</v>
      </c>
      <c r="CC27" s="1351">
        <f>'Проверочная  таблица'!SM29+'Проверочная  таблица'!SO29</f>
        <v>0</v>
      </c>
      <c r="CD27" s="1349">
        <f>'Проверочная  таблица'!SR29</f>
        <v>0</v>
      </c>
      <c r="CE27" s="1350">
        <f>'Проверочная  таблица'!SU29</f>
        <v>0</v>
      </c>
      <c r="CF27" s="1350">
        <f>'Проверочная  таблица'!TL29+'Проверочная  таблица'!SX29</f>
        <v>0</v>
      </c>
      <c r="CG27" s="1351">
        <f>'Проверочная  таблица'!TS29+'Проверочная  таблица'!TE29</f>
        <v>0</v>
      </c>
      <c r="CH27" s="1349">
        <f>'Проверочная  таблица'!SZ29+'Проверочная  таблица'!TN29</f>
        <v>0</v>
      </c>
      <c r="CI27" s="1350">
        <f>'Проверочная  таблица'!TU29+'Проверочная  таблица'!TG29</f>
        <v>0</v>
      </c>
      <c r="CJ27" s="1350">
        <f>'Проверочная  таблица'!TP29+'Проверочная  таблица'!TB29</f>
        <v>0</v>
      </c>
      <c r="CK27" s="1351">
        <f>'Проверочная  таблица'!TW29+'Проверочная  таблица'!TI29</f>
        <v>0</v>
      </c>
      <c r="CL27" s="1350">
        <f t="shared" si="8"/>
        <v>9122288.4100000001</v>
      </c>
      <c r="CM27" s="1350">
        <f t="shared" si="8"/>
        <v>1820372.71</v>
      </c>
      <c r="CN27" s="1351">
        <f>'Проверочная  таблица'!VT29+'Проверочная  таблица'!VR29</f>
        <v>2339500</v>
      </c>
      <c r="CO27" s="1351">
        <f>'Проверочная  таблица'!VU29+'Проверочная  таблица'!VS29</f>
        <v>420082.23</v>
      </c>
      <c r="CP27" s="1340">
        <f>'Проверочная  таблица'!VV29</f>
        <v>3000</v>
      </c>
      <c r="CQ27" s="1340">
        <f>'Проверочная  таблица'!VW29</f>
        <v>0</v>
      </c>
      <c r="CR27" s="1355">
        <f>'Проверочная  таблица'!VX29</f>
        <v>0</v>
      </c>
      <c r="CS27" s="1133">
        <f>'Проверочная  таблица'!VY29</f>
        <v>0</v>
      </c>
      <c r="CT27" s="1356">
        <f>'Проверочная  таблица'!VZ29</f>
        <v>0</v>
      </c>
      <c r="CU27" s="1133">
        <f>'Проверочная  таблица'!WA29</f>
        <v>0</v>
      </c>
      <c r="CV27" s="1356">
        <f>'Проверочная  таблица'!WB29</f>
        <v>0</v>
      </c>
      <c r="CW27" s="1355">
        <f>'Проверочная  таблица'!WC29</f>
        <v>0</v>
      </c>
      <c r="CX27" s="1350">
        <f>'Проверочная  таблица'!WF29</f>
        <v>5959788.4100000001</v>
      </c>
      <c r="CY27" s="1350">
        <f>'Проверочная  таблица'!WI29</f>
        <v>1200000</v>
      </c>
      <c r="CZ27" s="1350">
        <f>'Проверочная  таблица'!WL29</f>
        <v>820000</v>
      </c>
      <c r="DA27" s="1350">
        <f>'Проверочная  таблица'!WO29</f>
        <v>200290.48</v>
      </c>
      <c r="DB27" s="1350">
        <f t="shared" si="9"/>
        <v>23535409.609999999</v>
      </c>
      <c r="DC27" s="1351">
        <f t="shared" si="10"/>
        <v>5766672</v>
      </c>
      <c r="DD27" s="1349">
        <f>'Проверочная  таблица'!WT29</f>
        <v>390600</v>
      </c>
      <c r="DE27" s="1351">
        <f>'Проверочная  таблица'!WW29</f>
        <v>97650</v>
      </c>
      <c r="DF27" s="1349">
        <f>'Проверочная  таблица'!WZ29</f>
        <v>0</v>
      </c>
      <c r="DG27" s="1351">
        <f>'Проверочная  таблица'!XC29</f>
        <v>0</v>
      </c>
      <c r="DH27" s="1349">
        <f>'Проверочная  таблица'!XF29</f>
        <v>1271209.6100000001</v>
      </c>
      <c r="DI27" s="1351">
        <f>'Проверочная  таблица'!XI29</f>
        <v>317802</v>
      </c>
      <c r="DJ27" s="1349">
        <f>'Проверочная  таблица'!XL29</f>
        <v>21873600</v>
      </c>
      <c r="DK27" s="1351">
        <f>'Проверочная  таблица'!XO29</f>
        <v>5351220</v>
      </c>
      <c r="DM27" s="1312">
        <f>CL27/1000-'[1]Финансовая  помощь  (факт)'!BF27</f>
        <v>6782.788410000001</v>
      </c>
    </row>
    <row r="28" spans="1:117" ht="25.5" customHeight="1" thickBot="1" x14ac:dyDescent="0.3">
      <c r="A28" s="88" t="s">
        <v>284</v>
      </c>
      <c r="B28" s="1359">
        <f t="shared" si="0"/>
        <v>597502731.05999994</v>
      </c>
      <c r="C28" s="1360">
        <f t="shared" si="1"/>
        <v>14093714.109999999</v>
      </c>
      <c r="D28" s="1361">
        <f t="shared" si="6"/>
        <v>0</v>
      </c>
      <c r="E28" s="1362">
        <f t="shared" si="7"/>
        <v>0</v>
      </c>
      <c r="F28" s="1363">
        <f>'Проверочная  таблица'!BI30</f>
        <v>0</v>
      </c>
      <c r="G28" s="1364">
        <f>'Проверочная  таблица'!BL30</f>
        <v>0</v>
      </c>
      <c r="H28" s="1365">
        <f>'Проверочная  таблица'!BJ30</f>
        <v>0</v>
      </c>
      <c r="I28" s="1364">
        <f>'Проверочная  таблица'!BM30</f>
        <v>0</v>
      </c>
      <c r="J28" s="1366">
        <f t="shared" si="2"/>
        <v>597502731.05999994</v>
      </c>
      <c r="K28" s="1367">
        <f t="shared" si="3"/>
        <v>14093714.109999999</v>
      </c>
      <c r="L28" s="1334">
        <f t="shared" si="4"/>
        <v>547456896.25</v>
      </c>
      <c r="M28" s="1334">
        <f t="shared" si="5"/>
        <v>1369102.8</v>
      </c>
      <c r="N28" s="1368">
        <f>'Проверочная  таблица'!BV30</f>
        <v>0</v>
      </c>
      <c r="O28" s="1368">
        <f>'Проверочная  таблица'!CC30</f>
        <v>0</v>
      </c>
      <c r="P28" s="1368">
        <f>'Проверочная  таблица'!BX30+'Проверочная  таблица'!CJ30</f>
        <v>0</v>
      </c>
      <c r="Q28" s="181">
        <f>'Проверочная  таблица'!CE30+'Проверочная  таблица'!CM30</f>
        <v>0</v>
      </c>
      <c r="R28" s="1366">
        <f>'Проверочная  таблица'!BZ30</f>
        <v>0</v>
      </c>
      <c r="S28" s="1368">
        <f>'Проверочная  таблица'!CG30</f>
        <v>0</v>
      </c>
      <c r="T28" s="181">
        <f>'Проверочная  таблица'!CZ30</f>
        <v>0</v>
      </c>
      <c r="U28" s="181">
        <f>'Проверочная  таблица'!DC30</f>
        <v>0</v>
      </c>
      <c r="V28" s="1369">
        <f>'Проверочная  таблица'!DF30</f>
        <v>0</v>
      </c>
      <c r="W28" s="1370">
        <f>'Проверочная  таблица'!DI30</f>
        <v>0</v>
      </c>
      <c r="X28" s="1366">
        <f>'Проверочная  таблица'!DL30</f>
        <v>0</v>
      </c>
      <c r="Y28" s="1368">
        <f>'Проверочная  таблица'!DO30</f>
        <v>0</v>
      </c>
      <c r="Z28" s="1369">
        <f>'Проверочная  таблица'!DR30</f>
        <v>0</v>
      </c>
      <c r="AA28" s="1370">
        <f>'Проверочная  таблица'!DU30</f>
        <v>0</v>
      </c>
      <c r="AB28" s="1371">
        <f>'Проверочная  таблица'!DX30</f>
        <v>0</v>
      </c>
      <c r="AC28" s="181">
        <f>'Проверочная  таблица'!EA30</f>
        <v>0</v>
      </c>
      <c r="AD28" s="1366">
        <f>'Проверочная  таблица'!ED30+'Проверочная  таблица'!EJ30</f>
        <v>0</v>
      </c>
      <c r="AE28" s="1368">
        <f>'Проверочная  таблица'!EG30+'Проверочная  таблица'!EM30</f>
        <v>0</v>
      </c>
      <c r="AF28" s="181">
        <f>'Проверочная  таблица'!FC30</f>
        <v>0</v>
      </c>
      <c r="AG28" s="181">
        <f>'Проверочная  таблица'!FG30</f>
        <v>0</v>
      </c>
      <c r="AH28" s="1366">
        <f>'Проверочная  таблица'!FJ30</f>
        <v>0</v>
      </c>
      <c r="AI28" s="1368">
        <f>'Проверочная  таблица'!FM30</f>
        <v>0</v>
      </c>
      <c r="AJ28" s="1368">
        <f>'Проверочная  таблица'!FP30</f>
        <v>0</v>
      </c>
      <c r="AK28" s="1368">
        <f>'Проверочная  таблица'!FS30</f>
        <v>0</v>
      </c>
      <c r="AL28" s="1368">
        <f>'Проверочная  таблица'!FV30+'Проверочная  таблица'!GB30</f>
        <v>0</v>
      </c>
      <c r="AM28" s="181">
        <f>'Проверочная  таблица'!FY30+'Проверочная  таблица'!GE30</f>
        <v>0</v>
      </c>
      <c r="AN28" s="1368">
        <f>'Проверочная  таблица'!GL30</f>
        <v>0</v>
      </c>
      <c r="AO28" s="1368">
        <f>'Проверочная  таблица'!GO30</f>
        <v>0</v>
      </c>
      <c r="AP28" s="1368">
        <f>'Проверочная  таблица'!GR30+'Проверочная  таблица'!GX30</f>
        <v>70899100</v>
      </c>
      <c r="AQ28" s="1368">
        <f>'Проверочная  таблица'!GU30+'Проверочная  таблица'!HA30</f>
        <v>0</v>
      </c>
      <c r="AR28" s="181">
        <f>'Проверочная  таблица'!HP30</f>
        <v>0</v>
      </c>
      <c r="AS28" s="181">
        <f>'Проверочная  таблица'!HT30</f>
        <v>0</v>
      </c>
      <c r="AT28" s="1368">
        <f>'Проверочная  таблица'!IF30+'Проверочная  таблица'!IL30</f>
        <v>0</v>
      </c>
      <c r="AU28" s="181">
        <f>'Проверочная  таблица'!II30+'Проверочная  таблица'!IO30</f>
        <v>0</v>
      </c>
      <c r="AV28" s="1366">
        <f>'Проверочная  таблица'!IV30</f>
        <v>0</v>
      </c>
      <c r="AW28" s="181">
        <f>'Проверочная  таблица'!IY30</f>
        <v>0</v>
      </c>
      <c r="AX28" s="1366">
        <f>'Проверочная  таблица'!JB30</f>
        <v>0</v>
      </c>
      <c r="AY28" s="181">
        <f>'Проверочная  таблица'!JE30</f>
        <v>0</v>
      </c>
      <c r="AZ28" s="1366">
        <f>'Проверочная  таблица'!JH30+'Проверочная  таблица'!JN30</f>
        <v>0</v>
      </c>
      <c r="BA28" s="1368">
        <f>'Проверочная  таблица'!JK30+'Проверочная  таблица'!JQ30</f>
        <v>0</v>
      </c>
      <c r="BB28" s="1368">
        <f>'Проверочная  таблица'!KF30</f>
        <v>0</v>
      </c>
      <c r="BC28" s="181">
        <f>'Проверочная  таблица'!KJ30</f>
        <v>0</v>
      </c>
      <c r="BD28" s="1368">
        <f>'Проверочная  таблица'!KN30+'Проверочная  таблица'!KT30</f>
        <v>0</v>
      </c>
      <c r="BE28" s="181">
        <f>'Проверочная  таблица'!KW30+'Проверочная  таблица'!KQ30</f>
        <v>0</v>
      </c>
      <c r="BF28" s="1366">
        <f>'Проверочная  таблица'!LD30+'Проверочная  таблица'!LJ30</f>
        <v>0</v>
      </c>
      <c r="BG28" s="181">
        <f>'Проверочная  таблица'!LM30+'Проверочная  таблица'!LG30</f>
        <v>0</v>
      </c>
      <c r="BH28" s="1368">
        <f>'Проверочная  таблица'!MD30</f>
        <v>0</v>
      </c>
      <c r="BI28" s="181">
        <f>'Проверочная  таблица'!ML30</f>
        <v>0</v>
      </c>
      <c r="BJ28" s="1368">
        <f>'Проверочная  таблица'!MB30</f>
        <v>0</v>
      </c>
      <c r="BK28" s="181">
        <f>'Проверочная  таблица'!MJ30</f>
        <v>0</v>
      </c>
      <c r="BL28" s="1368">
        <f>'Проверочная  таблица'!MG30+'Проверочная  таблица'!MR30</f>
        <v>235787.12</v>
      </c>
      <c r="BM28" s="181">
        <f>'Проверочная  таблица'!MU30+'Проверочная  таблица'!MO30</f>
        <v>0</v>
      </c>
      <c r="BN28" s="1366">
        <f>'Проверочная  таблица'!NJ30+'Проверочная  таблица'!NR30</f>
        <v>26206300</v>
      </c>
      <c r="BO28" s="1368">
        <f>'Проверочная  таблица'!NN30+'Проверочная  таблица'!NV30</f>
        <v>1369102.8</v>
      </c>
      <c r="BP28" s="1368">
        <f>'Проверочная  таблица'!OZ30+'Проверочная  таблица'!OP30</f>
        <v>1619809.13</v>
      </c>
      <c r="BQ28" s="181">
        <f>'Проверочная  таблица'!PE30+'Проверочная  таблица'!OU30</f>
        <v>0</v>
      </c>
      <c r="BR28" s="1368">
        <f>'Проверочная  таблица'!PB30</f>
        <v>350000000</v>
      </c>
      <c r="BS28" s="181">
        <f>'Проверочная  таблица'!PG30</f>
        <v>0</v>
      </c>
      <c r="BT28" s="1366">
        <f>'Проверочная  таблица'!QD30</f>
        <v>0</v>
      </c>
      <c r="BU28" s="181">
        <f>'Проверочная  таблица'!QG30</f>
        <v>0</v>
      </c>
      <c r="BV28" s="1368">
        <f>'Проверочная  таблица'!QJ30+'Проверочная  таблица'!QP30</f>
        <v>0</v>
      </c>
      <c r="BW28" s="181">
        <f>'Проверочная  таблица'!QM30+'Проверочная  таблица'!QS30</f>
        <v>0</v>
      </c>
      <c r="BX28" s="1366">
        <f>'Проверочная  таблица'!RH30+'Проверочная  таблица'!RR30</f>
        <v>0</v>
      </c>
      <c r="BY28" s="1368">
        <f>'Проверочная  таблица'!RW30+'Проверочная  таблица'!RM30</f>
        <v>0</v>
      </c>
      <c r="BZ28" s="1369">
        <f>'Проверочная  таблица'!RJ30+'Проверочная  таблица'!RT30</f>
        <v>0</v>
      </c>
      <c r="CA28" s="1370">
        <f>'Проверочная  таблица'!RY30+'Проверочная  таблица'!RO30</f>
        <v>0</v>
      </c>
      <c r="CB28" s="1366">
        <f>'Проверочная  таблица'!SG30+'Проверочная  таблица'!SI30</f>
        <v>98495900</v>
      </c>
      <c r="CC28" s="181">
        <f>'Проверочная  таблица'!SM30+'Проверочная  таблица'!SO30</f>
        <v>0</v>
      </c>
      <c r="CD28" s="1366">
        <f>'Проверочная  таблица'!SR30</f>
        <v>0</v>
      </c>
      <c r="CE28" s="1368">
        <f>'Проверочная  таблица'!SU30</f>
        <v>0</v>
      </c>
      <c r="CF28" s="1368">
        <f>'Проверочная  таблица'!TL30+'Проверочная  таблица'!SX30</f>
        <v>0</v>
      </c>
      <c r="CG28" s="181">
        <f>'Проверочная  таблица'!TS30+'Проверочная  таблица'!TE30</f>
        <v>0</v>
      </c>
      <c r="CH28" s="1366">
        <f>'Проверочная  таблица'!SZ30+'Проверочная  таблица'!TN30</f>
        <v>0</v>
      </c>
      <c r="CI28" s="1368">
        <f>'Проверочная  таблица'!TU30+'Проверочная  таблица'!TG30</f>
        <v>0</v>
      </c>
      <c r="CJ28" s="1368">
        <f>'Проверочная  таблица'!TP30+'Проверочная  таблица'!TB30</f>
        <v>0</v>
      </c>
      <c r="CK28" s="181">
        <f>'Проверочная  таблица'!TW30+'Проверочная  таблица'!TI30</f>
        <v>0</v>
      </c>
      <c r="CL28" s="1368">
        <f t="shared" si="8"/>
        <v>16431537.5</v>
      </c>
      <c r="CM28" s="1368">
        <f t="shared" si="8"/>
        <v>4476797.3100000005</v>
      </c>
      <c r="CN28" s="1372">
        <f>'Проверочная  таблица'!VT30+'Проверочная  таблица'!VR30</f>
        <v>3916100</v>
      </c>
      <c r="CO28" s="1372">
        <f>'Проверочная  таблица'!VU30+'Проверочная  таблица'!VS30</f>
        <v>635345.75000000012</v>
      </c>
      <c r="CP28" s="1340">
        <f>'Проверочная  таблица'!VV30</f>
        <v>4000</v>
      </c>
      <c r="CQ28" s="1340">
        <f>'Проверочная  таблица'!VW30</f>
        <v>0</v>
      </c>
      <c r="CR28" s="1373">
        <f>'Проверочная  таблица'!VX30</f>
        <v>0</v>
      </c>
      <c r="CS28" s="1177">
        <f>'Проверочная  таблица'!VY30</f>
        <v>0</v>
      </c>
      <c r="CT28" s="1374">
        <f>'Проверочная  таблица'!VZ30</f>
        <v>0</v>
      </c>
      <c r="CU28" s="1177">
        <f>'Проверочная  таблица'!WA30</f>
        <v>0</v>
      </c>
      <c r="CV28" s="1374">
        <f>'Проверочная  таблица'!WB30</f>
        <v>0</v>
      </c>
      <c r="CW28" s="1373">
        <f>'Проверочная  таблица'!WC30</f>
        <v>0</v>
      </c>
      <c r="CX28" s="1368">
        <f>'Проверочная  таблица'!WF30</f>
        <v>11061437.5</v>
      </c>
      <c r="CY28" s="1368">
        <f>'Проверочная  таблица'!WI30</f>
        <v>3450000</v>
      </c>
      <c r="CZ28" s="1368">
        <f>'Проверочная  таблица'!WL30</f>
        <v>1450000</v>
      </c>
      <c r="DA28" s="1368">
        <f>'Проверочная  таблица'!WO30</f>
        <v>391451.56</v>
      </c>
      <c r="DB28" s="1368">
        <f t="shared" si="9"/>
        <v>33614297.310000002</v>
      </c>
      <c r="DC28" s="181">
        <f t="shared" si="10"/>
        <v>8247814</v>
      </c>
      <c r="DD28" s="1366">
        <f>'Проверочная  таблица'!WT30</f>
        <v>703080</v>
      </c>
      <c r="DE28" s="181">
        <f>'Проверочная  таблица'!WW30</f>
        <v>175770</v>
      </c>
      <c r="DF28" s="1366">
        <f>'Проверочная  таблица'!WZ30</f>
        <v>0</v>
      </c>
      <c r="DG28" s="181">
        <f>'Проверочная  таблица'!XC30</f>
        <v>0</v>
      </c>
      <c r="DH28" s="1366">
        <f>'Проверочная  таблица'!XF30</f>
        <v>2288177.31</v>
      </c>
      <c r="DI28" s="181">
        <f>'Проверочная  таблица'!XI30</f>
        <v>572044</v>
      </c>
      <c r="DJ28" s="1366">
        <f>'Проверочная  таблица'!XL30</f>
        <v>30623040</v>
      </c>
      <c r="DK28" s="181">
        <f>'Проверочная  таблица'!XO30</f>
        <v>7500000</v>
      </c>
      <c r="DM28" s="1312">
        <f>CL28/1000-'[1]Финансовая  помощь  (факт)'!BF28</f>
        <v>12515.437499999998</v>
      </c>
    </row>
    <row r="29" spans="1:117" ht="25.5" customHeight="1" thickBot="1" x14ac:dyDescent="0.3">
      <c r="A29" s="873" t="s">
        <v>285</v>
      </c>
      <c r="B29" s="105">
        <f t="shared" ref="B29:E29" si="11">SUM(B11:B28)</f>
        <v>3321945726.7999997</v>
      </c>
      <c r="C29" s="154">
        <f t="shared" si="11"/>
        <v>324378635.93000001</v>
      </c>
      <c r="D29" s="107">
        <f t="shared" si="11"/>
        <v>0</v>
      </c>
      <c r="E29" s="114">
        <f t="shared" si="11"/>
        <v>0</v>
      </c>
      <c r="F29" s="842">
        <f t="shared" ref="F29:G29" si="12">SUM(F11:F28)</f>
        <v>0</v>
      </c>
      <c r="G29" s="372">
        <f t="shared" si="12"/>
        <v>0</v>
      </c>
      <c r="H29" s="842">
        <f t="shared" ref="H29:BW29" si="13">SUM(H11:H28)</f>
        <v>0</v>
      </c>
      <c r="I29" s="372">
        <f t="shared" si="13"/>
        <v>0</v>
      </c>
      <c r="J29" s="107">
        <f t="shared" si="13"/>
        <v>3321945726.7999997</v>
      </c>
      <c r="K29" s="105">
        <f t="shared" si="13"/>
        <v>324378635.93000001</v>
      </c>
      <c r="L29" s="153">
        <f t="shared" si="13"/>
        <v>2508069640.6100001</v>
      </c>
      <c r="M29" s="153">
        <f t="shared" si="13"/>
        <v>115413446.32999998</v>
      </c>
      <c r="N29" s="153">
        <f t="shared" si="13"/>
        <v>0</v>
      </c>
      <c r="O29" s="153">
        <f t="shared" si="13"/>
        <v>0</v>
      </c>
      <c r="P29" s="153">
        <f t="shared" si="13"/>
        <v>0</v>
      </c>
      <c r="Q29" s="153">
        <f t="shared" si="13"/>
        <v>0</v>
      </c>
      <c r="R29" s="153">
        <f t="shared" si="13"/>
        <v>0</v>
      </c>
      <c r="S29" s="154">
        <f t="shared" si="13"/>
        <v>0</v>
      </c>
      <c r="T29" s="105">
        <f t="shared" si="13"/>
        <v>0</v>
      </c>
      <c r="U29" s="153">
        <f t="shared" si="13"/>
        <v>0</v>
      </c>
      <c r="V29" s="105">
        <f t="shared" ref="V29:W29" si="14">SUM(V11:V28)</f>
        <v>0</v>
      </c>
      <c r="W29" s="114">
        <f t="shared" si="14"/>
        <v>0</v>
      </c>
      <c r="X29" s="153">
        <f>SUM(X11:X28)</f>
        <v>0</v>
      </c>
      <c r="Y29" s="153">
        <f>SUM(Y11:Y28)</f>
        <v>0</v>
      </c>
      <c r="Z29" s="111">
        <f>SUM(Z11:Z28)</f>
        <v>0</v>
      </c>
      <c r="AA29" s="114">
        <f>SUM(AA11:AA28)</f>
        <v>0</v>
      </c>
      <c r="AB29" s="153">
        <f t="shared" si="13"/>
        <v>0</v>
      </c>
      <c r="AC29" s="153">
        <f t="shared" si="13"/>
        <v>0</v>
      </c>
      <c r="AD29" s="153">
        <f t="shared" si="13"/>
        <v>0</v>
      </c>
      <c r="AE29" s="153">
        <f t="shared" si="13"/>
        <v>0</v>
      </c>
      <c r="AF29" s="153">
        <f>SUM(AF11:AF28)</f>
        <v>0</v>
      </c>
      <c r="AG29" s="153">
        <f>SUM(AG11:AG28)</f>
        <v>0</v>
      </c>
      <c r="AH29" s="153">
        <f>SUM(AH11:AH28)</f>
        <v>9402500</v>
      </c>
      <c r="AI29" s="153">
        <f>SUM(AI11:AI28)</f>
        <v>0</v>
      </c>
      <c r="AJ29" s="153">
        <f t="shared" si="13"/>
        <v>0</v>
      </c>
      <c r="AK29" s="153">
        <f t="shared" si="13"/>
        <v>0</v>
      </c>
      <c r="AL29" s="111">
        <f t="shared" si="13"/>
        <v>140027400</v>
      </c>
      <c r="AM29" s="114">
        <f t="shared" si="13"/>
        <v>0</v>
      </c>
      <c r="AN29" s="153">
        <f t="shared" si="13"/>
        <v>0</v>
      </c>
      <c r="AO29" s="153">
        <f t="shared" si="13"/>
        <v>0</v>
      </c>
      <c r="AP29" s="153">
        <f t="shared" si="13"/>
        <v>141798200</v>
      </c>
      <c r="AQ29" s="154">
        <f t="shared" si="13"/>
        <v>0</v>
      </c>
      <c r="AR29" s="105">
        <f>SUM(AR11:AR28)</f>
        <v>0</v>
      </c>
      <c r="AS29" s="153">
        <f>SUM(AS11:AS28)</f>
        <v>0</v>
      </c>
      <c r="AT29" s="111">
        <f t="shared" si="13"/>
        <v>0</v>
      </c>
      <c r="AU29" s="114">
        <f t="shared" si="13"/>
        <v>0</v>
      </c>
      <c r="AV29" s="111">
        <f t="shared" si="13"/>
        <v>15040000</v>
      </c>
      <c r="AW29" s="114">
        <f t="shared" si="13"/>
        <v>0</v>
      </c>
      <c r="AX29" s="153">
        <f t="shared" si="13"/>
        <v>0</v>
      </c>
      <c r="AY29" s="153">
        <f t="shared" si="13"/>
        <v>0</v>
      </c>
      <c r="AZ29" s="153">
        <f t="shared" si="13"/>
        <v>0</v>
      </c>
      <c r="BA29" s="154">
        <f t="shared" si="13"/>
        <v>0</v>
      </c>
      <c r="BB29" s="107">
        <f t="shared" ref="BB29:BC29" si="15">SUM(BB11:BB28)</f>
        <v>0</v>
      </c>
      <c r="BC29" s="114">
        <f t="shared" si="15"/>
        <v>0</v>
      </c>
      <c r="BD29" s="153">
        <f>SUM(BD11:BD28)</f>
        <v>0</v>
      </c>
      <c r="BE29" s="153">
        <f>SUM(BE11:BE28)</f>
        <v>0</v>
      </c>
      <c r="BF29" s="153">
        <f t="shared" si="13"/>
        <v>0</v>
      </c>
      <c r="BG29" s="153">
        <f t="shared" si="13"/>
        <v>0</v>
      </c>
      <c r="BH29" s="153">
        <f t="shared" si="13"/>
        <v>0</v>
      </c>
      <c r="BI29" s="153">
        <f t="shared" si="13"/>
        <v>0</v>
      </c>
      <c r="BJ29" s="153">
        <f t="shared" si="13"/>
        <v>0</v>
      </c>
      <c r="BK29" s="153">
        <f t="shared" si="13"/>
        <v>0</v>
      </c>
      <c r="BL29" s="105">
        <f t="shared" si="13"/>
        <v>2675240.6100000008</v>
      </c>
      <c r="BM29" s="153">
        <f t="shared" si="13"/>
        <v>142065.22</v>
      </c>
      <c r="BN29" s="153">
        <f t="shared" si="13"/>
        <v>127383600</v>
      </c>
      <c r="BO29" s="153">
        <f t="shared" si="13"/>
        <v>1369102.8</v>
      </c>
      <c r="BP29" s="153">
        <f t="shared" si="13"/>
        <v>10768500</v>
      </c>
      <c r="BQ29" s="153">
        <f t="shared" si="13"/>
        <v>0</v>
      </c>
      <c r="BR29" s="153">
        <f t="shared" si="13"/>
        <v>487470000</v>
      </c>
      <c r="BS29" s="153">
        <f t="shared" si="13"/>
        <v>0</v>
      </c>
      <c r="BT29" s="153">
        <f t="shared" si="13"/>
        <v>0</v>
      </c>
      <c r="BU29" s="153">
        <f t="shared" si="13"/>
        <v>0</v>
      </c>
      <c r="BV29" s="105">
        <f t="shared" si="13"/>
        <v>0</v>
      </c>
      <c r="BW29" s="153">
        <f t="shared" si="13"/>
        <v>0</v>
      </c>
      <c r="BX29" s="153">
        <f>SUM(BX11:BX28)</f>
        <v>0</v>
      </c>
      <c r="BY29" s="153">
        <f>SUM(BY11:BY28)</f>
        <v>0</v>
      </c>
      <c r="BZ29" s="111">
        <f>SUM(BZ11:BZ28)</f>
        <v>0</v>
      </c>
      <c r="CA29" s="114">
        <f>SUM(CA11:CA28)</f>
        <v>0</v>
      </c>
      <c r="CB29" s="115">
        <f t="shared" ref="CB29:DK29" si="16">SUM(CB11:CB28)</f>
        <v>275008800</v>
      </c>
      <c r="CC29" s="115">
        <f t="shared" si="16"/>
        <v>0</v>
      </c>
      <c r="CD29" s="153">
        <f t="shared" si="16"/>
        <v>8760000</v>
      </c>
      <c r="CE29" s="153">
        <f t="shared" si="16"/>
        <v>0</v>
      </c>
      <c r="CF29" s="153">
        <f t="shared" si="16"/>
        <v>0</v>
      </c>
      <c r="CG29" s="153">
        <f t="shared" si="16"/>
        <v>0</v>
      </c>
      <c r="CH29" s="153">
        <f t="shared" si="16"/>
        <v>195294300</v>
      </c>
      <c r="CI29" s="153">
        <f t="shared" si="16"/>
        <v>0</v>
      </c>
      <c r="CJ29" s="153">
        <f t="shared" si="16"/>
        <v>1094441100</v>
      </c>
      <c r="CK29" s="153">
        <f t="shared" si="16"/>
        <v>113902278.30999999</v>
      </c>
      <c r="CL29" s="153">
        <f t="shared" si="16"/>
        <v>242085011.23999998</v>
      </c>
      <c r="CM29" s="153">
        <f t="shared" si="16"/>
        <v>65523400.890000008</v>
      </c>
      <c r="CN29" s="153">
        <f t="shared" si="16"/>
        <v>47558100</v>
      </c>
      <c r="CO29" s="153">
        <f t="shared" si="16"/>
        <v>8252725.6600000001</v>
      </c>
      <c r="CP29" s="153">
        <f t="shared" si="16"/>
        <v>62000</v>
      </c>
      <c r="CQ29" s="153">
        <f t="shared" si="16"/>
        <v>0</v>
      </c>
      <c r="CR29" s="153">
        <f t="shared" si="16"/>
        <v>0</v>
      </c>
      <c r="CS29" s="153">
        <f t="shared" si="16"/>
        <v>0</v>
      </c>
      <c r="CT29" s="153">
        <f t="shared" si="16"/>
        <v>224383</v>
      </c>
      <c r="CU29" s="153">
        <f t="shared" si="16"/>
        <v>224383</v>
      </c>
      <c r="CV29" s="153">
        <f t="shared" si="16"/>
        <v>0</v>
      </c>
      <c r="CW29" s="153">
        <f t="shared" si="16"/>
        <v>0</v>
      </c>
      <c r="CX29" s="153">
        <f t="shared" si="16"/>
        <v>178340528.23999998</v>
      </c>
      <c r="CY29" s="153">
        <f t="shared" si="16"/>
        <v>53721496.659999996</v>
      </c>
      <c r="CZ29" s="153">
        <f t="shared" si="16"/>
        <v>15900000</v>
      </c>
      <c r="DA29" s="153">
        <f t="shared" si="16"/>
        <v>3324795.5700000003</v>
      </c>
      <c r="DB29" s="111">
        <f t="shared" si="16"/>
        <v>571791074.95000005</v>
      </c>
      <c r="DC29" s="114">
        <f t="shared" si="16"/>
        <v>143441788.71000001</v>
      </c>
      <c r="DD29" s="111">
        <f t="shared" ref="DD29:DE29" si="17">SUM(DD11:DD28)</f>
        <v>11249280</v>
      </c>
      <c r="DE29" s="114">
        <f t="shared" si="17"/>
        <v>2875467</v>
      </c>
      <c r="DF29" s="153">
        <f t="shared" si="16"/>
        <v>0</v>
      </c>
      <c r="DG29" s="153">
        <f t="shared" si="16"/>
        <v>0</v>
      </c>
      <c r="DH29" s="153">
        <f t="shared" si="16"/>
        <v>36356594.950000003</v>
      </c>
      <c r="DI29" s="153">
        <f t="shared" si="16"/>
        <v>8870767.7100000009</v>
      </c>
      <c r="DJ29" s="153">
        <f t="shared" si="16"/>
        <v>524185200</v>
      </c>
      <c r="DK29" s="153">
        <f t="shared" si="16"/>
        <v>131695554</v>
      </c>
      <c r="DM29" s="1312">
        <f>CL29/1000-'[1]Финансовая  помощь  (факт)'!BF29</f>
        <v>203020.41123999999</v>
      </c>
    </row>
    <row r="30" spans="1:117" ht="25.5" customHeight="1" x14ac:dyDescent="0.25">
      <c r="A30" s="53"/>
      <c r="B30" s="373"/>
      <c r="C30" s="356"/>
      <c r="D30" s="53"/>
      <c r="E30" s="373"/>
      <c r="F30" s="375"/>
      <c r="G30" s="374"/>
      <c r="H30" s="375"/>
      <c r="I30" s="374"/>
      <c r="J30" s="376"/>
      <c r="K30" s="124"/>
      <c r="L30" s="126"/>
      <c r="M30" s="124"/>
      <c r="N30" s="126"/>
      <c r="O30" s="124"/>
      <c r="P30" s="126"/>
      <c r="Q30" s="137"/>
      <c r="R30" s="126"/>
      <c r="S30" s="137"/>
      <c r="T30" s="126"/>
      <c r="U30" s="129"/>
      <c r="V30" s="124"/>
      <c r="W30" s="129"/>
      <c r="X30" s="120"/>
      <c r="Y30" s="135"/>
      <c r="Z30" s="120"/>
      <c r="AA30" s="135"/>
      <c r="AB30" s="120"/>
      <c r="AC30" s="135"/>
      <c r="AD30" s="120"/>
      <c r="AE30" s="135"/>
      <c r="AF30" s="120"/>
      <c r="AG30" s="135"/>
      <c r="AH30" s="120"/>
      <c r="AI30" s="135"/>
      <c r="AJ30" s="120"/>
      <c r="AK30" s="135"/>
      <c r="AL30" s="120"/>
      <c r="AM30" s="135"/>
      <c r="AN30" s="120"/>
      <c r="AO30" s="135"/>
      <c r="AP30" s="120"/>
      <c r="AQ30" s="135"/>
      <c r="AR30" s="120"/>
      <c r="AS30" s="135"/>
      <c r="AT30" s="120"/>
      <c r="AU30" s="135"/>
      <c r="AV30" s="126"/>
      <c r="AW30" s="135"/>
      <c r="AX30" s="126"/>
      <c r="AY30" s="135"/>
      <c r="AZ30" s="120"/>
      <c r="BA30" s="129"/>
      <c r="BB30" s="120"/>
      <c r="BC30" s="135"/>
      <c r="BD30" s="120"/>
      <c r="BE30" s="135"/>
      <c r="BF30" s="120"/>
      <c r="BG30" s="135"/>
      <c r="BH30" s="120"/>
      <c r="BI30" s="135"/>
      <c r="BJ30" s="120"/>
      <c r="BK30" s="135"/>
      <c r="BL30" s="130"/>
      <c r="BM30" s="132"/>
      <c r="BN30" s="120"/>
      <c r="BO30" s="135"/>
      <c r="BP30" s="120"/>
      <c r="BQ30" s="135"/>
      <c r="BR30" s="120"/>
      <c r="BS30" s="135"/>
      <c r="BT30" s="120"/>
      <c r="BU30" s="135"/>
      <c r="BV30" s="120"/>
      <c r="BW30" s="135"/>
      <c r="BX30" s="120"/>
      <c r="BY30" s="135"/>
      <c r="BZ30" s="120"/>
      <c r="CA30" s="135"/>
      <c r="CB30" s="120"/>
      <c r="CC30" s="135"/>
      <c r="CD30" s="120"/>
      <c r="CE30" s="135"/>
      <c r="CF30" s="120"/>
      <c r="CG30" s="135"/>
      <c r="CH30" s="120"/>
      <c r="CI30" s="135"/>
      <c r="CJ30" s="120"/>
      <c r="CK30" s="135"/>
      <c r="CL30" s="377"/>
      <c r="CM30" s="118"/>
      <c r="CN30" s="126"/>
      <c r="CO30" s="135"/>
      <c r="CP30" s="137"/>
      <c r="CQ30" s="137"/>
      <c r="CR30" s="378"/>
      <c r="CS30" s="379"/>
      <c r="CT30" s="380"/>
      <c r="CU30" s="379"/>
      <c r="CV30" s="380"/>
      <c r="CW30" s="379"/>
      <c r="CX30" s="120"/>
      <c r="CY30" s="124"/>
      <c r="CZ30" s="120"/>
      <c r="DA30" s="124"/>
      <c r="DB30" s="381"/>
      <c r="DC30" s="118"/>
      <c r="DD30" s="120"/>
      <c r="DE30" s="135"/>
      <c r="DF30" s="120"/>
      <c r="DG30" s="135"/>
      <c r="DH30" s="120"/>
      <c r="DI30" s="135"/>
      <c r="DJ30" s="120"/>
      <c r="DK30" s="135"/>
      <c r="DM30" s="1312">
        <f>CL30/1000-'[1]Финансовая  помощь  (факт)'!BF30</f>
        <v>0</v>
      </c>
    </row>
    <row r="31" spans="1:117" ht="25.5" customHeight="1" x14ac:dyDescent="0.25">
      <c r="A31" s="68" t="s">
        <v>999</v>
      </c>
      <c r="B31" s="1345">
        <f>D31+J31</f>
        <v>286053734.67000002</v>
      </c>
      <c r="C31" s="1346">
        <f>E31+K31</f>
        <v>38304897.409999996</v>
      </c>
      <c r="D31" s="1347">
        <f t="shared" ref="D31:D32" si="18">H31+F31</f>
        <v>0</v>
      </c>
      <c r="E31" s="1348">
        <f t="shared" ref="E31:E32" si="19">I31+G31</f>
        <v>0</v>
      </c>
      <c r="F31" s="1331">
        <f>'Проверочная  таблица'!BI33</f>
        <v>0</v>
      </c>
      <c r="G31" s="1330">
        <f>'Проверочная  таблица'!BL33</f>
        <v>0</v>
      </c>
      <c r="H31" s="1331">
        <f>'Проверочная  таблица'!BJ33</f>
        <v>0</v>
      </c>
      <c r="I31" s="1330">
        <f>'Проверочная  таблица'!BM33</f>
        <v>0</v>
      </c>
      <c r="J31" s="1350">
        <f>L31+CL31+DB31</f>
        <v>286053734.67000002</v>
      </c>
      <c r="K31" s="1351">
        <f>M31+CM31+DC31</f>
        <v>38304897.409999996</v>
      </c>
      <c r="L31" s="1334">
        <f>T31+BL31+AZ31+BN31+AF31+AX31+BF31+AD31+N31+BP31+CF31+CJ31+AB31+BH31+BJ31+X31+CH31+P31+CD31+AR31+BV31+AH31+BX31+R31+CB31+BT31+BD31+AN31+AL31+AP31+AJ31+AT31+AV31+BR31+BB31+BZ31+V31+Z31</f>
        <v>180759608.12</v>
      </c>
      <c r="M31" s="1334">
        <f>U31+BM31+BA31+BO31+AG31+AY31+BG31+AE31+O31+BQ31+CG31+CK31+AC31+BI31+BK31+Y31+CI31+Q31+CE31+AS31+BW31+AI31+BY31+S31+CC31+BU31+BE31+AO31+AM31+AQ31+AK31+AU31+AW31+BS31+BC31+CA31+W31+AA31</f>
        <v>7369308.0099999998</v>
      </c>
      <c r="N31" s="1350">
        <f>'Проверочная  таблица'!BV33</f>
        <v>0</v>
      </c>
      <c r="O31" s="1351">
        <f>'Проверочная  таблица'!CC33</f>
        <v>0</v>
      </c>
      <c r="P31" s="1350">
        <f>'Проверочная  таблица'!BX33</f>
        <v>0</v>
      </c>
      <c r="Q31" s="1351">
        <f>'Проверочная  таблица'!CE33</f>
        <v>0</v>
      </c>
      <c r="R31" s="1350">
        <f>'Проверочная  таблица'!BZ33</f>
        <v>0</v>
      </c>
      <c r="S31" s="1351">
        <f>'Проверочная  таблица'!CG33</f>
        <v>0</v>
      </c>
      <c r="T31" s="1349">
        <f>'Проверочная  таблица'!CZ33</f>
        <v>0</v>
      </c>
      <c r="U31" s="1350">
        <f>'Проверочная  таблица'!DC33</f>
        <v>0</v>
      </c>
      <c r="V31" s="1353">
        <f>'Проверочная  таблица'!DF33</f>
        <v>0</v>
      </c>
      <c r="W31" s="1353">
        <f>'Проверочная  таблица'!DI33</f>
        <v>0</v>
      </c>
      <c r="X31" s="1350">
        <f>'Проверочная  таблица'!DL33</f>
        <v>0</v>
      </c>
      <c r="Y31" s="1351">
        <f>'Проверочная  таблица'!DO33</f>
        <v>0</v>
      </c>
      <c r="Z31" s="1352">
        <f>'Проверочная  таблица'!DR33</f>
        <v>0</v>
      </c>
      <c r="AA31" s="1353">
        <f>'Проверочная  таблица'!DU33</f>
        <v>0</v>
      </c>
      <c r="AB31" s="1350">
        <f>'Проверочная  таблица'!DX33</f>
        <v>0</v>
      </c>
      <c r="AC31" s="1351">
        <f>'Проверочная  таблица'!EA33</f>
        <v>0</v>
      </c>
      <c r="AD31" s="1350">
        <f>'Проверочная  таблица'!ED33+'Проверочная  таблица'!EJ33</f>
        <v>0</v>
      </c>
      <c r="AE31" s="1351">
        <f>'Проверочная  таблица'!EG33+'Проверочная  таблица'!EM33</f>
        <v>0</v>
      </c>
      <c r="AF31" s="1350">
        <f>'Проверочная  таблица'!FC33</f>
        <v>60399900</v>
      </c>
      <c r="AG31" s="1351">
        <f>'Проверочная  таблица'!FG33</f>
        <v>0</v>
      </c>
      <c r="AH31" s="1350">
        <f>'Проверочная  таблица'!FJ33</f>
        <v>0</v>
      </c>
      <c r="AI31" s="1351">
        <f>'Проверочная  таблица'!FM33</f>
        <v>0</v>
      </c>
      <c r="AJ31" s="1350">
        <f>'Проверочная  таблица'!FP33</f>
        <v>0</v>
      </c>
      <c r="AK31" s="1351">
        <f>'Проверочная  таблица'!FS33</f>
        <v>0</v>
      </c>
      <c r="AL31" s="1350">
        <f>'Проверочная  таблица'!FV33+'Проверочная  таблица'!GB33</f>
        <v>0</v>
      </c>
      <c r="AM31" s="1351">
        <f>'Проверочная  таблица'!FY33+'Проверочная  таблица'!GE33</f>
        <v>0</v>
      </c>
      <c r="AN31" s="1350">
        <f>'Проверочная  таблица'!GL33</f>
        <v>0</v>
      </c>
      <c r="AO31" s="1351">
        <f>'Проверочная  таблица'!GO33</f>
        <v>0</v>
      </c>
      <c r="AP31" s="1350">
        <f>'Проверочная  таблица'!GR33+'Проверочная  таблица'!GX33</f>
        <v>64453700</v>
      </c>
      <c r="AQ31" s="1351">
        <f>'Проверочная  таблица'!GU33+'Проверочная  таблица'!HA33</f>
        <v>0</v>
      </c>
      <c r="AR31" s="1350">
        <f>'Проверочная  таблица'!HP33</f>
        <v>0</v>
      </c>
      <c r="AS31" s="1351">
        <f>'Проверочная  таблица'!HT33</f>
        <v>0</v>
      </c>
      <c r="AT31" s="1350">
        <f>'Проверочная  таблица'!IF33+'Проверочная  таблица'!IL33</f>
        <v>0</v>
      </c>
      <c r="AU31" s="1351">
        <f>'Проверочная  таблица'!II33+'Проверочная  таблица'!IO33</f>
        <v>0</v>
      </c>
      <c r="AV31" s="1349">
        <f>'Проверочная  таблица'!IV33</f>
        <v>0</v>
      </c>
      <c r="AW31" s="1351">
        <f>'Проверочная  таблица'!IY33</f>
        <v>0</v>
      </c>
      <c r="AX31" s="1349">
        <f>'Проверочная  таблица'!JB33</f>
        <v>2368000</v>
      </c>
      <c r="AY31" s="1351">
        <f>'Проверочная  таблица'!JE33</f>
        <v>0</v>
      </c>
      <c r="AZ31" s="1350">
        <f>'Проверочная  таблица'!JH33+'Проверочная  таблица'!JN33</f>
        <v>0</v>
      </c>
      <c r="BA31" s="1350">
        <f>'Проверочная  таблица'!JK33+'Проверочная  таблица'!JQ33</f>
        <v>0</v>
      </c>
      <c r="BB31" s="1350">
        <f>'Проверочная  таблица'!KF33</f>
        <v>21589483.329999998</v>
      </c>
      <c r="BC31" s="1351">
        <f>'Проверочная  таблица'!KJ33</f>
        <v>7369308.0099999998</v>
      </c>
      <c r="BD31" s="1350">
        <f>'Проверочная  таблица'!KN33+'Проверочная  таблица'!KT33</f>
        <v>0</v>
      </c>
      <c r="BE31" s="1351">
        <f>'Проверочная  таблица'!KW33+'Проверочная  таблица'!KQ33</f>
        <v>0</v>
      </c>
      <c r="BF31" s="1350">
        <f>'Проверочная  таблица'!LD33+'Проверочная  таблица'!LJ33</f>
        <v>0</v>
      </c>
      <c r="BG31" s="1351">
        <f>'Проверочная  таблица'!LM33+'Проверочная  таблица'!LG33</f>
        <v>0</v>
      </c>
      <c r="BH31" s="1350">
        <f>'Проверочная  таблица'!MD33</f>
        <v>0</v>
      </c>
      <c r="BI31" s="1351">
        <f>'Проверочная  таблица'!ML33</f>
        <v>0</v>
      </c>
      <c r="BJ31" s="1350">
        <f>'Проверочная  таблица'!MB33</f>
        <v>0</v>
      </c>
      <c r="BK31" s="1351">
        <f>'Проверочная  таблица'!MJ33</f>
        <v>0</v>
      </c>
      <c r="BL31" s="1350">
        <f>'Проверочная  таблица'!MG33+'Проверочная  таблица'!MR33</f>
        <v>313824.78999999998</v>
      </c>
      <c r="BM31" s="1351">
        <f>'Проверочная  таблица'!MU33+'Проверочная  таблица'!MO33</f>
        <v>0</v>
      </c>
      <c r="BN31" s="1350">
        <f>'Проверочная  таблица'!NJ33+'Проверочная  таблица'!NR33</f>
        <v>31634700</v>
      </c>
      <c r="BO31" s="1351">
        <f>'Проверочная  таблица'!NN33+'Проверочная  таблица'!NV33</f>
        <v>0</v>
      </c>
      <c r="BP31" s="1350">
        <f>'Проверочная  таблица'!OZ33+'Проверочная  таблица'!OP33</f>
        <v>0</v>
      </c>
      <c r="BQ31" s="1351">
        <f>'Проверочная  таблица'!PE33+'Проверочная  таблица'!OU33</f>
        <v>0</v>
      </c>
      <c r="BR31" s="1350"/>
      <c r="BS31" s="1351"/>
      <c r="BT31" s="1350">
        <f>'Проверочная  таблица'!QD33</f>
        <v>0</v>
      </c>
      <c r="BU31" s="1351">
        <f>'Проверочная  таблица'!QG33</f>
        <v>0</v>
      </c>
      <c r="BV31" s="1350">
        <f>'Проверочная  таблица'!QJ33+'Проверочная  таблица'!QP33</f>
        <v>0</v>
      </c>
      <c r="BW31" s="1351">
        <f>'Проверочная  таблица'!QM33+'Проверочная  таблица'!QS33</f>
        <v>0</v>
      </c>
      <c r="BX31" s="1350">
        <f>'Проверочная  таблица'!RH33+'Проверочная  таблица'!RR33</f>
        <v>0</v>
      </c>
      <c r="BY31" s="1351">
        <f>'Проверочная  таблица'!RW33+'Проверочная  таблица'!RM33</f>
        <v>0</v>
      </c>
      <c r="BZ31" s="1352">
        <f>'Проверочная  таблица'!RJ33+'Проверочная  таблица'!RT33</f>
        <v>0</v>
      </c>
      <c r="CA31" s="1353">
        <f>'Проверочная  таблица'!RY33+'Проверочная  таблица'!RO33</f>
        <v>0</v>
      </c>
      <c r="CB31" s="1350">
        <f>'Проверочная  таблица'!SG33+'Проверочная  таблица'!SI33</f>
        <v>0</v>
      </c>
      <c r="CC31" s="1351">
        <f>'Проверочная  таблица'!SM33+'Проверочная  таблица'!SO33</f>
        <v>0</v>
      </c>
      <c r="CD31" s="1350">
        <f>'Проверочная  таблица'!SR33</f>
        <v>0</v>
      </c>
      <c r="CE31" s="1351">
        <f>'Проверочная  таблица'!SU33</f>
        <v>0</v>
      </c>
      <c r="CF31" s="1350">
        <f>'Проверочная  таблица'!TL33+'Проверочная  таблица'!SX33</f>
        <v>0</v>
      </c>
      <c r="CG31" s="1351">
        <f>'Проверочная  таблица'!TS33+'Проверочная  таблица'!TE33</f>
        <v>0</v>
      </c>
      <c r="CH31" s="1350">
        <f>'Проверочная  таблица'!SZ33+'Проверочная  таблица'!TN33</f>
        <v>0</v>
      </c>
      <c r="CI31" s="1351">
        <f>'Проверочная  таблица'!TU33+'Проверочная  таблица'!TG33</f>
        <v>0</v>
      </c>
      <c r="CJ31" s="1350">
        <f>'Проверочная  таблица'!TP33+'Проверочная  таблица'!TB33</f>
        <v>0</v>
      </c>
      <c r="CK31" s="1351">
        <f>'Проверочная  таблица'!TW33+'Проверочная  таблица'!TI33</f>
        <v>0</v>
      </c>
      <c r="CL31" s="1350">
        <f t="shared" ref="CL31:CM32" si="20">CZ31+CN31+CT31+CP31+CR31+CV31+CX31</f>
        <v>34706366.939999998</v>
      </c>
      <c r="CM31" s="1351">
        <f t="shared" si="20"/>
        <v>13754643.4</v>
      </c>
      <c r="CN31" s="1349">
        <f>'Проверочная  таблица'!VT33</f>
        <v>0</v>
      </c>
      <c r="CO31" s="1351">
        <f>'Проверочная  таблица'!VU33</f>
        <v>0</v>
      </c>
      <c r="CP31" s="1340">
        <f>'Проверочная  таблица'!VV33</f>
        <v>6000</v>
      </c>
      <c r="CQ31" s="1340">
        <f>'Проверочная  таблица'!VW33</f>
        <v>0</v>
      </c>
      <c r="CR31" s="1355">
        <f>'Проверочная  таблица'!VX33</f>
        <v>0</v>
      </c>
      <c r="CS31" s="1133">
        <f>'Проверочная  таблица'!VY33</f>
        <v>0</v>
      </c>
      <c r="CT31" s="1134">
        <f>'Проверочная  таблица'!VZ33</f>
        <v>0</v>
      </c>
      <c r="CU31" s="1133">
        <f>'Проверочная  таблица'!WA33</f>
        <v>0</v>
      </c>
      <c r="CV31" s="1134">
        <f>'Проверочная  таблица'!WB33</f>
        <v>0</v>
      </c>
      <c r="CW31" s="1133">
        <f>'Проверочная  таблица'!WC33</f>
        <v>0</v>
      </c>
      <c r="CX31" s="1350">
        <f>'Проверочная  таблица'!WF33</f>
        <v>33600366.939999998</v>
      </c>
      <c r="CY31" s="1351">
        <f>'Проверочная  таблица'!WI33</f>
        <v>13305560.82</v>
      </c>
      <c r="CZ31" s="1350">
        <f>'Проверочная  таблица'!WL33</f>
        <v>1100000</v>
      </c>
      <c r="DA31" s="1351">
        <f>'Проверочная  таблица'!WO33</f>
        <v>449082.58</v>
      </c>
      <c r="DB31" s="1350">
        <f t="shared" ref="DB31:DB32" si="21">DJ31+DH31+DF31+DD31</f>
        <v>70587759.609999999</v>
      </c>
      <c r="DC31" s="1351">
        <f t="shared" ref="DC31:DC32" si="22">DK31+DI31+DG31+DE31</f>
        <v>17180946</v>
      </c>
      <c r="DD31" s="1350">
        <f>'Проверочная  таблица'!WT33</f>
        <v>1093680</v>
      </c>
      <c r="DE31" s="1351">
        <f>'Проверочная  таблица'!WW33</f>
        <v>247380</v>
      </c>
      <c r="DF31" s="1350">
        <f>'Проверочная  таблица'!WZ33</f>
        <v>1759816.54</v>
      </c>
      <c r="DG31" s="1351">
        <f>'Проверочная  таблица'!XC33</f>
        <v>0</v>
      </c>
      <c r="DH31" s="1350">
        <f>'Проверочная  таблица'!XF33</f>
        <v>3050903.07</v>
      </c>
      <c r="DI31" s="1351">
        <f>'Проверочная  таблица'!XI33</f>
        <v>762726</v>
      </c>
      <c r="DJ31" s="1350">
        <f>'Проверочная  таблица'!XL33</f>
        <v>64683360</v>
      </c>
      <c r="DK31" s="1351">
        <f>'Проверочная  таблица'!XO33</f>
        <v>16170840</v>
      </c>
      <c r="DM31" s="1312">
        <f>CL31/1000-'[1]Финансовая  помощь  (факт)'!BF31</f>
        <v>34706.36694</v>
      </c>
    </row>
    <row r="32" spans="1:117" ht="25.5" customHeight="1" thickBot="1" x14ac:dyDescent="0.3">
      <c r="A32" s="53" t="s">
        <v>1000</v>
      </c>
      <c r="B32" s="1345">
        <f>D32+J32</f>
        <v>1893146062.7199998</v>
      </c>
      <c r="C32" s="1346">
        <f>E32+K32</f>
        <v>425750477.29000002</v>
      </c>
      <c r="D32" s="1347">
        <f t="shared" si="18"/>
        <v>0</v>
      </c>
      <c r="E32" s="1348">
        <f t="shared" si="19"/>
        <v>0</v>
      </c>
      <c r="F32" s="1331">
        <f>'Проверочная  таблица'!BI34</f>
        <v>0</v>
      </c>
      <c r="G32" s="1330">
        <f>'Проверочная  таблица'!BL34</f>
        <v>0</v>
      </c>
      <c r="H32" s="1331">
        <f>'Проверочная  таблица'!BJ34</f>
        <v>0</v>
      </c>
      <c r="I32" s="1330">
        <f>'Проверочная  таблица'!BM34</f>
        <v>0</v>
      </c>
      <c r="J32" s="1350">
        <f>L32+CL32+DB32</f>
        <v>1893146062.7199998</v>
      </c>
      <c r="K32" s="1351">
        <f>M32+CM32+DC32</f>
        <v>425750477.29000002</v>
      </c>
      <c r="L32" s="1334">
        <f>T32+BL32+AZ32+BN32+AF32+AX32+BF32+AD32+N32+BP32+CF32+CJ32+AB32+BH32+BJ32+X32+CH32+P32+CD32+AR32+BV32+AH32+BX32+R32+CB32+BT32+BD32+AN32+AL32+AP32+AJ32+AT32+AV32+BR32+BB32+BZ32+V32+Z32</f>
        <v>1464627376.53</v>
      </c>
      <c r="M32" s="1334">
        <f>U32+BM32+BA32+BO32+AG32+AY32+BG32+AE32+O32+BQ32+CG32+CK32+AC32+BI32+BK32+Y32+CI32+Q32+CE32+AS32+BW32+AI32+BY32+S32+CC32+BU32+BE32+AO32+AM32+AQ32+AK32+AU32+AW32+BS32+BC32+CA32+W32+AA32</f>
        <v>295732901.29000002</v>
      </c>
      <c r="N32" s="1350">
        <f>'Проверочная  таблица'!BV34</f>
        <v>0</v>
      </c>
      <c r="O32" s="1351">
        <f>'Проверочная  таблица'!CC34</f>
        <v>0</v>
      </c>
      <c r="P32" s="1350">
        <f>'Проверочная  таблица'!BX34</f>
        <v>0</v>
      </c>
      <c r="Q32" s="1351">
        <f>'Проверочная  таблица'!CE34</f>
        <v>0</v>
      </c>
      <c r="R32" s="1350">
        <f>'Проверочная  таблица'!BZ34</f>
        <v>0</v>
      </c>
      <c r="S32" s="1351">
        <f>'Проверочная  таблица'!CG34</f>
        <v>0</v>
      </c>
      <c r="T32" s="1349">
        <f>'Проверочная  таблица'!CZ34</f>
        <v>0</v>
      </c>
      <c r="U32" s="1350">
        <f>'Проверочная  таблица'!DC34</f>
        <v>0</v>
      </c>
      <c r="V32" s="1353">
        <f>'Проверочная  таблица'!DF34</f>
        <v>0</v>
      </c>
      <c r="W32" s="1353">
        <f>'Проверочная  таблица'!DI34</f>
        <v>0</v>
      </c>
      <c r="X32" s="1350">
        <f>'Проверочная  таблица'!DL34</f>
        <v>0</v>
      </c>
      <c r="Y32" s="1351">
        <f>'Проверочная  таблица'!DO34</f>
        <v>0</v>
      </c>
      <c r="Z32" s="1352">
        <f>'Проверочная  таблица'!DR34</f>
        <v>0</v>
      </c>
      <c r="AA32" s="1353">
        <f>'Проверочная  таблица'!DU34</f>
        <v>0</v>
      </c>
      <c r="AB32" s="1350">
        <f>'Проверочная  таблица'!DX34</f>
        <v>13540900</v>
      </c>
      <c r="AC32" s="1351">
        <f>'Проверочная  таблица'!EA34</f>
        <v>13540884.52</v>
      </c>
      <c r="AD32" s="1350">
        <f>'Проверочная  таблица'!ED34+'Проверочная  таблица'!EJ34</f>
        <v>0</v>
      </c>
      <c r="AE32" s="1351">
        <f>'Проверочная  таблица'!EG34+'Проверочная  таблица'!EM34</f>
        <v>0</v>
      </c>
      <c r="AF32" s="1350">
        <f>'Проверочная  таблица'!FC34</f>
        <v>60399900</v>
      </c>
      <c r="AG32" s="1351">
        <f>'Проверочная  таблица'!FG34</f>
        <v>18048000</v>
      </c>
      <c r="AH32" s="1350">
        <f>'Проверочная  таблица'!FJ34</f>
        <v>0</v>
      </c>
      <c r="AI32" s="1351">
        <f>'Проверочная  таблица'!FM34</f>
        <v>0</v>
      </c>
      <c r="AJ32" s="1350">
        <f>'Проверочная  таблица'!FP34</f>
        <v>30056400</v>
      </c>
      <c r="AK32" s="1351">
        <f>'Проверочная  таблица'!FS34</f>
        <v>0</v>
      </c>
      <c r="AL32" s="1350">
        <f>'Проверочная  таблица'!FV34+'Проверочная  таблица'!GB34</f>
        <v>0</v>
      </c>
      <c r="AM32" s="1351">
        <f>'Проверочная  таблица'!FY34+'Проверочная  таблица'!GE34</f>
        <v>0</v>
      </c>
      <c r="AN32" s="1350">
        <f>'Проверочная  таблица'!GL34</f>
        <v>713879675.53999996</v>
      </c>
      <c r="AO32" s="1351">
        <f>'Проверочная  таблица'!GO34</f>
        <v>178469918.88999999</v>
      </c>
      <c r="AP32" s="1350">
        <f>'Проверочная  таблица'!GR34+'Проверочная  таблица'!GX34</f>
        <v>0</v>
      </c>
      <c r="AQ32" s="1351">
        <f>'Проверочная  таблица'!GU34+'Проверочная  таблица'!HA34</f>
        <v>0</v>
      </c>
      <c r="AR32" s="1350">
        <f>'Проверочная  таблица'!HP34</f>
        <v>12677033.060000001</v>
      </c>
      <c r="AS32" s="1351">
        <f>'Проверочная  таблица'!HT34</f>
        <v>0</v>
      </c>
      <c r="AT32" s="1350">
        <f>'Проверочная  таблица'!IF34+'Проверочная  таблица'!IL34</f>
        <v>0</v>
      </c>
      <c r="AU32" s="1351">
        <f>'Проверочная  таблица'!II34+'Проверочная  таблица'!IO34</f>
        <v>0</v>
      </c>
      <c r="AV32" s="1349">
        <f>'Проверочная  таблица'!IV34</f>
        <v>7520000</v>
      </c>
      <c r="AW32" s="1351">
        <f>'Проверочная  таблица'!IY34</f>
        <v>0</v>
      </c>
      <c r="AX32" s="1366">
        <f>'Проверочная  таблица'!JB34</f>
        <v>0</v>
      </c>
      <c r="AY32" s="181">
        <f>'Проверочная  таблица'!JE34</f>
        <v>0</v>
      </c>
      <c r="AZ32" s="1350">
        <f>'Проверочная  таблица'!JH34+'Проверочная  таблица'!JN34</f>
        <v>0</v>
      </c>
      <c r="BA32" s="1350">
        <f>'Проверочная  таблица'!JK34+'Проверочная  таблица'!JQ34</f>
        <v>0</v>
      </c>
      <c r="BB32" s="1350">
        <f>'Проверочная  таблица'!KF34</f>
        <v>43178966.659999996</v>
      </c>
      <c r="BC32" s="1351">
        <f>'Проверочная  таблица'!KJ34</f>
        <v>12801927.800000001</v>
      </c>
      <c r="BD32" s="1350">
        <f>'Проверочная  таблица'!KN34+'Проверочная  таблица'!KT34</f>
        <v>0</v>
      </c>
      <c r="BE32" s="1351">
        <f>'Проверочная  таблица'!KW34+'Проверочная  таблица'!KQ34</f>
        <v>0</v>
      </c>
      <c r="BF32" s="1350">
        <f>'Проверочная  таблица'!LD34+'Проверочная  таблица'!LJ34</f>
        <v>14000000</v>
      </c>
      <c r="BG32" s="1351">
        <f>'Проверочная  таблица'!LM34+'Проверочная  таблица'!LG34</f>
        <v>0</v>
      </c>
      <c r="BH32" s="1350">
        <f>'Проверочная  таблица'!MD34</f>
        <v>0</v>
      </c>
      <c r="BI32" s="1351">
        <f>'Проверочная  таблица'!ML34</f>
        <v>0</v>
      </c>
      <c r="BJ32" s="1350">
        <f>'Проверочная  таблица'!MB34</f>
        <v>19247166.670000002</v>
      </c>
      <c r="BK32" s="1351">
        <f>'Проверочная  таблица'!MJ34</f>
        <v>16556653.27</v>
      </c>
      <c r="BL32" s="1375">
        <f>'Проверочная  таблица'!MG34+'Проверочная  таблица'!MR34</f>
        <v>672934.6</v>
      </c>
      <c r="BM32" s="1334">
        <f>'Проверочная  таблица'!MU34+'Проверочная  таблица'!MO34</f>
        <v>0</v>
      </c>
      <c r="BN32" s="1350">
        <f>'Проверочная  таблица'!NJ34+'Проверочная  таблица'!NR34</f>
        <v>138102400</v>
      </c>
      <c r="BO32" s="1351">
        <f>'Проверочная  таблица'!NN34+'Проверочная  таблица'!NV34</f>
        <v>0</v>
      </c>
      <c r="BP32" s="1350">
        <f>'Проверочная  таблица'!OZ34+'Проверочная  таблица'!OP34</f>
        <v>0</v>
      </c>
      <c r="BQ32" s="1351">
        <f>'Проверочная  таблица'!PE34+'Проверочная  таблица'!OU34</f>
        <v>0</v>
      </c>
      <c r="BR32" s="1350"/>
      <c r="BS32" s="1351"/>
      <c r="BT32" s="1350">
        <f>'Проверочная  таблица'!QD34</f>
        <v>17862300</v>
      </c>
      <c r="BU32" s="1351">
        <f>'Проверочная  таблица'!QG34</f>
        <v>0</v>
      </c>
      <c r="BV32" s="1350">
        <f>'Проверочная  таблица'!QJ34+'Проверочная  таблица'!QP34</f>
        <v>0</v>
      </c>
      <c r="BW32" s="1351">
        <f>'Проверочная  таблица'!QM34+'Проверочная  таблица'!QS34</f>
        <v>0</v>
      </c>
      <c r="BX32" s="1350">
        <f>'Проверочная  таблица'!RH34+'Проверочная  таблица'!RR34</f>
        <v>0</v>
      </c>
      <c r="BY32" s="1351">
        <f>'Проверочная  таблица'!RW34+'Проверочная  таблица'!RM34</f>
        <v>0</v>
      </c>
      <c r="BZ32" s="1352">
        <f>'Проверочная  таблица'!RJ34+'Проверочная  таблица'!RT34</f>
        <v>0</v>
      </c>
      <c r="CA32" s="1353">
        <f>'Проверочная  таблица'!RY34+'Проверочная  таблица'!RO34</f>
        <v>0</v>
      </c>
      <c r="CB32" s="1350">
        <f>'Проверочная  таблица'!SG34+'Проверочная  таблица'!SI34</f>
        <v>393489700</v>
      </c>
      <c r="CC32" s="1351">
        <f>'Проверочная  таблица'!SM34+'Проверочная  таблица'!SO34</f>
        <v>56315516.810000002</v>
      </c>
      <c r="CD32" s="1350">
        <f>'Проверочная  таблица'!SR34</f>
        <v>0</v>
      </c>
      <c r="CE32" s="1351">
        <f>'Проверочная  таблица'!SU34</f>
        <v>0</v>
      </c>
      <c r="CF32" s="1350">
        <f>'Проверочная  таблица'!TL34+'Проверочная  таблица'!SX34</f>
        <v>0</v>
      </c>
      <c r="CG32" s="1351">
        <f>'Проверочная  таблица'!TS34+'Проверочная  таблица'!TE34</f>
        <v>0</v>
      </c>
      <c r="CH32" s="1350">
        <f>'Проверочная  таблица'!SZ34+'Проверочная  таблица'!TN34</f>
        <v>0</v>
      </c>
      <c r="CI32" s="1351">
        <f>'Проверочная  таблица'!TU34+'Проверочная  таблица'!TG34</f>
        <v>0</v>
      </c>
      <c r="CJ32" s="1350">
        <f>'Проверочная  таблица'!TP34+'Проверочная  таблица'!TB34</f>
        <v>0</v>
      </c>
      <c r="CK32" s="1351">
        <f>'Проверочная  таблица'!TW34+'Проверочная  таблица'!TI34</f>
        <v>0</v>
      </c>
      <c r="CL32" s="1350">
        <f t="shared" si="20"/>
        <v>214000921.81999999</v>
      </c>
      <c r="CM32" s="1351">
        <f t="shared" si="20"/>
        <v>78560025</v>
      </c>
      <c r="CN32" s="1349">
        <f>'Проверочная  таблица'!VT34</f>
        <v>0</v>
      </c>
      <c r="CO32" s="1351">
        <f>'Проверочная  таблица'!VU34</f>
        <v>0</v>
      </c>
      <c r="CP32" s="1340">
        <f>'Проверочная  таблица'!VV34</f>
        <v>41300</v>
      </c>
      <c r="CQ32" s="1340">
        <f>'Проверочная  таблица'!VW34</f>
        <v>0</v>
      </c>
      <c r="CR32" s="1355">
        <f>'Проверочная  таблица'!VX34</f>
        <v>6512500</v>
      </c>
      <c r="CS32" s="1133">
        <f>'Проверочная  таблица'!VY34</f>
        <v>3250224</v>
      </c>
      <c r="CT32" s="1134">
        <f>'Проверочная  таблица'!VZ34</f>
        <v>1628617</v>
      </c>
      <c r="CU32" s="1133">
        <f>'Проверочная  таблица'!WA34</f>
        <v>1628617</v>
      </c>
      <c r="CV32" s="1134">
        <f>'Проверочная  таблица'!WB34</f>
        <v>6047200</v>
      </c>
      <c r="CW32" s="1133">
        <f>'Проверочная  таблица'!WC34</f>
        <v>0</v>
      </c>
      <c r="CX32" s="1350">
        <f>'Проверочная  таблица'!WF34</f>
        <v>199771304.81999999</v>
      </c>
      <c r="CY32" s="1351">
        <f>'Проверочная  таблица'!WI34</f>
        <v>73681184</v>
      </c>
      <c r="CZ32" s="1350">
        <f>'Проверочная  таблица'!WL34</f>
        <v>0</v>
      </c>
      <c r="DA32" s="1351">
        <f>'Проверочная  таблица'!WO34</f>
        <v>0</v>
      </c>
      <c r="DB32" s="1350">
        <f t="shared" si="21"/>
        <v>214517764.37</v>
      </c>
      <c r="DC32" s="1351">
        <f t="shared" si="22"/>
        <v>51457551</v>
      </c>
      <c r="DD32" s="1350">
        <f>'Проверочная  таблица'!WT34</f>
        <v>5077800</v>
      </c>
      <c r="DE32" s="1351">
        <f>'Проверочная  таблица'!WW34</f>
        <v>1269450</v>
      </c>
      <c r="DF32" s="1350">
        <f>'Проверочная  таблица'!WZ34</f>
        <v>7242881.3099999996</v>
      </c>
      <c r="DG32" s="1351">
        <f>'Проверочная  таблица'!XC34</f>
        <v>0</v>
      </c>
      <c r="DH32" s="1350">
        <f>'Проверочная  таблица'!XF34</f>
        <v>16271483.060000001</v>
      </c>
      <c r="DI32" s="1351">
        <f>'Проверочная  таблица'!XI34</f>
        <v>4067871</v>
      </c>
      <c r="DJ32" s="1350">
        <f>'Проверочная  таблица'!XL34</f>
        <v>185925600</v>
      </c>
      <c r="DK32" s="1351">
        <f>'Проверочная  таблица'!XO34</f>
        <v>46120230</v>
      </c>
      <c r="DM32" s="1312">
        <f>CL32/1000-'[1]Финансовая  помощь  (факт)'!BF32</f>
        <v>214000.92181999999</v>
      </c>
    </row>
    <row r="33" spans="1:117" ht="25.5" customHeight="1" thickBot="1" x14ac:dyDescent="0.3">
      <c r="A33" s="873" t="s">
        <v>288</v>
      </c>
      <c r="B33" s="132">
        <f t="shared" ref="B33:E33" si="23">SUM(B31:B32)</f>
        <v>2179199797.3899999</v>
      </c>
      <c r="C33" s="134">
        <f t="shared" si="23"/>
        <v>464055374.70000005</v>
      </c>
      <c r="D33" s="139">
        <f t="shared" si="23"/>
        <v>0</v>
      </c>
      <c r="E33" s="105">
        <f t="shared" si="23"/>
        <v>0</v>
      </c>
      <c r="F33" s="382">
        <f t="shared" ref="F33:G33" si="24">SUM(F31:F32)</f>
        <v>0</v>
      </c>
      <c r="G33" s="372">
        <f t="shared" si="24"/>
        <v>0</v>
      </c>
      <c r="H33" s="382">
        <f t="shared" ref="H33:S33" si="25">SUM(H31:H32)</f>
        <v>0</v>
      </c>
      <c r="I33" s="372">
        <f t="shared" si="25"/>
        <v>0</v>
      </c>
      <c r="J33" s="152">
        <f t="shared" si="25"/>
        <v>2179199797.3899999</v>
      </c>
      <c r="K33" s="105">
        <f t="shared" si="25"/>
        <v>464055374.70000005</v>
      </c>
      <c r="L33" s="154">
        <f t="shared" si="25"/>
        <v>1645386984.6500001</v>
      </c>
      <c r="M33" s="105">
        <f t="shared" si="25"/>
        <v>303102209.30000001</v>
      </c>
      <c r="N33" s="134">
        <f t="shared" si="25"/>
        <v>0</v>
      </c>
      <c r="O33" s="132">
        <f t="shared" si="25"/>
        <v>0</v>
      </c>
      <c r="P33" s="134">
        <f t="shared" si="25"/>
        <v>0</v>
      </c>
      <c r="Q33" s="132">
        <f t="shared" si="25"/>
        <v>0</v>
      </c>
      <c r="R33" s="134">
        <f t="shared" si="25"/>
        <v>0</v>
      </c>
      <c r="S33" s="105">
        <f t="shared" si="25"/>
        <v>0</v>
      </c>
      <c r="T33" s="154">
        <f t="shared" ref="T33:AA33" si="26">SUM(T31:T32)</f>
        <v>0</v>
      </c>
      <c r="U33" s="139">
        <f t="shared" si="26"/>
        <v>0</v>
      </c>
      <c r="V33" s="105">
        <f t="shared" si="26"/>
        <v>0</v>
      </c>
      <c r="W33" s="139">
        <f t="shared" si="26"/>
        <v>0</v>
      </c>
      <c r="X33" s="152">
        <f t="shared" si="26"/>
        <v>0</v>
      </c>
      <c r="Y33" s="105">
        <f t="shared" si="26"/>
        <v>0</v>
      </c>
      <c r="Z33" s="152">
        <f t="shared" si="26"/>
        <v>0</v>
      </c>
      <c r="AA33" s="105">
        <f t="shared" si="26"/>
        <v>0</v>
      </c>
      <c r="AB33" s="152">
        <f t="shared" ref="AB33:CO33" si="27">SUM(AB31:AB32)</f>
        <v>13540900</v>
      </c>
      <c r="AC33" s="105">
        <f t="shared" si="27"/>
        <v>13540884.52</v>
      </c>
      <c r="AD33" s="152">
        <f t="shared" si="27"/>
        <v>0</v>
      </c>
      <c r="AE33" s="105">
        <f t="shared" si="27"/>
        <v>0</v>
      </c>
      <c r="AF33" s="152">
        <f>SUM(AF31:AF32)</f>
        <v>120799800</v>
      </c>
      <c r="AG33" s="132">
        <f>SUM(AG31:AG32)</f>
        <v>18048000</v>
      </c>
      <c r="AH33" s="152">
        <f>SUM(AH31:AH32)</f>
        <v>0</v>
      </c>
      <c r="AI33" s="105">
        <f>SUM(AI31:AI32)</f>
        <v>0</v>
      </c>
      <c r="AJ33" s="152">
        <f t="shared" si="27"/>
        <v>30056400</v>
      </c>
      <c r="AK33" s="105">
        <f t="shared" si="27"/>
        <v>0</v>
      </c>
      <c r="AL33" s="152">
        <f t="shared" si="27"/>
        <v>0</v>
      </c>
      <c r="AM33" s="105">
        <f t="shared" si="27"/>
        <v>0</v>
      </c>
      <c r="AN33" s="152">
        <f t="shared" si="27"/>
        <v>713879675.53999996</v>
      </c>
      <c r="AO33" s="105">
        <f t="shared" si="27"/>
        <v>178469918.88999999</v>
      </c>
      <c r="AP33" s="152">
        <f t="shared" si="27"/>
        <v>64453700</v>
      </c>
      <c r="AQ33" s="105">
        <f t="shared" si="27"/>
        <v>0</v>
      </c>
      <c r="AR33" s="152">
        <f>SUM(AR31:AR32)</f>
        <v>12677033.060000001</v>
      </c>
      <c r="AS33" s="105">
        <f>SUM(AS31:AS32)</f>
        <v>0</v>
      </c>
      <c r="AT33" s="152">
        <f t="shared" si="27"/>
        <v>0</v>
      </c>
      <c r="AU33" s="105">
        <f t="shared" si="27"/>
        <v>0</v>
      </c>
      <c r="AV33" s="154">
        <f t="shared" si="27"/>
        <v>7520000</v>
      </c>
      <c r="AW33" s="105">
        <f t="shared" si="27"/>
        <v>0</v>
      </c>
      <c r="AX33" s="154">
        <f t="shared" si="27"/>
        <v>2368000</v>
      </c>
      <c r="AY33" s="105">
        <f t="shared" si="27"/>
        <v>0</v>
      </c>
      <c r="AZ33" s="152">
        <f t="shared" si="27"/>
        <v>0</v>
      </c>
      <c r="BA33" s="152">
        <f t="shared" si="27"/>
        <v>0</v>
      </c>
      <c r="BB33" s="152">
        <f t="shared" ref="BB33:BC33" si="28">SUM(BB31:BB32)</f>
        <v>64768449.989999995</v>
      </c>
      <c r="BC33" s="105">
        <f t="shared" si="28"/>
        <v>20171235.810000002</v>
      </c>
      <c r="BD33" s="152">
        <f>SUM(BD31:BD32)</f>
        <v>0</v>
      </c>
      <c r="BE33" s="105">
        <f>SUM(BE31:BE32)</f>
        <v>0</v>
      </c>
      <c r="BF33" s="152">
        <f t="shared" si="27"/>
        <v>14000000</v>
      </c>
      <c r="BG33" s="105">
        <f t="shared" si="27"/>
        <v>0</v>
      </c>
      <c r="BH33" s="152">
        <f t="shared" si="27"/>
        <v>0</v>
      </c>
      <c r="BI33" s="105">
        <f t="shared" si="27"/>
        <v>0</v>
      </c>
      <c r="BJ33" s="152">
        <f t="shared" si="27"/>
        <v>19247166.670000002</v>
      </c>
      <c r="BK33" s="105">
        <f t="shared" si="27"/>
        <v>16556653.27</v>
      </c>
      <c r="BL33" s="152">
        <f>SUM(BL31:BL32)</f>
        <v>986759.3899999999</v>
      </c>
      <c r="BM33" s="132">
        <f>SUM(BM31:BM32)</f>
        <v>0</v>
      </c>
      <c r="BN33" s="152">
        <f t="shared" si="27"/>
        <v>169737100</v>
      </c>
      <c r="BO33" s="132">
        <f t="shared" si="27"/>
        <v>0</v>
      </c>
      <c r="BP33" s="152">
        <f t="shared" si="27"/>
        <v>0</v>
      </c>
      <c r="BQ33" s="105">
        <f t="shared" si="27"/>
        <v>0</v>
      </c>
      <c r="BR33" s="152">
        <f t="shared" ref="BR33:BS33" si="29">SUM(BR31:BR32)</f>
        <v>0</v>
      </c>
      <c r="BS33" s="105">
        <f t="shared" si="29"/>
        <v>0</v>
      </c>
      <c r="BT33" s="152">
        <f t="shared" si="27"/>
        <v>17862300</v>
      </c>
      <c r="BU33" s="105">
        <f t="shared" si="27"/>
        <v>0</v>
      </c>
      <c r="BV33" s="152">
        <f t="shared" si="27"/>
        <v>0</v>
      </c>
      <c r="BW33" s="105">
        <f t="shared" si="27"/>
        <v>0</v>
      </c>
      <c r="BX33" s="152">
        <f>SUM(BX31:BX32)</f>
        <v>0</v>
      </c>
      <c r="BY33" s="105">
        <f>SUM(BY31:BY32)</f>
        <v>0</v>
      </c>
      <c r="BZ33" s="152">
        <f>SUM(BZ31:BZ32)</f>
        <v>0</v>
      </c>
      <c r="CA33" s="105">
        <f>SUM(CA31:CA32)</f>
        <v>0</v>
      </c>
      <c r="CB33" s="152">
        <f t="shared" si="27"/>
        <v>393489700</v>
      </c>
      <c r="CC33" s="105">
        <f t="shared" si="27"/>
        <v>56315516.810000002</v>
      </c>
      <c r="CD33" s="152">
        <f t="shared" si="27"/>
        <v>0</v>
      </c>
      <c r="CE33" s="105">
        <f t="shared" si="27"/>
        <v>0</v>
      </c>
      <c r="CF33" s="152">
        <f t="shared" si="27"/>
        <v>0</v>
      </c>
      <c r="CG33" s="105">
        <f t="shared" si="27"/>
        <v>0</v>
      </c>
      <c r="CH33" s="152">
        <f t="shared" si="27"/>
        <v>0</v>
      </c>
      <c r="CI33" s="105">
        <f t="shared" si="27"/>
        <v>0</v>
      </c>
      <c r="CJ33" s="152">
        <f t="shared" si="27"/>
        <v>0</v>
      </c>
      <c r="CK33" s="105">
        <f t="shared" si="27"/>
        <v>0</v>
      </c>
      <c r="CL33" s="152">
        <f t="shared" si="27"/>
        <v>248707288.75999999</v>
      </c>
      <c r="CM33" s="105">
        <f t="shared" si="27"/>
        <v>92314668.400000006</v>
      </c>
      <c r="CN33" s="154">
        <f t="shared" si="27"/>
        <v>0</v>
      </c>
      <c r="CO33" s="132">
        <f t="shared" si="27"/>
        <v>0</v>
      </c>
      <c r="CP33" s="132">
        <f t="shared" ref="CP33:DK33" si="30">SUM(CP31:CP32)</f>
        <v>47300</v>
      </c>
      <c r="CQ33" s="132">
        <f t="shared" si="30"/>
        <v>0</v>
      </c>
      <c r="CR33" s="152">
        <f t="shared" si="30"/>
        <v>6512500</v>
      </c>
      <c r="CS33" s="132">
        <f t="shared" si="30"/>
        <v>3250224</v>
      </c>
      <c r="CT33" s="153">
        <f t="shared" si="30"/>
        <v>1628617</v>
      </c>
      <c r="CU33" s="132">
        <f t="shared" si="30"/>
        <v>1628617</v>
      </c>
      <c r="CV33" s="153">
        <f>SUM(CV31:CV32)</f>
        <v>6047200</v>
      </c>
      <c r="CW33" s="132">
        <f>SUM(CW31:CW32)</f>
        <v>0</v>
      </c>
      <c r="CX33" s="152">
        <f t="shared" ref="CX33:CY33" si="31">SUM(CX31:CX32)</f>
        <v>233371671.75999999</v>
      </c>
      <c r="CY33" s="105">
        <f t="shared" si="31"/>
        <v>86986744.819999993</v>
      </c>
      <c r="CZ33" s="152">
        <f t="shared" si="30"/>
        <v>1100000</v>
      </c>
      <c r="DA33" s="105">
        <f t="shared" si="30"/>
        <v>449082.58</v>
      </c>
      <c r="DB33" s="154">
        <f t="shared" si="30"/>
        <v>285105523.98000002</v>
      </c>
      <c r="DC33" s="105">
        <f t="shared" si="30"/>
        <v>68638497</v>
      </c>
      <c r="DD33" s="152">
        <f t="shared" ref="DD33:DE33" si="32">SUM(DD31:DD32)</f>
        <v>6171480</v>
      </c>
      <c r="DE33" s="105">
        <f t="shared" si="32"/>
        <v>1516830</v>
      </c>
      <c r="DF33" s="152">
        <f t="shared" si="30"/>
        <v>9002697.8499999996</v>
      </c>
      <c r="DG33" s="105">
        <f t="shared" si="30"/>
        <v>0</v>
      </c>
      <c r="DH33" s="152">
        <f t="shared" si="30"/>
        <v>19322386.129999999</v>
      </c>
      <c r="DI33" s="105">
        <f t="shared" si="30"/>
        <v>4830597</v>
      </c>
      <c r="DJ33" s="152">
        <f t="shared" si="30"/>
        <v>250608960</v>
      </c>
      <c r="DK33" s="105">
        <f t="shared" si="30"/>
        <v>62291070</v>
      </c>
      <c r="DM33" s="1312">
        <f>CL33/1000-'[1]Финансовая  помощь  (факт)'!BF33</f>
        <v>248707.28876</v>
      </c>
    </row>
    <row r="34" spans="1:117" ht="25.5" customHeight="1" x14ac:dyDescent="0.25">
      <c r="A34" s="36"/>
      <c r="B34" s="156"/>
      <c r="C34" s="161"/>
      <c r="D34" s="158"/>
      <c r="E34" s="156"/>
      <c r="F34" s="384"/>
      <c r="G34" s="383"/>
      <c r="H34" s="384"/>
      <c r="I34" s="383"/>
      <c r="J34" s="1376"/>
      <c r="K34" s="1376"/>
      <c r="L34" s="156"/>
      <c r="M34" s="156"/>
      <c r="N34" s="161"/>
      <c r="O34" s="156"/>
      <c r="P34" s="161"/>
      <c r="Q34" s="156"/>
      <c r="R34" s="161"/>
      <c r="S34" s="156"/>
      <c r="T34" s="163"/>
      <c r="U34" s="164"/>
      <c r="V34" s="168"/>
      <c r="W34" s="164"/>
      <c r="X34" s="165"/>
      <c r="Y34" s="166"/>
      <c r="Z34" s="165"/>
      <c r="AA34" s="166"/>
      <c r="AB34" s="165"/>
      <c r="AC34" s="166"/>
      <c r="AD34" s="165"/>
      <c r="AE34" s="166"/>
      <c r="AF34" s="165"/>
      <c r="AG34" s="166"/>
      <c r="AH34" s="165"/>
      <c r="AI34" s="166"/>
      <c r="AJ34" s="165"/>
      <c r="AK34" s="166"/>
      <c r="AL34" s="165"/>
      <c r="AM34" s="166"/>
      <c r="AN34" s="165"/>
      <c r="AO34" s="166"/>
      <c r="AP34" s="165"/>
      <c r="AQ34" s="166"/>
      <c r="AR34" s="165"/>
      <c r="AS34" s="166"/>
      <c r="AT34" s="165"/>
      <c r="AU34" s="166"/>
      <c r="AV34" s="163"/>
      <c r="AW34" s="166"/>
      <c r="AX34" s="163"/>
      <c r="AY34" s="166"/>
      <c r="AZ34" s="165"/>
      <c r="BA34" s="164"/>
      <c r="BB34" s="165"/>
      <c r="BC34" s="166"/>
      <c r="BD34" s="165"/>
      <c r="BE34" s="166"/>
      <c r="BF34" s="165"/>
      <c r="BG34" s="166"/>
      <c r="BH34" s="165"/>
      <c r="BI34" s="166"/>
      <c r="BJ34" s="165"/>
      <c r="BK34" s="166"/>
      <c r="BL34" s="165"/>
      <c r="BM34" s="166"/>
      <c r="BN34" s="165"/>
      <c r="BO34" s="166"/>
      <c r="BP34" s="165"/>
      <c r="BQ34" s="166"/>
      <c r="BR34" s="165"/>
      <c r="BS34" s="166"/>
      <c r="BT34" s="165"/>
      <c r="BU34" s="166"/>
      <c r="BV34" s="165"/>
      <c r="BW34" s="166"/>
      <c r="BX34" s="165"/>
      <c r="BY34" s="166"/>
      <c r="BZ34" s="165"/>
      <c r="CA34" s="166"/>
      <c r="CB34" s="165"/>
      <c r="CC34" s="166"/>
      <c r="CD34" s="165"/>
      <c r="CE34" s="166"/>
      <c r="CF34" s="165"/>
      <c r="CG34" s="166"/>
      <c r="CH34" s="165"/>
      <c r="CI34" s="166"/>
      <c r="CJ34" s="165"/>
      <c r="CK34" s="166"/>
      <c r="CL34" s="385"/>
      <c r="CM34" s="386"/>
      <c r="CN34" s="163"/>
      <c r="CO34" s="166"/>
      <c r="CP34" s="156"/>
      <c r="CQ34" s="156"/>
      <c r="CR34" s="158"/>
      <c r="CS34" s="156"/>
      <c r="CT34" s="161"/>
      <c r="CU34" s="156"/>
      <c r="CV34" s="161"/>
      <c r="CW34" s="156"/>
      <c r="CX34" s="164"/>
      <c r="CY34" s="168"/>
      <c r="CZ34" s="164"/>
      <c r="DA34" s="168"/>
      <c r="DB34" s="200"/>
      <c r="DC34" s="386"/>
      <c r="DD34" s="165"/>
      <c r="DE34" s="166"/>
      <c r="DF34" s="165"/>
      <c r="DG34" s="166"/>
      <c r="DH34" s="165"/>
      <c r="DI34" s="166"/>
      <c r="DJ34" s="165"/>
      <c r="DK34" s="166"/>
      <c r="DM34" s="1312">
        <f>CL34/1000-'[1]Финансовая  помощь  (факт)'!BF34</f>
        <v>0</v>
      </c>
    </row>
    <row r="35" spans="1:117" ht="25.5" customHeight="1" thickBot="1" x14ac:dyDescent="0.3">
      <c r="A35" s="874"/>
      <c r="B35" s="170"/>
      <c r="C35" s="175"/>
      <c r="D35" s="172"/>
      <c r="E35" s="170"/>
      <c r="F35" s="388"/>
      <c r="G35" s="387"/>
      <c r="H35" s="388"/>
      <c r="I35" s="387"/>
      <c r="J35" s="183"/>
      <c r="K35" s="183"/>
      <c r="L35" s="170"/>
      <c r="M35" s="170"/>
      <c r="N35" s="175"/>
      <c r="O35" s="170"/>
      <c r="P35" s="175"/>
      <c r="Q35" s="170"/>
      <c r="R35" s="175"/>
      <c r="S35" s="170"/>
      <c r="T35" s="177"/>
      <c r="U35" s="178"/>
      <c r="V35" s="179"/>
      <c r="W35" s="178"/>
      <c r="X35" s="178"/>
      <c r="Y35" s="179"/>
      <c r="Z35" s="178"/>
      <c r="AA35" s="179"/>
      <c r="AB35" s="178"/>
      <c r="AC35" s="179"/>
      <c r="AD35" s="178"/>
      <c r="AE35" s="179"/>
      <c r="AF35" s="178"/>
      <c r="AG35" s="179"/>
      <c r="AH35" s="178"/>
      <c r="AI35" s="179"/>
      <c r="AJ35" s="178"/>
      <c r="AK35" s="179"/>
      <c r="AL35" s="178"/>
      <c r="AM35" s="179"/>
      <c r="AN35" s="178"/>
      <c r="AO35" s="179"/>
      <c r="AP35" s="178"/>
      <c r="AQ35" s="179"/>
      <c r="AR35" s="178"/>
      <c r="AS35" s="179"/>
      <c r="AT35" s="178"/>
      <c r="AU35" s="179"/>
      <c r="AV35" s="177"/>
      <c r="AW35" s="179"/>
      <c r="AX35" s="177"/>
      <c r="AY35" s="179"/>
      <c r="AZ35" s="178"/>
      <c r="BA35" s="178"/>
      <c r="BB35" s="178"/>
      <c r="BC35" s="179"/>
      <c r="BD35" s="178"/>
      <c r="BE35" s="179"/>
      <c r="BF35" s="178"/>
      <c r="BG35" s="179"/>
      <c r="BH35" s="178"/>
      <c r="BI35" s="179"/>
      <c r="BJ35" s="178"/>
      <c r="BK35" s="179"/>
      <c r="BL35" s="178"/>
      <c r="BM35" s="179"/>
      <c r="BN35" s="178"/>
      <c r="BO35" s="179"/>
      <c r="BP35" s="178"/>
      <c r="BQ35" s="179"/>
      <c r="BR35" s="178"/>
      <c r="BS35" s="179"/>
      <c r="BT35" s="178"/>
      <c r="BU35" s="179"/>
      <c r="BV35" s="178"/>
      <c r="BW35" s="179"/>
      <c r="BX35" s="178"/>
      <c r="BY35" s="179"/>
      <c r="BZ35" s="178"/>
      <c r="CA35" s="179"/>
      <c r="CB35" s="178"/>
      <c r="CC35" s="179"/>
      <c r="CD35" s="178"/>
      <c r="CE35" s="179"/>
      <c r="CF35" s="178"/>
      <c r="CG35" s="179"/>
      <c r="CH35" s="178"/>
      <c r="CI35" s="179"/>
      <c r="CJ35" s="178"/>
      <c r="CK35" s="179"/>
      <c r="CL35" s="172"/>
      <c r="CM35" s="170"/>
      <c r="CN35" s="177"/>
      <c r="CO35" s="179"/>
      <c r="CP35" s="170"/>
      <c r="CQ35" s="170"/>
      <c r="CR35" s="172"/>
      <c r="CS35" s="170"/>
      <c r="CT35" s="175"/>
      <c r="CU35" s="170"/>
      <c r="CV35" s="175"/>
      <c r="CW35" s="170"/>
      <c r="CX35" s="178"/>
      <c r="CY35" s="179"/>
      <c r="CZ35" s="178"/>
      <c r="DA35" s="179"/>
      <c r="DB35" s="175"/>
      <c r="DC35" s="170"/>
      <c r="DD35" s="178"/>
      <c r="DE35" s="179"/>
      <c r="DF35" s="178"/>
      <c r="DG35" s="179"/>
      <c r="DH35" s="178"/>
      <c r="DI35" s="179"/>
      <c r="DJ35" s="178"/>
      <c r="DK35" s="179"/>
      <c r="DM35" s="1312">
        <f>CL35/1000-'[1]Финансовая  помощь  (факт)'!BF35</f>
        <v>0</v>
      </c>
    </row>
    <row r="36" spans="1:117" ht="25.5" customHeight="1" thickBot="1" x14ac:dyDescent="0.3">
      <c r="A36" s="873" t="s">
        <v>8</v>
      </c>
      <c r="B36" s="187">
        <f t="shared" ref="B36:S36" si="33">B29+B33</f>
        <v>5501145524.1899996</v>
      </c>
      <c r="C36" s="188">
        <f t="shared" si="33"/>
        <v>788434010.63000011</v>
      </c>
      <c r="D36" s="183">
        <f t="shared" si="33"/>
        <v>0</v>
      </c>
      <c r="E36" s="187">
        <f t="shared" si="33"/>
        <v>0</v>
      </c>
      <c r="F36" s="390">
        <f t="shared" ref="F36:G36" si="34">F29+F33</f>
        <v>0</v>
      </c>
      <c r="G36" s="389">
        <f t="shared" si="34"/>
        <v>0</v>
      </c>
      <c r="H36" s="390">
        <f t="shared" si="33"/>
        <v>0</v>
      </c>
      <c r="I36" s="389">
        <f t="shared" si="33"/>
        <v>0</v>
      </c>
      <c r="J36" s="191">
        <f t="shared" si="33"/>
        <v>5501145524.1899996</v>
      </c>
      <c r="K36" s="191">
        <f t="shared" si="33"/>
        <v>788434010.63000011</v>
      </c>
      <c r="L36" s="181">
        <f t="shared" si="33"/>
        <v>4153456625.2600002</v>
      </c>
      <c r="M36" s="181">
        <f t="shared" si="33"/>
        <v>418515655.63</v>
      </c>
      <c r="N36" s="188">
        <f t="shared" si="33"/>
        <v>0</v>
      </c>
      <c r="O36" s="187">
        <f t="shared" si="33"/>
        <v>0</v>
      </c>
      <c r="P36" s="188">
        <f t="shared" si="33"/>
        <v>0</v>
      </c>
      <c r="Q36" s="187">
        <f t="shared" si="33"/>
        <v>0</v>
      </c>
      <c r="R36" s="188">
        <f t="shared" si="33"/>
        <v>0</v>
      </c>
      <c r="S36" s="187">
        <f t="shared" si="33"/>
        <v>0</v>
      </c>
      <c r="T36" s="190">
        <f t="shared" ref="T36:AC36" si="35">T29+T33</f>
        <v>0</v>
      </c>
      <c r="U36" s="191">
        <f t="shared" si="35"/>
        <v>0</v>
      </c>
      <c r="V36" s="192">
        <f>V29+V33</f>
        <v>0</v>
      </c>
      <c r="W36" s="191">
        <f>W29+W33</f>
        <v>0</v>
      </c>
      <c r="X36" s="191">
        <f t="shared" si="35"/>
        <v>0</v>
      </c>
      <c r="Y36" s="192">
        <f t="shared" si="35"/>
        <v>0</v>
      </c>
      <c r="Z36" s="191">
        <f>Z29+Z33</f>
        <v>0</v>
      </c>
      <c r="AA36" s="192">
        <f>AA29+AA33</f>
        <v>0</v>
      </c>
      <c r="AB36" s="191">
        <f t="shared" si="35"/>
        <v>13540900</v>
      </c>
      <c r="AC36" s="192">
        <f t="shared" si="35"/>
        <v>13540884.52</v>
      </c>
      <c r="AD36" s="191">
        <f t="shared" ref="AD36:BA36" si="36">AD29+AD33</f>
        <v>0</v>
      </c>
      <c r="AE36" s="192">
        <f t="shared" si="36"/>
        <v>0</v>
      </c>
      <c r="AF36" s="191">
        <f>AF29+AF33</f>
        <v>120799800</v>
      </c>
      <c r="AG36" s="192">
        <f>AG29+AG33</f>
        <v>18048000</v>
      </c>
      <c r="AH36" s="191">
        <f>AH29+AH33</f>
        <v>9402500</v>
      </c>
      <c r="AI36" s="192">
        <f>AI29+AI33</f>
        <v>0</v>
      </c>
      <c r="AJ36" s="191">
        <f t="shared" si="36"/>
        <v>30056400</v>
      </c>
      <c r="AK36" s="192">
        <f t="shared" si="36"/>
        <v>0</v>
      </c>
      <c r="AL36" s="191">
        <f t="shared" si="36"/>
        <v>140027400</v>
      </c>
      <c r="AM36" s="192">
        <f t="shared" si="36"/>
        <v>0</v>
      </c>
      <c r="AN36" s="191">
        <f t="shared" si="36"/>
        <v>713879675.53999996</v>
      </c>
      <c r="AO36" s="192">
        <f t="shared" si="36"/>
        <v>178469918.88999999</v>
      </c>
      <c r="AP36" s="191">
        <f t="shared" si="36"/>
        <v>206251900</v>
      </c>
      <c r="AQ36" s="192">
        <f t="shared" si="36"/>
        <v>0</v>
      </c>
      <c r="AR36" s="191">
        <f>AR29+AR33</f>
        <v>12677033.060000001</v>
      </c>
      <c r="AS36" s="192">
        <f>AS29+AS33</f>
        <v>0</v>
      </c>
      <c r="AT36" s="191">
        <f t="shared" si="36"/>
        <v>0</v>
      </c>
      <c r="AU36" s="192">
        <f t="shared" si="36"/>
        <v>0</v>
      </c>
      <c r="AV36" s="190">
        <f t="shared" si="36"/>
        <v>22560000</v>
      </c>
      <c r="AW36" s="192">
        <f t="shared" si="36"/>
        <v>0</v>
      </c>
      <c r="AX36" s="190">
        <f t="shared" si="36"/>
        <v>2368000</v>
      </c>
      <c r="AY36" s="192">
        <f t="shared" si="36"/>
        <v>0</v>
      </c>
      <c r="AZ36" s="191">
        <f t="shared" si="36"/>
        <v>0</v>
      </c>
      <c r="BA36" s="191">
        <f t="shared" si="36"/>
        <v>0</v>
      </c>
      <c r="BB36" s="191">
        <f t="shared" ref="BB36:BG36" si="37">BB29+BB33</f>
        <v>64768449.989999995</v>
      </c>
      <c r="BC36" s="192">
        <f t="shared" si="37"/>
        <v>20171235.810000002</v>
      </c>
      <c r="BD36" s="191">
        <f t="shared" si="37"/>
        <v>0</v>
      </c>
      <c r="BE36" s="192">
        <f t="shared" si="37"/>
        <v>0</v>
      </c>
      <c r="BF36" s="191">
        <f t="shared" si="37"/>
        <v>14000000</v>
      </c>
      <c r="BG36" s="192">
        <f t="shared" si="37"/>
        <v>0</v>
      </c>
      <c r="BH36" s="191">
        <f t="shared" ref="BH36:BI36" si="38">BH29+BH33</f>
        <v>0</v>
      </c>
      <c r="BI36" s="192">
        <f t="shared" si="38"/>
        <v>0</v>
      </c>
      <c r="BJ36" s="191">
        <f>BJ29+BJ33</f>
        <v>19247166.670000002</v>
      </c>
      <c r="BK36" s="192">
        <f>BK29+BK33</f>
        <v>16556653.27</v>
      </c>
      <c r="BL36" s="191">
        <f>BL29+BL33</f>
        <v>3662000.0000000009</v>
      </c>
      <c r="BM36" s="192">
        <f>BM29+BM33</f>
        <v>142065.22</v>
      </c>
      <c r="BN36" s="191">
        <f t="shared" ref="BN36:BO36" si="39">BN29+BN33</f>
        <v>297120700</v>
      </c>
      <c r="BO36" s="192">
        <f t="shared" si="39"/>
        <v>1369102.8</v>
      </c>
      <c r="BP36" s="191">
        <f>BP29+BP33</f>
        <v>10768500</v>
      </c>
      <c r="BQ36" s="192">
        <f>BQ29+BQ33</f>
        <v>0</v>
      </c>
      <c r="BR36" s="191">
        <f t="shared" ref="BR36:BS36" si="40">BR29+BR33</f>
        <v>487470000</v>
      </c>
      <c r="BS36" s="192">
        <f t="shared" si="40"/>
        <v>0</v>
      </c>
      <c r="BT36" s="191">
        <f t="shared" ref="BT36:DK36" si="41">BT29+BT33</f>
        <v>17862300</v>
      </c>
      <c r="BU36" s="192">
        <f t="shared" si="41"/>
        <v>0</v>
      </c>
      <c r="BV36" s="191">
        <f t="shared" si="41"/>
        <v>0</v>
      </c>
      <c r="BW36" s="192">
        <f t="shared" si="41"/>
        <v>0</v>
      </c>
      <c r="BX36" s="191">
        <f>BX29+BX33</f>
        <v>0</v>
      </c>
      <c r="BY36" s="192">
        <f>BY29+BY33</f>
        <v>0</v>
      </c>
      <c r="BZ36" s="191">
        <f>BZ29+BZ33</f>
        <v>0</v>
      </c>
      <c r="CA36" s="192">
        <f>CA29+CA33</f>
        <v>0</v>
      </c>
      <c r="CB36" s="191">
        <f t="shared" si="41"/>
        <v>668498500</v>
      </c>
      <c r="CC36" s="192">
        <f t="shared" si="41"/>
        <v>56315516.810000002</v>
      </c>
      <c r="CD36" s="191">
        <f t="shared" si="41"/>
        <v>8760000</v>
      </c>
      <c r="CE36" s="192">
        <f t="shared" si="41"/>
        <v>0</v>
      </c>
      <c r="CF36" s="191">
        <f t="shared" si="41"/>
        <v>0</v>
      </c>
      <c r="CG36" s="192">
        <f t="shared" si="41"/>
        <v>0</v>
      </c>
      <c r="CH36" s="191">
        <f t="shared" si="41"/>
        <v>195294300</v>
      </c>
      <c r="CI36" s="192">
        <f t="shared" si="41"/>
        <v>0</v>
      </c>
      <c r="CJ36" s="191">
        <f t="shared" si="41"/>
        <v>1094441100</v>
      </c>
      <c r="CK36" s="192">
        <f t="shared" si="41"/>
        <v>113902278.30999999</v>
      </c>
      <c r="CL36" s="183">
        <f t="shared" si="41"/>
        <v>490792300</v>
      </c>
      <c r="CM36" s="187">
        <f t="shared" si="41"/>
        <v>157838069.29000002</v>
      </c>
      <c r="CN36" s="190">
        <f t="shared" si="41"/>
        <v>47558100</v>
      </c>
      <c r="CO36" s="192">
        <f t="shared" si="41"/>
        <v>8252725.6600000001</v>
      </c>
      <c r="CP36" s="187">
        <f t="shared" si="41"/>
        <v>109300</v>
      </c>
      <c r="CQ36" s="187">
        <f t="shared" si="41"/>
        <v>0</v>
      </c>
      <c r="CR36" s="183">
        <f t="shared" si="41"/>
        <v>6512500</v>
      </c>
      <c r="CS36" s="187">
        <f t="shared" si="41"/>
        <v>3250224</v>
      </c>
      <c r="CT36" s="188">
        <f t="shared" si="41"/>
        <v>1853000</v>
      </c>
      <c r="CU36" s="187">
        <f t="shared" si="41"/>
        <v>1853000</v>
      </c>
      <c r="CV36" s="188">
        <f>CV29+CV33</f>
        <v>6047200</v>
      </c>
      <c r="CW36" s="187">
        <f>CW29+CW33</f>
        <v>0</v>
      </c>
      <c r="CX36" s="183">
        <f t="shared" ref="CX36:CY36" si="42">CX29+CX33</f>
        <v>411712200</v>
      </c>
      <c r="CY36" s="187">
        <f t="shared" si="42"/>
        <v>140708241.47999999</v>
      </c>
      <c r="CZ36" s="183">
        <f t="shared" si="41"/>
        <v>17000000</v>
      </c>
      <c r="DA36" s="187">
        <f t="shared" si="41"/>
        <v>3773878.1500000004</v>
      </c>
      <c r="DB36" s="188">
        <f t="shared" si="41"/>
        <v>856896598.93000007</v>
      </c>
      <c r="DC36" s="187">
        <f t="shared" si="41"/>
        <v>212080285.71000001</v>
      </c>
      <c r="DD36" s="191">
        <f t="shared" ref="DD36:DE36" si="43">DD29+DD33</f>
        <v>17420760</v>
      </c>
      <c r="DE36" s="192">
        <f t="shared" si="43"/>
        <v>4392297</v>
      </c>
      <c r="DF36" s="191">
        <f t="shared" si="41"/>
        <v>9002697.8499999996</v>
      </c>
      <c r="DG36" s="192">
        <f t="shared" si="41"/>
        <v>0</v>
      </c>
      <c r="DH36" s="191">
        <f t="shared" si="41"/>
        <v>55678981.079999998</v>
      </c>
      <c r="DI36" s="192">
        <f t="shared" si="41"/>
        <v>13701364.710000001</v>
      </c>
      <c r="DJ36" s="191">
        <f t="shared" si="41"/>
        <v>774794160</v>
      </c>
      <c r="DK36" s="192">
        <f t="shared" si="41"/>
        <v>193986624</v>
      </c>
      <c r="DM36" s="1312">
        <f>CL36/1000-'[1]Финансовая  помощь  (факт)'!BF36</f>
        <v>451727.7</v>
      </c>
    </row>
    <row r="37" spans="1:117" s="200" customFormat="1" ht="16.5" customHeight="1" x14ac:dyDescent="0.25">
      <c r="A37" s="194"/>
      <c r="B37" s="932">
        <f>B36-'Федеральные  средства'!B77*1000</f>
        <v>0</v>
      </c>
      <c r="C37" s="932">
        <f>C36-'Федеральные  средства'!C77*1000</f>
        <v>0</v>
      </c>
      <c r="D37" s="932">
        <f>D36-Субсидия!E545</f>
        <v>0</v>
      </c>
      <c r="E37" s="932">
        <f>E36-Субсидия!F545</f>
        <v>0</v>
      </c>
      <c r="F37" s="1377"/>
      <c r="G37" s="1377"/>
      <c r="H37" s="1377"/>
      <c r="I37" s="1377"/>
      <c r="J37" s="1378">
        <f>J36/1000-'Федеральные  средства'!B67</f>
        <v>0</v>
      </c>
      <c r="K37" s="1378">
        <f>K36/1000-'Федеральные  средства'!C67</f>
        <v>0</v>
      </c>
      <c r="L37" s="1378">
        <f>L36/1000-'Федеральные  средства'!B46</f>
        <v>0</v>
      </c>
      <c r="M37" s="1378">
        <f>M36/1000-'Федеральные  средства'!C46</f>
        <v>0</v>
      </c>
      <c r="N37" s="1377"/>
      <c r="O37" s="1377"/>
      <c r="P37" s="1377"/>
      <c r="Q37" s="1377"/>
      <c r="R37" s="1377"/>
      <c r="S37" s="1377"/>
      <c r="T37" s="1379"/>
      <c r="U37" s="1379"/>
      <c r="V37" s="1379"/>
      <c r="W37" s="1379"/>
      <c r="X37" s="1379"/>
      <c r="Y37" s="1379"/>
      <c r="Z37" s="1379"/>
      <c r="AA37" s="1379"/>
      <c r="AB37" s="1379"/>
      <c r="AC37" s="1379"/>
      <c r="AD37" s="1379"/>
      <c r="AE37" s="1379"/>
      <c r="AF37" s="1379"/>
      <c r="AG37" s="1379"/>
      <c r="AH37" s="1379"/>
      <c r="AI37" s="1379"/>
      <c r="AJ37" s="1379"/>
      <c r="AK37" s="1379"/>
      <c r="AL37" s="1379"/>
      <c r="AM37" s="1379"/>
      <c r="AN37" s="1379"/>
      <c r="AO37" s="1379"/>
      <c r="AP37" s="1379"/>
      <c r="AQ37" s="1379"/>
      <c r="AR37" s="1379"/>
      <c r="AS37" s="1379"/>
      <c r="AT37" s="1379"/>
      <c r="AU37" s="1379"/>
      <c r="AV37" s="1379"/>
      <c r="AW37" s="1379"/>
      <c r="AX37" s="1379"/>
      <c r="AY37" s="1379"/>
      <c r="AZ37" s="1379"/>
      <c r="BA37" s="1379"/>
      <c r="BB37" s="1379"/>
      <c r="BC37" s="1379"/>
      <c r="BD37" s="1379"/>
      <c r="BE37" s="1379"/>
      <c r="BF37" s="1379"/>
      <c r="BG37" s="1379"/>
      <c r="BH37" s="1379"/>
      <c r="BI37" s="1379"/>
      <c r="BJ37" s="1379"/>
      <c r="BK37" s="1379"/>
      <c r="BL37" s="1379"/>
      <c r="BM37" s="1379"/>
      <c r="BN37" s="1379"/>
      <c r="BO37" s="1379"/>
      <c r="BP37" s="1379"/>
      <c r="BQ37" s="1379"/>
      <c r="BR37" s="1379"/>
      <c r="BS37" s="1379"/>
      <c r="BT37" s="1379"/>
      <c r="BU37" s="1379"/>
      <c r="BV37" s="1379"/>
      <c r="BW37" s="1379"/>
      <c r="BX37" s="1379"/>
      <c r="BY37" s="1379"/>
      <c r="BZ37" s="1379"/>
      <c r="CA37" s="1379"/>
      <c r="CB37" s="1379"/>
      <c r="CC37" s="1379"/>
      <c r="CD37" s="1379"/>
      <c r="CE37" s="1379"/>
      <c r="CF37" s="1379"/>
      <c r="CG37" s="1379"/>
      <c r="CH37" s="1379"/>
      <c r="CI37" s="1379"/>
      <c r="CJ37" s="1379"/>
      <c r="CK37" s="1379"/>
      <c r="CL37" s="1378">
        <f>CL36/1000-'Федеральные  средства'!B57</f>
        <v>0</v>
      </c>
      <c r="CM37" s="1378">
        <f>CM36/1000-'Федеральные  средства'!C57</f>
        <v>0</v>
      </c>
      <c r="CN37" s="194"/>
      <c r="CO37" s="1378"/>
      <c r="CP37" s="391"/>
      <c r="CQ37" s="391"/>
      <c r="CR37" s="1378"/>
      <c r="CS37" s="1378"/>
      <c r="CT37" s="1378"/>
      <c r="CU37" s="1378"/>
      <c r="CV37" s="1378"/>
      <c r="CW37" s="1378"/>
      <c r="CX37" s="194"/>
      <c r="CY37" s="194"/>
      <c r="CZ37" s="194"/>
      <c r="DA37" s="194"/>
      <c r="DB37" s="1378">
        <f>DB36/1000-'Федеральные  средства'!B65</f>
        <v>0</v>
      </c>
      <c r="DC37" s="1378">
        <f>DC36/1000-'Федеральные  средства'!C65</f>
        <v>0</v>
      </c>
      <c r="DD37" s="194"/>
      <c r="DE37" s="1378"/>
      <c r="DF37" s="194"/>
      <c r="DG37" s="1378"/>
      <c r="DH37" s="194"/>
      <c r="DI37" s="1378"/>
      <c r="DJ37" s="194"/>
      <c r="DK37" s="1378"/>
    </row>
    <row r="38" spans="1:117" s="200" customFormat="1" ht="16.5" x14ac:dyDescent="0.25">
      <c r="A38" s="194"/>
      <c r="B38" s="194"/>
      <c r="C38" s="194"/>
      <c r="D38" s="194"/>
      <c r="E38" s="194"/>
      <c r="J38" s="1378"/>
      <c r="K38" s="1378"/>
      <c r="L38" s="1378"/>
      <c r="M38" s="1378"/>
      <c r="N38" s="1377"/>
      <c r="O38" s="1377"/>
      <c r="P38" s="1377"/>
      <c r="Q38" s="1377"/>
      <c r="R38" s="1377"/>
      <c r="S38" s="1377"/>
      <c r="T38" s="1379"/>
      <c r="U38" s="1379"/>
      <c r="V38" s="1379"/>
      <c r="W38" s="1379"/>
      <c r="X38" s="1379"/>
      <c r="Y38" s="1379"/>
      <c r="Z38" s="1379"/>
      <c r="AA38" s="1379"/>
      <c r="AB38" s="1379"/>
      <c r="AC38" s="1379"/>
      <c r="AD38" s="1379"/>
      <c r="AE38" s="1379"/>
      <c r="AF38" s="1379"/>
      <c r="AG38" s="1379"/>
      <c r="AH38" s="1379"/>
      <c r="AI38" s="1379"/>
      <c r="AJ38" s="1379"/>
      <c r="AK38" s="1379"/>
      <c r="AL38" s="1379"/>
      <c r="AM38" s="1379"/>
      <c r="AN38" s="1379"/>
      <c r="AO38" s="1379"/>
      <c r="AP38" s="1379"/>
      <c r="AQ38" s="1379"/>
      <c r="AR38" s="1379"/>
      <c r="AS38" s="1379"/>
      <c r="AT38" s="1379"/>
      <c r="AU38" s="1379"/>
      <c r="AV38" s="1379"/>
      <c r="AW38" s="1379"/>
      <c r="AX38" s="1379"/>
      <c r="AY38" s="1379"/>
      <c r="AZ38" s="1379"/>
      <c r="BA38" s="1379"/>
      <c r="BB38" s="1379"/>
      <c r="BC38" s="1379"/>
      <c r="BD38" s="1379"/>
      <c r="BE38" s="1379"/>
      <c r="BF38" s="1379"/>
      <c r="BG38" s="1379"/>
      <c r="BH38" s="1379"/>
      <c r="BI38" s="1379"/>
      <c r="BJ38" s="1379"/>
      <c r="BK38" s="1379"/>
      <c r="BL38" s="1379"/>
      <c r="BM38" s="1379"/>
      <c r="BN38" s="1379"/>
      <c r="BO38" s="1379"/>
      <c r="BP38" s="1379"/>
      <c r="BQ38" s="1379"/>
      <c r="BR38" s="1379"/>
      <c r="BS38" s="1379"/>
      <c r="BT38" s="1379"/>
      <c r="BU38" s="1379"/>
      <c r="BV38" s="1379"/>
      <c r="BW38" s="1379"/>
      <c r="BX38" s="1379"/>
      <c r="BY38" s="1379"/>
      <c r="BZ38" s="1379"/>
      <c r="CA38" s="1379"/>
      <c r="CB38" s="1379"/>
      <c r="CC38" s="1379"/>
      <c r="CD38" s="1379"/>
      <c r="CE38" s="1379"/>
      <c r="CF38" s="1379"/>
      <c r="CG38" s="1379"/>
      <c r="CH38" s="1379"/>
      <c r="CI38" s="1379"/>
      <c r="CJ38" s="1379"/>
      <c r="CK38" s="1379"/>
      <c r="CL38" s="1378"/>
      <c r="CM38" s="1378"/>
      <c r="CN38" s="194"/>
      <c r="CO38" s="1378"/>
      <c r="CP38" s="391"/>
      <c r="CQ38" s="391"/>
      <c r="CR38" s="1378"/>
      <c r="CS38" s="1378"/>
      <c r="CT38" s="1378"/>
      <c r="CU38" s="1378"/>
      <c r="CV38" s="1378"/>
      <c r="CW38" s="1378"/>
      <c r="CX38" s="194"/>
      <c r="CY38" s="194"/>
      <c r="CZ38" s="194"/>
      <c r="DA38" s="194"/>
      <c r="DB38" s="1378"/>
      <c r="DC38" s="1378"/>
      <c r="DD38" s="194"/>
      <c r="DE38" s="1378"/>
      <c r="DF38" s="194"/>
      <c r="DG38" s="1378"/>
      <c r="DH38" s="194"/>
      <c r="DI38" s="1378"/>
      <c r="DJ38" s="194"/>
      <c r="DK38" s="1378"/>
    </row>
    <row r="39" spans="1:117" s="200" customFormat="1" ht="16.5" customHeight="1" x14ac:dyDescent="0.25">
      <c r="A39" s="392" t="s">
        <v>680</v>
      </c>
      <c r="B39" s="1380">
        <f t="shared" ref="B39:I39" si="44">B29-B40</f>
        <v>2211957817.6899996</v>
      </c>
      <c r="C39" s="1380">
        <f t="shared" si="44"/>
        <v>267237781.62</v>
      </c>
      <c r="D39" s="1380">
        <f t="shared" si="44"/>
        <v>0</v>
      </c>
      <c r="E39" s="1380">
        <f t="shared" si="44"/>
        <v>0</v>
      </c>
      <c r="F39" s="1380">
        <f t="shared" ref="F39:G39" si="45">F29-F40</f>
        <v>0</v>
      </c>
      <c r="G39" s="1380">
        <f t="shared" si="45"/>
        <v>0</v>
      </c>
      <c r="H39" s="1380">
        <f t="shared" si="44"/>
        <v>0</v>
      </c>
      <c r="I39" s="1380">
        <f t="shared" si="44"/>
        <v>0</v>
      </c>
      <c r="J39" s="1380">
        <f>J29-J40</f>
        <v>2211957817.6899996</v>
      </c>
      <c r="K39" s="1380">
        <f t="shared" ref="K39:CF39" si="46">K29-K40</f>
        <v>267237781.62</v>
      </c>
      <c r="L39" s="1380">
        <f t="shared" si="46"/>
        <v>1603613441.8200002</v>
      </c>
      <c r="M39" s="1380">
        <f t="shared" si="46"/>
        <v>110435733.10999998</v>
      </c>
      <c r="N39" s="1380">
        <f t="shared" si="46"/>
        <v>0</v>
      </c>
      <c r="O39" s="1380">
        <f t="shared" si="46"/>
        <v>0</v>
      </c>
      <c r="P39" s="1380">
        <f t="shared" si="46"/>
        <v>0</v>
      </c>
      <c r="Q39" s="1380">
        <f t="shared" si="46"/>
        <v>0</v>
      </c>
      <c r="R39" s="1380">
        <f t="shared" si="46"/>
        <v>0</v>
      </c>
      <c r="S39" s="1380">
        <f t="shared" si="46"/>
        <v>0</v>
      </c>
      <c r="T39" s="1380">
        <f t="shared" si="46"/>
        <v>0</v>
      </c>
      <c r="U39" s="1380">
        <f t="shared" si="46"/>
        <v>0</v>
      </c>
      <c r="V39" s="1380">
        <f t="shared" ref="V39:AA39" si="47">V29-V40</f>
        <v>0</v>
      </c>
      <c r="W39" s="1380">
        <f t="shared" si="47"/>
        <v>0</v>
      </c>
      <c r="X39" s="1380">
        <f t="shared" si="47"/>
        <v>0</v>
      </c>
      <c r="Y39" s="1380">
        <f t="shared" si="47"/>
        <v>0</v>
      </c>
      <c r="Z39" s="1380">
        <f t="shared" si="47"/>
        <v>0</v>
      </c>
      <c r="AA39" s="1380">
        <f t="shared" si="47"/>
        <v>0</v>
      </c>
      <c r="AB39" s="1380">
        <f t="shared" si="46"/>
        <v>0</v>
      </c>
      <c r="AC39" s="1380">
        <f t="shared" si="46"/>
        <v>0</v>
      </c>
      <c r="AD39" s="1380">
        <f t="shared" si="46"/>
        <v>0</v>
      </c>
      <c r="AE39" s="1380">
        <f t="shared" si="46"/>
        <v>0</v>
      </c>
      <c r="AF39" s="1380">
        <f>AF29-AF40</f>
        <v>0</v>
      </c>
      <c r="AG39" s="1380">
        <f>AG29-AG40</f>
        <v>0</v>
      </c>
      <c r="AH39" s="1380">
        <f>AH29-AH40</f>
        <v>9402500</v>
      </c>
      <c r="AI39" s="1380">
        <f>AI29-AI40</f>
        <v>0</v>
      </c>
      <c r="AJ39" s="1380">
        <f t="shared" si="46"/>
        <v>0</v>
      </c>
      <c r="AK39" s="1380">
        <f t="shared" si="46"/>
        <v>0</v>
      </c>
      <c r="AL39" s="1380">
        <f t="shared" si="46"/>
        <v>45181000</v>
      </c>
      <c r="AM39" s="1380">
        <f t="shared" si="46"/>
        <v>0</v>
      </c>
      <c r="AN39" s="1380">
        <f t="shared" si="46"/>
        <v>0</v>
      </c>
      <c r="AO39" s="1380">
        <f t="shared" si="46"/>
        <v>0</v>
      </c>
      <c r="AP39" s="1380">
        <f t="shared" si="46"/>
        <v>141798200</v>
      </c>
      <c r="AQ39" s="1380">
        <f t="shared" si="46"/>
        <v>0</v>
      </c>
      <c r="AR39" s="1380">
        <f>AR29-AR40</f>
        <v>0</v>
      </c>
      <c r="AS39" s="1380">
        <f>AS29-AS40</f>
        <v>0</v>
      </c>
      <c r="AT39" s="1380">
        <f t="shared" si="46"/>
        <v>0</v>
      </c>
      <c r="AU39" s="1380">
        <f t="shared" si="46"/>
        <v>0</v>
      </c>
      <c r="AV39" s="1380">
        <f t="shared" si="46"/>
        <v>7520000</v>
      </c>
      <c r="AW39" s="1380">
        <f t="shared" si="46"/>
        <v>0</v>
      </c>
      <c r="AX39" s="1380">
        <f t="shared" si="46"/>
        <v>0</v>
      </c>
      <c r="AY39" s="1380">
        <f t="shared" si="46"/>
        <v>0</v>
      </c>
      <c r="AZ39" s="1380">
        <f t="shared" si="46"/>
        <v>0</v>
      </c>
      <c r="BA39" s="1380">
        <f t="shared" si="46"/>
        <v>0</v>
      </c>
      <c r="BB39" s="1380">
        <f t="shared" ref="BB39:BC39" si="48">BB29-BB40</f>
        <v>0</v>
      </c>
      <c r="BC39" s="1380">
        <f t="shared" si="48"/>
        <v>0</v>
      </c>
      <c r="BD39" s="1380">
        <f>BD29-BD40</f>
        <v>0</v>
      </c>
      <c r="BE39" s="1380">
        <f>BE29-BE40</f>
        <v>0</v>
      </c>
      <c r="BF39" s="1380">
        <f t="shared" si="46"/>
        <v>0</v>
      </c>
      <c r="BG39" s="1380">
        <f t="shared" si="46"/>
        <v>0</v>
      </c>
      <c r="BH39" s="1380">
        <f t="shared" si="46"/>
        <v>0</v>
      </c>
      <c r="BI39" s="1380">
        <f t="shared" si="46"/>
        <v>0</v>
      </c>
      <c r="BJ39" s="1380">
        <f t="shared" si="46"/>
        <v>0</v>
      </c>
      <c r="BK39" s="1380">
        <f t="shared" si="46"/>
        <v>0</v>
      </c>
      <c r="BL39" s="1380">
        <f t="shared" si="46"/>
        <v>1976315.2500000007</v>
      </c>
      <c r="BM39" s="1380">
        <f t="shared" si="46"/>
        <v>142065.22</v>
      </c>
      <c r="BN39" s="1380">
        <f t="shared" si="46"/>
        <v>127383600</v>
      </c>
      <c r="BO39" s="1380">
        <f t="shared" si="46"/>
        <v>1369102.8</v>
      </c>
      <c r="BP39" s="1380">
        <f t="shared" si="46"/>
        <v>8846826.5700000003</v>
      </c>
      <c r="BQ39" s="1380">
        <f t="shared" si="46"/>
        <v>0</v>
      </c>
      <c r="BR39" s="1380">
        <f t="shared" si="46"/>
        <v>350000000</v>
      </c>
      <c r="BS39" s="1380">
        <f t="shared" si="46"/>
        <v>0</v>
      </c>
      <c r="BT39" s="1380">
        <f t="shared" si="46"/>
        <v>0</v>
      </c>
      <c r="BU39" s="1380">
        <f t="shared" si="46"/>
        <v>0</v>
      </c>
      <c r="BV39" s="1380">
        <f t="shared" si="46"/>
        <v>0</v>
      </c>
      <c r="BW39" s="1380">
        <f t="shared" si="46"/>
        <v>0</v>
      </c>
      <c r="BX39" s="1380">
        <f>BX29-BX40</f>
        <v>0</v>
      </c>
      <c r="BY39" s="1380">
        <f>BY29-BY40</f>
        <v>0</v>
      </c>
      <c r="BZ39" s="1380">
        <f>BZ29-BZ40</f>
        <v>0</v>
      </c>
      <c r="CA39" s="1380">
        <f>CA29-CA40</f>
        <v>0</v>
      </c>
      <c r="CB39" s="1380">
        <f t="shared" si="46"/>
        <v>275008800</v>
      </c>
      <c r="CC39" s="1380">
        <f t="shared" si="46"/>
        <v>0</v>
      </c>
      <c r="CD39" s="1380">
        <f t="shared" si="46"/>
        <v>0</v>
      </c>
      <c r="CE39" s="1380">
        <f t="shared" si="46"/>
        <v>0</v>
      </c>
      <c r="CF39" s="1380">
        <f t="shared" si="46"/>
        <v>0</v>
      </c>
      <c r="CG39" s="1380">
        <f t="shared" ref="CG39:DK39" si="49">CG29-CG40</f>
        <v>0</v>
      </c>
      <c r="CH39" s="1380">
        <f t="shared" si="49"/>
        <v>136134800</v>
      </c>
      <c r="CI39" s="1380">
        <f t="shared" si="49"/>
        <v>0</v>
      </c>
      <c r="CJ39" s="1380">
        <f t="shared" si="49"/>
        <v>500361400</v>
      </c>
      <c r="CK39" s="1380">
        <f t="shared" si="49"/>
        <v>108924565.08999999</v>
      </c>
      <c r="CL39" s="1380">
        <f t="shared" si="49"/>
        <v>186206941.66999999</v>
      </c>
      <c r="CM39" s="1380">
        <f t="shared" si="49"/>
        <v>50532703.500000007</v>
      </c>
      <c r="CN39" s="1380">
        <f t="shared" si="49"/>
        <v>39064600</v>
      </c>
      <c r="CO39" s="1380">
        <f t="shared" si="49"/>
        <v>7078313.6100000003</v>
      </c>
      <c r="CP39" s="1380">
        <f t="shared" si="49"/>
        <v>44000</v>
      </c>
      <c r="CQ39" s="1380">
        <f t="shared" si="49"/>
        <v>0</v>
      </c>
      <c r="CR39" s="1380">
        <f t="shared" si="49"/>
        <v>0</v>
      </c>
      <c r="CS39" s="1380">
        <f t="shared" si="49"/>
        <v>0</v>
      </c>
      <c r="CT39" s="1380">
        <f t="shared" si="49"/>
        <v>224383</v>
      </c>
      <c r="CU39" s="1380">
        <f t="shared" si="49"/>
        <v>224383</v>
      </c>
      <c r="CV39" s="1380">
        <f t="shared" si="49"/>
        <v>0</v>
      </c>
      <c r="CW39" s="1380">
        <f t="shared" si="49"/>
        <v>0</v>
      </c>
      <c r="CX39" s="1380">
        <f t="shared" si="49"/>
        <v>135363958.66999999</v>
      </c>
      <c r="CY39" s="1380">
        <f t="shared" si="49"/>
        <v>40650551.729999997</v>
      </c>
      <c r="CZ39" s="1380">
        <f t="shared" si="49"/>
        <v>11510000</v>
      </c>
      <c r="DA39" s="1380">
        <f t="shared" si="49"/>
        <v>2579455.16</v>
      </c>
      <c r="DB39" s="1380">
        <f t="shared" si="49"/>
        <v>422137434.20000005</v>
      </c>
      <c r="DC39" s="1380">
        <f t="shared" si="49"/>
        <v>106269345.01000001</v>
      </c>
      <c r="DD39" s="1380">
        <f t="shared" ref="DD39:DE39" si="50">DD29-DD40</f>
        <v>7890120</v>
      </c>
      <c r="DE39" s="1380">
        <f t="shared" si="50"/>
        <v>2037630</v>
      </c>
      <c r="DF39" s="1380">
        <f t="shared" si="49"/>
        <v>0</v>
      </c>
      <c r="DG39" s="1380">
        <f t="shared" si="49"/>
        <v>0</v>
      </c>
      <c r="DH39" s="1380">
        <f t="shared" si="49"/>
        <v>25678434.200000003</v>
      </c>
      <c r="DI39" s="1380">
        <f t="shared" si="49"/>
        <v>6207741.0100000007</v>
      </c>
      <c r="DJ39" s="1380">
        <f t="shared" si="49"/>
        <v>388568880</v>
      </c>
      <c r="DK39" s="1380">
        <f t="shared" si="49"/>
        <v>98023974</v>
      </c>
    </row>
    <row r="40" spans="1:117" s="200" customFormat="1" ht="16.5" x14ac:dyDescent="0.25">
      <c r="A40" s="393" t="s">
        <v>577</v>
      </c>
      <c r="B40" s="1381">
        <f>B11+B15+B19+B24+B23</f>
        <v>1109987909.1100001</v>
      </c>
      <c r="C40" s="1381">
        <f t="shared" ref="C40:BP40" si="51">C11+C15+C19+C24+C23</f>
        <v>57140854.310000002</v>
      </c>
      <c r="D40" s="1381">
        <f t="shared" si="51"/>
        <v>0</v>
      </c>
      <c r="E40" s="1381">
        <f t="shared" si="51"/>
        <v>0</v>
      </c>
      <c r="F40" s="1381">
        <f t="shared" si="51"/>
        <v>0</v>
      </c>
      <c r="G40" s="1381">
        <f t="shared" si="51"/>
        <v>0</v>
      </c>
      <c r="H40" s="1381">
        <f t="shared" si="51"/>
        <v>0</v>
      </c>
      <c r="I40" s="1381">
        <f t="shared" si="51"/>
        <v>0</v>
      </c>
      <c r="J40" s="1381">
        <f t="shared" si="51"/>
        <v>1109987909.1100001</v>
      </c>
      <c r="K40" s="1381">
        <f t="shared" si="51"/>
        <v>57140854.310000002</v>
      </c>
      <c r="L40" s="1381">
        <f t="shared" si="51"/>
        <v>904456198.78999996</v>
      </c>
      <c r="M40" s="1381">
        <f t="shared" si="51"/>
        <v>4977713.22</v>
      </c>
      <c r="N40" s="1381">
        <f t="shared" si="51"/>
        <v>0</v>
      </c>
      <c r="O40" s="1381">
        <f t="shared" si="51"/>
        <v>0</v>
      </c>
      <c r="P40" s="1381">
        <f t="shared" si="51"/>
        <v>0</v>
      </c>
      <c r="Q40" s="1381">
        <f t="shared" si="51"/>
        <v>0</v>
      </c>
      <c r="R40" s="1381">
        <f t="shared" si="51"/>
        <v>0</v>
      </c>
      <c r="S40" s="1381">
        <f t="shared" si="51"/>
        <v>0</v>
      </c>
      <c r="T40" s="1381">
        <f t="shared" si="51"/>
        <v>0</v>
      </c>
      <c r="U40" s="1381">
        <f t="shared" si="51"/>
        <v>0</v>
      </c>
      <c r="V40" s="1381">
        <f t="shared" ref="V40:AA40" si="52">V11+V15+V19+V24+V23</f>
        <v>0</v>
      </c>
      <c r="W40" s="1381">
        <f t="shared" si="52"/>
        <v>0</v>
      </c>
      <c r="X40" s="1381">
        <f t="shared" si="52"/>
        <v>0</v>
      </c>
      <c r="Y40" s="1381">
        <f t="shared" si="52"/>
        <v>0</v>
      </c>
      <c r="Z40" s="1381">
        <f t="shared" si="52"/>
        <v>0</v>
      </c>
      <c r="AA40" s="1381">
        <f t="shared" si="52"/>
        <v>0</v>
      </c>
      <c r="AB40" s="1381">
        <f t="shared" si="51"/>
        <v>0</v>
      </c>
      <c r="AC40" s="1381">
        <f t="shared" si="51"/>
        <v>0</v>
      </c>
      <c r="AD40" s="1381">
        <f t="shared" si="51"/>
        <v>0</v>
      </c>
      <c r="AE40" s="1381">
        <f t="shared" si="51"/>
        <v>0</v>
      </c>
      <c r="AF40" s="1381">
        <f>AF11+AF15+AF19+AF24+AF23</f>
        <v>0</v>
      </c>
      <c r="AG40" s="1381">
        <f>AG11+AG15+AG19+AG24+AG23</f>
        <v>0</v>
      </c>
      <c r="AH40" s="1381">
        <f>AH11+AH15+AH19+AH24+AH23</f>
        <v>0</v>
      </c>
      <c r="AI40" s="1381">
        <f>AI11+AI15+AI19+AI24+AI23</f>
        <v>0</v>
      </c>
      <c r="AJ40" s="1381">
        <f t="shared" si="51"/>
        <v>0</v>
      </c>
      <c r="AK40" s="1381">
        <f t="shared" si="51"/>
        <v>0</v>
      </c>
      <c r="AL40" s="1381">
        <f t="shared" si="51"/>
        <v>94846400</v>
      </c>
      <c r="AM40" s="1381">
        <f t="shared" si="51"/>
        <v>0</v>
      </c>
      <c r="AN40" s="1381">
        <f t="shared" si="51"/>
        <v>0</v>
      </c>
      <c r="AO40" s="1381">
        <f t="shared" si="51"/>
        <v>0</v>
      </c>
      <c r="AP40" s="1381">
        <f t="shared" si="51"/>
        <v>0</v>
      </c>
      <c r="AQ40" s="1381">
        <f t="shared" si="51"/>
        <v>0</v>
      </c>
      <c r="AR40" s="1381">
        <f>AR11+AR15+AR19+AR24+AR23</f>
        <v>0</v>
      </c>
      <c r="AS40" s="1381">
        <f>AS11+AS15+AS19+AS24+AS23</f>
        <v>0</v>
      </c>
      <c r="AT40" s="1381">
        <f t="shared" si="51"/>
        <v>0</v>
      </c>
      <c r="AU40" s="1381">
        <f t="shared" si="51"/>
        <v>0</v>
      </c>
      <c r="AV40" s="1381">
        <f t="shared" si="51"/>
        <v>7520000</v>
      </c>
      <c r="AW40" s="1381">
        <f t="shared" si="51"/>
        <v>0</v>
      </c>
      <c r="AX40" s="1381">
        <f t="shared" si="51"/>
        <v>0</v>
      </c>
      <c r="AY40" s="1381">
        <f t="shared" si="51"/>
        <v>0</v>
      </c>
      <c r="AZ40" s="1381">
        <f t="shared" si="51"/>
        <v>0</v>
      </c>
      <c r="BA40" s="1381">
        <f t="shared" si="51"/>
        <v>0</v>
      </c>
      <c r="BB40" s="1381">
        <f t="shared" ref="BB40:BC40" si="53">BB11+BB15+BB19+BB24+BB23</f>
        <v>0</v>
      </c>
      <c r="BC40" s="1381">
        <f t="shared" si="53"/>
        <v>0</v>
      </c>
      <c r="BD40" s="1381">
        <f>BD11+BD15+BD19+BD24+BD23</f>
        <v>0</v>
      </c>
      <c r="BE40" s="1381">
        <f>BE11+BE15+BE19+BE24+BE23</f>
        <v>0</v>
      </c>
      <c r="BF40" s="1381">
        <f t="shared" si="51"/>
        <v>0</v>
      </c>
      <c r="BG40" s="1381">
        <f t="shared" si="51"/>
        <v>0</v>
      </c>
      <c r="BH40" s="1381">
        <f t="shared" si="51"/>
        <v>0</v>
      </c>
      <c r="BI40" s="1381">
        <f t="shared" si="51"/>
        <v>0</v>
      </c>
      <c r="BJ40" s="1381">
        <f t="shared" si="51"/>
        <v>0</v>
      </c>
      <c r="BK40" s="1381">
        <f t="shared" si="51"/>
        <v>0</v>
      </c>
      <c r="BL40" s="1381">
        <f t="shared" si="51"/>
        <v>698925.3600000001</v>
      </c>
      <c r="BM40" s="1381">
        <f t="shared" si="51"/>
        <v>0</v>
      </c>
      <c r="BN40" s="1381">
        <f t="shared" si="51"/>
        <v>0</v>
      </c>
      <c r="BO40" s="1381">
        <f t="shared" si="51"/>
        <v>0</v>
      </c>
      <c r="BP40" s="1381">
        <f t="shared" si="51"/>
        <v>1921673.43</v>
      </c>
      <c r="BQ40" s="1381">
        <f t="shared" ref="BQ40:DK40" si="54">BQ11+BQ15+BQ19+BQ24+BQ23</f>
        <v>0</v>
      </c>
      <c r="BR40" s="1381">
        <f t="shared" si="54"/>
        <v>137470000</v>
      </c>
      <c r="BS40" s="1381">
        <f t="shared" si="54"/>
        <v>0</v>
      </c>
      <c r="BT40" s="1381">
        <f t="shared" si="54"/>
        <v>0</v>
      </c>
      <c r="BU40" s="1381">
        <f t="shared" si="54"/>
        <v>0</v>
      </c>
      <c r="BV40" s="1381">
        <f t="shared" si="54"/>
        <v>0</v>
      </c>
      <c r="BW40" s="1381">
        <f t="shared" si="54"/>
        <v>0</v>
      </c>
      <c r="BX40" s="1381">
        <f>BX11+BX15+BX19+BX24+BX23</f>
        <v>0</v>
      </c>
      <c r="BY40" s="1381">
        <f>BY11+BY15+BY19+BY24+BY23</f>
        <v>0</v>
      </c>
      <c r="BZ40" s="1381">
        <f>BZ11+BZ15+BZ19+BZ24+BZ23</f>
        <v>0</v>
      </c>
      <c r="CA40" s="1381">
        <f>CA11+CA15+CA19+CA24+CA23</f>
        <v>0</v>
      </c>
      <c r="CB40" s="1381">
        <f t="shared" si="54"/>
        <v>0</v>
      </c>
      <c r="CC40" s="1381">
        <f t="shared" si="54"/>
        <v>0</v>
      </c>
      <c r="CD40" s="1381">
        <f t="shared" si="54"/>
        <v>8760000</v>
      </c>
      <c r="CE40" s="1381">
        <f t="shared" si="54"/>
        <v>0</v>
      </c>
      <c r="CF40" s="1381">
        <f t="shared" si="54"/>
        <v>0</v>
      </c>
      <c r="CG40" s="1381">
        <f t="shared" si="54"/>
        <v>0</v>
      </c>
      <c r="CH40" s="1381">
        <f t="shared" si="54"/>
        <v>59159500</v>
      </c>
      <c r="CI40" s="1381">
        <f t="shared" si="54"/>
        <v>0</v>
      </c>
      <c r="CJ40" s="1381">
        <f t="shared" si="54"/>
        <v>594079700</v>
      </c>
      <c r="CK40" s="1381">
        <f t="shared" si="54"/>
        <v>4977713.22</v>
      </c>
      <c r="CL40" s="1381">
        <f t="shared" si="54"/>
        <v>55878069.569999993</v>
      </c>
      <c r="CM40" s="1381">
        <f t="shared" si="54"/>
        <v>14990697.390000001</v>
      </c>
      <c r="CN40" s="1381">
        <f t="shared" si="54"/>
        <v>8493500</v>
      </c>
      <c r="CO40" s="1381">
        <f t="shared" si="54"/>
        <v>1174412.0499999998</v>
      </c>
      <c r="CP40" s="1381">
        <f t="shared" si="54"/>
        <v>18000</v>
      </c>
      <c r="CQ40" s="1381">
        <f t="shared" si="54"/>
        <v>0</v>
      </c>
      <c r="CR40" s="1381">
        <f t="shared" si="54"/>
        <v>0</v>
      </c>
      <c r="CS40" s="1381">
        <f t="shared" si="54"/>
        <v>0</v>
      </c>
      <c r="CT40" s="1381">
        <f t="shared" si="54"/>
        <v>0</v>
      </c>
      <c r="CU40" s="1381">
        <f t="shared" si="54"/>
        <v>0</v>
      </c>
      <c r="CV40" s="1381">
        <f t="shared" si="54"/>
        <v>0</v>
      </c>
      <c r="CW40" s="1381">
        <f t="shared" si="54"/>
        <v>0</v>
      </c>
      <c r="CX40" s="1381">
        <f t="shared" si="54"/>
        <v>42976569.569999993</v>
      </c>
      <c r="CY40" s="1381">
        <f t="shared" si="54"/>
        <v>13070944.93</v>
      </c>
      <c r="CZ40" s="1381">
        <f t="shared" si="54"/>
        <v>4390000</v>
      </c>
      <c r="DA40" s="1381">
        <f t="shared" si="54"/>
        <v>745340.41</v>
      </c>
      <c r="DB40" s="1381">
        <f t="shared" si="54"/>
        <v>149653640.75</v>
      </c>
      <c r="DC40" s="1381">
        <f t="shared" si="54"/>
        <v>37172443.700000003</v>
      </c>
      <c r="DD40" s="1381">
        <f t="shared" ref="DD40:DE40" si="55">DD11+DD15+DD19+DD24+DD23</f>
        <v>3359160</v>
      </c>
      <c r="DE40" s="1381">
        <f t="shared" si="55"/>
        <v>837837</v>
      </c>
      <c r="DF40" s="1381">
        <f t="shared" si="54"/>
        <v>0</v>
      </c>
      <c r="DG40" s="1381">
        <f t="shared" si="54"/>
        <v>0</v>
      </c>
      <c r="DH40" s="1381">
        <f t="shared" si="54"/>
        <v>10678160.75</v>
      </c>
      <c r="DI40" s="1381">
        <f t="shared" si="54"/>
        <v>2663026.7000000002</v>
      </c>
      <c r="DJ40" s="1381">
        <f t="shared" si="54"/>
        <v>135616320</v>
      </c>
      <c r="DK40" s="1381">
        <f t="shared" si="54"/>
        <v>33671580</v>
      </c>
    </row>
    <row r="41" spans="1:117" s="200" customFormat="1" ht="16.5" x14ac:dyDescent="0.25">
      <c r="A41" s="392" t="s">
        <v>578</v>
      </c>
      <c r="B41" s="1382">
        <f t="shared" ref="B41:I41" si="56">B33</f>
        <v>2179199797.3899999</v>
      </c>
      <c r="C41" s="1382">
        <f t="shared" si="56"/>
        <v>464055374.70000005</v>
      </c>
      <c r="D41" s="1382">
        <f t="shared" si="56"/>
        <v>0</v>
      </c>
      <c r="E41" s="1382">
        <f t="shared" si="56"/>
        <v>0</v>
      </c>
      <c r="F41" s="1382">
        <f t="shared" ref="F41:G41" si="57">F33</f>
        <v>0</v>
      </c>
      <c r="G41" s="1382">
        <f t="shared" si="57"/>
        <v>0</v>
      </c>
      <c r="H41" s="1382">
        <f t="shared" si="56"/>
        <v>0</v>
      </c>
      <c r="I41" s="1382">
        <f t="shared" si="56"/>
        <v>0</v>
      </c>
      <c r="J41" s="1382">
        <f>J33</f>
        <v>2179199797.3899999</v>
      </c>
      <c r="K41" s="1382">
        <f t="shared" ref="K41:CF41" si="58">K33</f>
        <v>464055374.70000005</v>
      </c>
      <c r="L41" s="1382">
        <f t="shared" si="58"/>
        <v>1645386984.6500001</v>
      </c>
      <c r="M41" s="1382">
        <f t="shared" si="58"/>
        <v>303102209.30000001</v>
      </c>
      <c r="N41" s="1382">
        <f t="shared" si="58"/>
        <v>0</v>
      </c>
      <c r="O41" s="1382">
        <f t="shared" si="58"/>
        <v>0</v>
      </c>
      <c r="P41" s="1382">
        <f t="shared" si="58"/>
        <v>0</v>
      </c>
      <c r="Q41" s="1382">
        <f t="shared" si="58"/>
        <v>0</v>
      </c>
      <c r="R41" s="1382">
        <f t="shared" si="58"/>
        <v>0</v>
      </c>
      <c r="S41" s="1382">
        <f t="shared" si="58"/>
        <v>0</v>
      </c>
      <c r="T41" s="1382">
        <f t="shared" si="58"/>
        <v>0</v>
      </c>
      <c r="U41" s="1382">
        <f t="shared" si="58"/>
        <v>0</v>
      </c>
      <c r="V41" s="1382">
        <f t="shared" ref="V41:AA41" si="59">V33</f>
        <v>0</v>
      </c>
      <c r="W41" s="1382">
        <f t="shared" si="59"/>
        <v>0</v>
      </c>
      <c r="X41" s="1382">
        <f t="shared" si="59"/>
        <v>0</v>
      </c>
      <c r="Y41" s="1382">
        <f t="shared" si="59"/>
        <v>0</v>
      </c>
      <c r="Z41" s="1382">
        <f t="shared" si="59"/>
        <v>0</v>
      </c>
      <c r="AA41" s="1382">
        <f t="shared" si="59"/>
        <v>0</v>
      </c>
      <c r="AB41" s="1382">
        <f t="shared" si="58"/>
        <v>13540900</v>
      </c>
      <c r="AC41" s="1382">
        <f t="shared" si="58"/>
        <v>13540884.52</v>
      </c>
      <c r="AD41" s="1382">
        <f t="shared" si="58"/>
        <v>0</v>
      </c>
      <c r="AE41" s="1382">
        <f t="shared" si="58"/>
        <v>0</v>
      </c>
      <c r="AF41" s="1382">
        <f>AF33</f>
        <v>120799800</v>
      </c>
      <c r="AG41" s="1382">
        <f>AG33</f>
        <v>18048000</v>
      </c>
      <c r="AH41" s="1382">
        <f>AH33</f>
        <v>0</v>
      </c>
      <c r="AI41" s="1382">
        <f>AI33</f>
        <v>0</v>
      </c>
      <c r="AJ41" s="1382">
        <f t="shared" si="58"/>
        <v>30056400</v>
      </c>
      <c r="AK41" s="1382">
        <f t="shared" si="58"/>
        <v>0</v>
      </c>
      <c r="AL41" s="1382">
        <f t="shared" si="58"/>
        <v>0</v>
      </c>
      <c r="AM41" s="1382">
        <f t="shared" si="58"/>
        <v>0</v>
      </c>
      <c r="AN41" s="1382">
        <f t="shared" si="58"/>
        <v>713879675.53999996</v>
      </c>
      <c r="AO41" s="1382">
        <f t="shared" si="58"/>
        <v>178469918.88999999</v>
      </c>
      <c r="AP41" s="1382">
        <f t="shared" si="58"/>
        <v>64453700</v>
      </c>
      <c r="AQ41" s="1382">
        <f t="shared" si="58"/>
        <v>0</v>
      </c>
      <c r="AR41" s="1382">
        <f>AR33</f>
        <v>12677033.060000001</v>
      </c>
      <c r="AS41" s="1382">
        <f>AS33</f>
        <v>0</v>
      </c>
      <c r="AT41" s="1382">
        <f t="shared" si="58"/>
        <v>0</v>
      </c>
      <c r="AU41" s="1382">
        <f t="shared" si="58"/>
        <v>0</v>
      </c>
      <c r="AV41" s="1382">
        <f t="shared" si="58"/>
        <v>7520000</v>
      </c>
      <c r="AW41" s="1382">
        <f t="shared" si="58"/>
        <v>0</v>
      </c>
      <c r="AX41" s="1382">
        <f t="shared" si="58"/>
        <v>2368000</v>
      </c>
      <c r="AY41" s="1382">
        <f t="shared" si="58"/>
        <v>0</v>
      </c>
      <c r="AZ41" s="1382">
        <f t="shared" si="58"/>
        <v>0</v>
      </c>
      <c r="BA41" s="1382">
        <f t="shared" si="58"/>
        <v>0</v>
      </c>
      <c r="BB41" s="1382">
        <f t="shared" ref="BB41:BC41" si="60">BB33</f>
        <v>64768449.989999995</v>
      </c>
      <c r="BC41" s="1382">
        <f t="shared" si="60"/>
        <v>20171235.810000002</v>
      </c>
      <c r="BD41" s="1382">
        <f>BD33</f>
        <v>0</v>
      </c>
      <c r="BE41" s="1382">
        <f>BE33</f>
        <v>0</v>
      </c>
      <c r="BF41" s="1382">
        <f t="shared" si="58"/>
        <v>14000000</v>
      </c>
      <c r="BG41" s="1382">
        <f t="shared" si="58"/>
        <v>0</v>
      </c>
      <c r="BH41" s="1382">
        <f t="shared" si="58"/>
        <v>0</v>
      </c>
      <c r="BI41" s="1382">
        <f t="shared" si="58"/>
        <v>0</v>
      </c>
      <c r="BJ41" s="1382">
        <f t="shared" si="58"/>
        <v>19247166.670000002</v>
      </c>
      <c r="BK41" s="1382">
        <f t="shared" si="58"/>
        <v>16556653.27</v>
      </c>
      <c r="BL41" s="1382">
        <f t="shared" si="58"/>
        <v>986759.3899999999</v>
      </c>
      <c r="BM41" s="1382">
        <f t="shared" si="58"/>
        <v>0</v>
      </c>
      <c r="BN41" s="1382">
        <f t="shared" si="58"/>
        <v>169737100</v>
      </c>
      <c r="BO41" s="1382">
        <f t="shared" si="58"/>
        <v>0</v>
      </c>
      <c r="BP41" s="1382">
        <f t="shared" si="58"/>
        <v>0</v>
      </c>
      <c r="BQ41" s="1382">
        <f t="shared" si="58"/>
        <v>0</v>
      </c>
      <c r="BR41" s="1382">
        <f t="shared" si="58"/>
        <v>0</v>
      </c>
      <c r="BS41" s="1382">
        <f t="shared" si="58"/>
        <v>0</v>
      </c>
      <c r="BT41" s="1382">
        <f t="shared" si="58"/>
        <v>17862300</v>
      </c>
      <c r="BU41" s="1382">
        <f t="shared" si="58"/>
        <v>0</v>
      </c>
      <c r="BV41" s="1382">
        <f t="shared" si="58"/>
        <v>0</v>
      </c>
      <c r="BW41" s="1382">
        <f t="shared" si="58"/>
        <v>0</v>
      </c>
      <c r="BX41" s="1382">
        <f>BX33</f>
        <v>0</v>
      </c>
      <c r="BY41" s="1382">
        <f>BY33</f>
        <v>0</v>
      </c>
      <c r="BZ41" s="1382">
        <f>BZ33</f>
        <v>0</v>
      </c>
      <c r="CA41" s="1382">
        <f>CA33</f>
        <v>0</v>
      </c>
      <c r="CB41" s="1382">
        <f t="shared" si="58"/>
        <v>393489700</v>
      </c>
      <c r="CC41" s="1382">
        <f t="shared" si="58"/>
        <v>56315516.810000002</v>
      </c>
      <c r="CD41" s="1382">
        <f t="shared" si="58"/>
        <v>0</v>
      </c>
      <c r="CE41" s="1382">
        <f t="shared" si="58"/>
        <v>0</v>
      </c>
      <c r="CF41" s="1382">
        <f t="shared" si="58"/>
        <v>0</v>
      </c>
      <c r="CG41" s="1382">
        <f t="shared" ref="CG41:DK41" si="61">CG33</f>
        <v>0</v>
      </c>
      <c r="CH41" s="1382">
        <f t="shared" si="61"/>
        <v>0</v>
      </c>
      <c r="CI41" s="1382">
        <f t="shared" si="61"/>
        <v>0</v>
      </c>
      <c r="CJ41" s="1382">
        <f t="shared" si="61"/>
        <v>0</v>
      </c>
      <c r="CK41" s="1382">
        <f t="shared" si="61"/>
        <v>0</v>
      </c>
      <c r="CL41" s="1382">
        <f t="shared" si="61"/>
        <v>248707288.75999999</v>
      </c>
      <c r="CM41" s="1382">
        <f t="shared" si="61"/>
        <v>92314668.400000006</v>
      </c>
      <c r="CN41" s="1382">
        <f t="shared" si="61"/>
        <v>0</v>
      </c>
      <c r="CO41" s="1382">
        <f t="shared" si="61"/>
        <v>0</v>
      </c>
      <c r="CP41" s="1382">
        <f t="shared" si="61"/>
        <v>47300</v>
      </c>
      <c r="CQ41" s="1382">
        <f t="shared" si="61"/>
        <v>0</v>
      </c>
      <c r="CR41" s="1382">
        <f t="shared" si="61"/>
        <v>6512500</v>
      </c>
      <c r="CS41" s="1382">
        <f t="shared" si="61"/>
        <v>3250224</v>
      </c>
      <c r="CT41" s="1382">
        <f t="shared" si="61"/>
        <v>1628617</v>
      </c>
      <c r="CU41" s="1382">
        <f t="shared" si="61"/>
        <v>1628617</v>
      </c>
      <c r="CV41" s="1382">
        <f t="shared" si="61"/>
        <v>6047200</v>
      </c>
      <c r="CW41" s="1382">
        <f t="shared" si="61"/>
        <v>0</v>
      </c>
      <c r="CX41" s="1382">
        <f t="shared" si="61"/>
        <v>233371671.75999999</v>
      </c>
      <c r="CY41" s="1382">
        <f t="shared" si="61"/>
        <v>86986744.819999993</v>
      </c>
      <c r="CZ41" s="1382">
        <f t="shared" si="61"/>
        <v>1100000</v>
      </c>
      <c r="DA41" s="1382">
        <f t="shared" si="61"/>
        <v>449082.58</v>
      </c>
      <c r="DB41" s="1382">
        <f t="shared" si="61"/>
        <v>285105523.98000002</v>
      </c>
      <c r="DC41" s="1382">
        <f t="shared" si="61"/>
        <v>68638497</v>
      </c>
      <c r="DD41" s="1382">
        <f t="shared" ref="DD41:DE41" si="62">DD33</f>
        <v>6171480</v>
      </c>
      <c r="DE41" s="1382">
        <f t="shared" si="62"/>
        <v>1516830</v>
      </c>
      <c r="DF41" s="1382">
        <f t="shared" si="61"/>
        <v>9002697.8499999996</v>
      </c>
      <c r="DG41" s="1382">
        <f t="shared" si="61"/>
        <v>0</v>
      </c>
      <c r="DH41" s="1382">
        <f t="shared" si="61"/>
        <v>19322386.129999999</v>
      </c>
      <c r="DI41" s="1382">
        <f t="shared" si="61"/>
        <v>4830597</v>
      </c>
      <c r="DJ41" s="1382">
        <f t="shared" si="61"/>
        <v>250608960</v>
      </c>
      <c r="DK41" s="1382">
        <f t="shared" si="61"/>
        <v>62291070</v>
      </c>
    </row>
    <row r="42" spans="1:117" s="200" customFormat="1" ht="16.5" x14ac:dyDescent="0.25">
      <c r="A42" s="1378"/>
      <c r="B42" s="1378"/>
      <c r="C42" s="1378"/>
      <c r="D42" s="1378"/>
      <c r="E42" s="1378"/>
      <c r="F42" s="1378"/>
      <c r="G42" s="1378"/>
      <c r="H42" s="1378"/>
      <c r="I42" s="1378"/>
      <c r="J42" s="1378"/>
      <c r="K42" s="1378"/>
      <c r="L42" s="1378"/>
      <c r="M42" s="1378"/>
      <c r="N42" s="1377"/>
      <c r="O42" s="1377"/>
      <c r="P42" s="1377"/>
      <c r="Q42" s="1377"/>
      <c r="R42" s="1377"/>
      <c r="S42" s="1377"/>
      <c r="T42" s="1379"/>
      <c r="U42" s="1379"/>
      <c r="V42" s="1379"/>
      <c r="W42" s="1379"/>
      <c r="X42" s="1379"/>
      <c r="Y42" s="1379"/>
      <c r="Z42" s="1379"/>
      <c r="AA42" s="1379"/>
      <c r="AB42" s="1379"/>
      <c r="AC42" s="1379"/>
      <c r="AD42" s="1379"/>
      <c r="AE42" s="1379"/>
      <c r="AF42" s="1379"/>
      <c r="AG42" s="1379"/>
      <c r="AH42" s="1379"/>
      <c r="AI42" s="1379"/>
      <c r="AJ42" s="1379"/>
      <c r="AK42" s="1379"/>
      <c r="AL42" s="1379"/>
      <c r="AM42" s="1379"/>
      <c r="AN42" s="1379"/>
      <c r="AO42" s="1379"/>
      <c r="AP42" s="1379"/>
      <c r="AQ42" s="1379"/>
      <c r="AR42" s="1379"/>
      <c r="AS42" s="1379"/>
      <c r="AT42" s="1379"/>
      <c r="AU42" s="1379"/>
      <c r="AV42" s="1379"/>
      <c r="AW42" s="1379"/>
      <c r="AX42" s="1379"/>
      <c r="AY42" s="1379"/>
      <c r="AZ42" s="1379"/>
      <c r="BA42" s="1379"/>
      <c r="BB42" s="1379"/>
      <c r="BC42" s="1379"/>
      <c r="BD42" s="1379"/>
      <c r="BE42" s="1379"/>
      <c r="BF42" s="1379"/>
      <c r="BG42" s="1379"/>
      <c r="BH42" s="1379"/>
      <c r="BI42" s="1379"/>
      <c r="BJ42" s="1379"/>
      <c r="BK42" s="1379"/>
      <c r="BL42" s="1379"/>
      <c r="BM42" s="1379"/>
      <c r="BN42" s="1379"/>
      <c r="BO42" s="1379"/>
      <c r="BP42" s="1379"/>
      <c r="BQ42" s="1379"/>
      <c r="BR42" s="1379"/>
      <c r="BS42" s="1379"/>
      <c r="BT42" s="1379"/>
      <c r="BU42" s="1379"/>
      <c r="BV42" s="1379"/>
      <c r="BW42" s="1379"/>
      <c r="BX42" s="1379"/>
      <c r="BY42" s="1379"/>
      <c r="BZ42" s="1379"/>
      <c r="CA42" s="1379"/>
      <c r="CB42" s="1379"/>
      <c r="CC42" s="1379"/>
      <c r="CD42" s="1379"/>
      <c r="CE42" s="1379"/>
      <c r="CF42" s="1379"/>
      <c r="CG42" s="1379"/>
      <c r="CH42" s="1379"/>
      <c r="CI42" s="1379"/>
      <c r="CJ42" s="1379"/>
      <c r="CK42" s="1379"/>
      <c r="CL42" s="1378"/>
      <c r="CM42" s="1378"/>
      <c r="CN42" s="194"/>
      <c r="CO42" s="1378"/>
      <c r="CP42" s="391"/>
      <c r="CQ42" s="391"/>
      <c r="CR42" s="1378"/>
      <c r="CS42" s="1378"/>
      <c r="CT42" s="1378"/>
      <c r="CU42" s="1378"/>
      <c r="CV42" s="1378"/>
      <c r="CW42" s="1378"/>
      <c r="CX42" s="194"/>
      <c r="CY42" s="194"/>
      <c r="CZ42" s="194"/>
      <c r="DA42" s="194"/>
      <c r="DB42" s="1378"/>
      <c r="DC42" s="1378"/>
      <c r="DD42" s="194"/>
      <c r="DE42" s="1378"/>
      <c r="DF42" s="194"/>
      <c r="DG42" s="1378"/>
      <c r="DH42" s="194"/>
      <c r="DI42" s="1378"/>
      <c r="DJ42" s="194"/>
      <c r="DK42" s="1378"/>
    </row>
    <row r="43" spans="1:117" s="395" customFormat="1" ht="26.45" customHeight="1" x14ac:dyDescent="0.2">
      <c r="A43" s="1239"/>
      <c r="B43" s="1239"/>
      <c r="C43" s="1239"/>
      <c r="D43" s="1239"/>
      <c r="E43" s="1239"/>
      <c r="F43" s="1724" t="s">
        <v>978</v>
      </c>
      <c r="G43" s="1725"/>
      <c r="H43" s="1724" t="s">
        <v>579</v>
      </c>
      <c r="I43" s="1725"/>
      <c r="J43" s="1239"/>
      <c r="K43" s="1239"/>
      <c r="L43" s="1239"/>
      <c r="M43" s="1239"/>
      <c r="N43" s="1724" t="s">
        <v>1050</v>
      </c>
      <c r="O43" s="1725"/>
      <c r="P43" s="1724" t="s">
        <v>1051</v>
      </c>
      <c r="Q43" s="1725"/>
      <c r="R43" s="1724" t="s">
        <v>1052</v>
      </c>
      <c r="S43" s="1725"/>
      <c r="T43" s="1724" t="s">
        <v>580</v>
      </c>
      <c r="U43" s="1725"/>
      <c r="V43" s="1724" t="s">
        <v>1226</v>
      </c>
      <c r="W43" s="1725"/>
      <c r="X43" s="1724" t="s">
        <v>1108</v>
      </c>
      <c r="Y43" s="1725"/>
      <c r="Z43" s="1724" t="s">
        <v>1227</v>
      </c>
      <c r="AA43" s="1725"/>
      <c r="AB43" s="1732" t="s">
        <v>1166</v>
      </c>
      <c r="AC43" s="1733"/>
      <c r="AD43" s="1724" t="s">
        <v>581</v>
      </c>
      <c r="AE43" s="1725"/>
      <c r="AF43" s="1724" t="s">
        <v>1247</v>
      </c>
      <c r="AG43" s="1725"/>
      <c r="AH43" s="1732" t="s">
        <v>1159</v>
      </c>
      <c r="AI43" s="1733"/>
      <c r="AJ43" s="1724" t="s">
        <v>582</v>
      </c>
      <c r="AK43" s="1725"/>
      <c r="AL43" s="1724" t="s">
        <v>583</v>
      </c>
      <c r="AM43" s="1725"/>
      <c r="AN43" s="1724" t="s">
        <v>1066</v>
      </c>
      <c r="AO43" s="1725"/>
      <c r="AP43" s="1724" t="s">
        <v>1034</v>
      </c>
      <c r="AQ43" s="1725"/>
      <c r="AR43" s="1724" t="s">
        <v>1131</v>
      </c>
      <c r="AS43" s="1725"/>
      <c r="AT43" s="1813" t="s">
        <v>584</v>
      </c>
      <c r="AU43" s="1814"/>
      <c r="AV43" s="1724" t="s">
        <v>1091</v>
      </c>
      <c r="AW43" s="1725"/>
      <c r="AX43" s="1724" t="s">
        <v>585</v>
      </c>
      <c r="AY43" s="1725"/>
      <c r="AZ43" s="1724" t="s">
        <v>586</v>
      </c>
      <c r="BA43" s="1725"/>
      <c r="BB43" s="1724" t="s">
        <v>1120</v>
      </c>
      <c r="BC43" s="1725"/>
      <c r="BD43" s="1724" t="s">
        <v>587</v>
      </c>
      <c r="BE43" s="1725"/>
      <c r="BF43" s="1724" t="s">
        <v>1092</v>
      </c>
      <c r="BG43" s="1725"/>
      <c r="BH43" s="1724" t="s">
        <v>1093</v>
      </c>
      <c r="BI43" s="1725"/>
      <c r="BJ43" s="1724" t="s">
        <v>1158</v>
      </c>
      <c r="BK43" s="1725"/>
      <c r="BL43" s="1724" t="s">
        <v>588</v>
      </c>
      <c r="BM43" s="1725"/>
      <c r="BN43" s="1724" t="s">
        <v>1033</v>
      </c>
      <c r="BO43" s="1725"/>
      <c r="BP43" s="1724" t="s">
        <v>589</v>
      </c>
      <c r="BQ43" s="1725"/>
      <c r="BR43" s="1724" t="s">
        <v>592</v>
      </c>
      <c r="BS43" s="1725"/>
      <c r="BT43" s="1724" t="s">
        <v>1094</v>
      </c>
      <c r="BU43" s="1725"/>
      <c r="BV43" s="1724" t="s">
        <v>1095</v>
      </c>
      <c r="BW43" s="1725"/>
      <c r="BX43" s="1724" t="s">
        <v>1020</v>
      </c>
      <c r="BY43" s="1725"/>
      <c r="BZ43" s="1724" t="s">
        <v>1214</v>
      </c>
      <c r="CA43" s="1725"/>
      <c r="CB43" s="1732" t="s">
        <v>1060</v>
      </c>
      <c r="CC43" s="1733"/>
      <c r="CD43" s="1724" t="s">
        <v>590</v>
      </c>
      <c r="CE43" s="1725"/>
      <c r="CF43" s="1724" t="s">
        <v>591</v>
      </c>
      <c r="CG43" s="1725"/>
      <c r="CH43" s="1724" t="s">
        <v>1013</v>
      </c>
      <c r="CI43" s="1725"/>
      <c r="CJ43" s="1724" t="s">
        <v>592</v>
      </c>
      <c r="CK43" s="1725"/>
      <c r="CL43" s="394"/>
      <c r="CM43" s="1383"/>
      <c r="CN43" s="1724" t="s">
        <v>593</v>
      </c>
      <c r="CO43" s="1725"/>
      <c r="CP43" s="1724" t="s">
        <v>594</v>
      </c>
      <c r="CQ43" s="1725"/>
      <c r="CR43" s="1691" t="s">
        <v>595</v>
      </c>
      <c r="CS43" s="1692"/>
      <c r="CT43" s="1691" t="s">
        <v>596</v>
      </c>
      <c r="CU43" s="1692"/>
      <c r="CV43" s="1691" t="s">
        <v>597</v>
      </c>
      <c r="CW43" s="1692"/>
      <c r="CX43" s="1743" t="s">
        <v>598</v>
      </c>
      <c r="CY43" s="1744"/>
      <c r="CZ43" s="1743" t="s">
        <v>599</v>
      </c>
      <c r="DA43" s="1744"/>
      <c r="DB43" s="394"/>
      <c r="DC43" s="1383"/>
      <c r="DD43" s="1743" t="s">
        <v>1143</v>
      </c>
      <c r="DE43" s="1744"/>
      <c r="DF43" s="1743" t="s">
        <v>1062</v>
      </c>
      <c r="DG43" s="1744"/>
      <c r="DH43" s="1743" t="s">
        <v>1114</v>
      </c>
      <c r="DI43" s="1744"/>
      <c r="DJ43" s="1743" t="s">
        <v>1027</v>
      </c>
      <c r="DK43" s="1744"/>
    </row>
    <row r="44" spans="1:117" s="396" customFormat="1" ht="26.25" x14ac:dyDescent="0.4">
      <c r="A44" s="1239"/>
      <c r="B44" s="1239"/>
      <c r="C44" s="1239"/>
      <c r="D44" s="1239"/>
      <c r="E44" s="1239"/>
      <c r="F44" s="1239"/>
      <c r="G44" s="1239"/>
      <c r="H44" s="1239"/>
      <c r="I44" s="1239"/>
      <c r="J44" s="1239"/>
      <c r="K44" s="1384"/>
      <c r="L44" s="1384"/>
      <c r="M44" s="1384"/>
    </row>
    <row r="45" spans="1:117" ht="18" x14ac:dyDescent="0.25">
      <c r="K45" s="1384"/>
      <c r="L45" s="1384"/>
      <c r="M45" s="1384"/>
    </row>
  </sheetData>
  <mergeCells count="123">
    <mergeCell ref="CX43:CY43"/>
    <mergeCell ref="CZ43:DA43"/>
    <mergeCell ref="DF43:DG43"/>
    <mergeCell ref="DH43:DI43"/>
    <mergeCell ref="DJ43:DK43"/>
    <mergeCell ref="CJ43:CK43"/>
    <mergeCell ref="CN43:CO43"/>
    <mergeCell ref="CP43:CQ43"/>
    <mergeCell ref="CR43:CS43"/>
    <mergeCell ref="CT43:CU43"/>
    <mergeCell ref="CV43:CW43"/>
    <mergeCell ref="AV8:AW9"/>
    <mergeCell ref="AX8:AY9"/>
    <mergeCell ref="AZ8:BA9"/>
    <mergeCell ref="BL9:BM9"/>
    <mergeCell ref="CF8:CK8"/>
    <mergeCell ref="BB8:BC9"/>
    <mergeCell ref="BD8:BE9"/>
    <mergeCell ref="V43:W43"/>
    <mergeCell ref="AF43:AG43"/>
    <mergeCell ref="BN43:BO43"/>
    <mergeCell ref="BP43:BQ43"/>
    <mergeCell ref="BT43:BU43"/>
    <mergeCell ref="BH43:BI43"/>
    <mergeCell ref="BF43:BG43"/>
    <mergeCell ref="AL43:AM43"/>
    <mergeCell ref="AR43:AS43"/>
    <mergeCell ref="AN43:AO43"/>
    <mergeCell ref="AX43:AY43"/>
    <mergeCell ref="AZ43:BA43"/>
    <mergeCell ref="AV43:AW43"/>
    <mergeCell ref="BB43:BC43"/>
    <mergeCell ref="AP43:AQ43"/>
    <mergeCell ref="AT43:AU43"/>
    <mergeCell ref="BD43:BE43"/>
    <mergeCell ref="DF8:DG9"/>
    <mergeCell ref="DH8:DI9"/>
    <mergeCell ref="DJ8:DK9"/>
    <mergeCell ref="CN8:CO9"/>
    <mergeCell ref="CP8:CQ9"/>
    <mergeCell ref="CR8:CS9"/>
    <mergeCell ref="CT8:CU9"/>
    <mergeCell ref="CV8:CW9"/>
    <mergeCell ref="H43:I43"/>
    <mergeCell ref="N43:O43"/>
    <mergeCell ref="P43:Q43"/>
    <mergeCell ref="R43:S43"/>
    <mergeCell ref="N9:O9"/>
    <mergeCell ref="P9:Q9"/>
    <mergeCell ref="R9:S9"/>
    <mergeCell ref="CZ8:DA9"/>
    <mergeCell ref="DB8:DB10"/>
    <mergeCell ref="T43:U43"/>
    <mergeCell ref="AB43:AC43"/>
    <mergeCell ref="X43:Y43"/>
    <mergeCell ref="BV43:BW43"/>
    <mergeCell ref="AH43:AI43"/>
    <mergeCell ref="BJ9:BK9"/>
    <mergeCell ref="AT8:AU9"/>
    <mergeCell ref="F43:G43"/>
    <mergeCell ref="F7:I8"/>
    <mergeCell ref="F9:G9"/>
    <mergeCell ref="H9:I9"/>
    <mergeCell ref="BP9:BQ9"/>
    <mergeCell ref="CF9:CG9"/>
    <mergeCell ref="CH9:CI9"/>
    <mergeCell ref="BN9:BO9"/>
    <mergeCell ref="CJ9:CK9"/>
    <mergeCell ref="BX43:BY43"/>
    <mergeCell ref="AD43:AE43"/>
    <mergeCell ref="AJ43:AK43"/>
    <mergeCell ref="BF8:BG9"/>
    <mergeCell ref="AD8:AE9"/>
    <mergeCell ref="AJ8:AK9"/>
    <mergeCell ref="L8:L10"/>
    <mergeCell ref="M8:M10"/>
    <mergeCell ref="AH8:AI9"/>
    <mergeCell ref="CB8:CC9"/>
    <mergeCell ref="CD8:CE9"/>
    <mergeCell ref="AF8:AG9"/>
    <mergeCell ref="BN8:BO8"/>
    <mergeCell ref="BT8:BU9"/>
    <mergeCell ref="BV8:BW9"/>
    <mergeCell ref="A6:A10"/>
    <mergeCell ref="B6:C9"/>
    <mergeCell ref="D6:E9"/>
    <mergeCell ref="F6:I6"/>
    <mergeCell ref="J6:K9"/>
    <mergeCell ref="AL8:AM9"/>
    <mergeCell ref="AR8:AS9"/>
    <mergeCell ref="AN8:AO9"/>
    <mergeCell ref="AP8:AQ9"/>
    <mergeCell ref="N8:S8"/>
    <mergeCell ref="T8:U9"/>
    <mergeCell ref="AB8:AC9"/>
    <mergeCell ref="X8:Y9"/>
    <mergeCell ref="V8:W9"/>
    <mergeCell ref="Z8:AA9"/>
    <mergeCell ref="L7:M7"/>
    <mergeCell ref="Z43:AA43"/>
    <mergeCell ref="BH8:BI8"/>
    <mergeCell ref="CL7:CQ7"/>
    <mergeCell ref="DB7:DE7"/>
    <mergeCell ref="CB43:CC43"/>
    <mergeCell ref="CD43:CE43"/>
    <mergeCell ref="CF43:CG43"/>
    <mergeCell ref="CH43:CI43"/>
    <mergeCell ref="BJ43:BK43"/>
    <mergeCell ref="BL43:BM43"/>
    <mergeCell ref="BX8:CA8"/>
    <mergeCell ref="BZ43:CA43"/>
    <mergeCell ref="BX9:BY9"/>
    <mergeCell ref="BZ9:CA9"/>
    <mergeCell ref="DD8:DE9"/>
    <mergeCell ref="DD43:DE43"/>
    <mergeCell ref="BP8:BS8"/>
    <mergeCell ref="BR9:BS9"/>
    <mergeCell ref="BR43:BS43"/>
    <mergeCell ref="CX8:CY9"/>
    <mergeCell ref="CL8:CL10"/>
    <mergeCell ref="CM8:CM10"/>
    <mergeCell ref="BH9:BI9"/>
    <mergeCell ref="DC8:DC10"/>
  </mergeCells>
  <pageMargins left="0.78740157480314965" right="0.39370078740157483" top="0.78740157480314965" bottom="0.78740157480314965" header="0.51181102362204722" footer="0.51181102362204722"/>
  <pageSetup paperSize="9" scale="38" fitToWidth="15" orientation="landscape" horizontalDpi="300" verticalDpi="300" r:id="rId1"/>
  <headerFooter alignWithMargins="0">
    <oddFooter>&amp;L&amp;P&amp;R&amp;Z&amp;F&amp;A</oddFooter>
  </headerFooter>
  <colBreaks count="1" manualBreakCount="1">
    <brk id="83"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pageSetUpPr fitToPage="1"/>
  </sheetPr>
  <dimension ref="A2:D78"/>
  <sheetViews>
    <sheetView topLeftCell="A2" zoomScale="90" zoomScaleNormal="90" zoomScaleSheetLayoutView="80" workbookViewId="0">
      <pane xSplit="1" ySplit="5" topLeftCell="B7" activePane="bottomRight" state="frozen"/>
      <selection activeCell="A2" sqref="A2"/>
      <selection pane="topRight" activeCell="B2" sqref="B2"/>
      <selection pane="bottomLeft" activeCell="A6" sqref="A6"/>
      <selection pane="bottomRight" activeCell="A7" sqref="A7"/>
    </sheetView>
  </sheetViews>
  <sheetFormatPr defaultColWidth="9.140625" defaultRowHeight="12.75" x14ac:dyDescent="0.25"/>
  <cols>
    <col min="1" max="1" width="80.85546875" style="242" customWidth="1"/>
    <col min="2" max="2" width="17.140625" style="242" customWidth="1"/>
    <col min="3" max="3" width="16.5703125" style="242" customWidth="1"/>
    <col min="4" max="4" width="15.5703125" style="242" customWidth="1"/>
    <col min="5" max="16384" width="9.140625" style="242"/>
  </cols>
  <sheetData>
    <row r="2" spans="1:3" ht="15" x14ac:dyDescent="0.25">
      <c r="A2" s="1815" t="s">
        <v>1003</v>
      </c>
      <c r="B2" s="1815"/>
      <c r="C2" s="1815"/>
    </row>
    <row r="3" spans="1:3" ht="15" x14ac:dyDescent="0.25">
      <c r="A3" s="1816" t="str">
        <f>'МБТ  по  программам'!A3:I3</f>
        <v>ПО  СОСТОЯНИЮ  НА  1  АПРЕЛЯ  2025  ГОДА</v>
      </c>
      <c r="B3" s="1816"/>
      <c r="C3" s="1816"/>
    </row>
    <row r="4" spans="1:3" ht="15" x14ac:dyDescent="0.25">
      <c r="A4" s="213"/>
      <c r="B4" s="213"/>
      <c r="C4" s="213"/>
    </row>
    <row r="5" spans="1:3" ht="15" x14ac:dyDescent="0.25">
      <c r="C5" s="212" t="s">
        <v>532</v>
      </c>
    </row>
    <row r="6" spans="1:3" ht="15" x14ac:dyDescent="0.25">
      <c r="A6" s="215" t="s">
        <v>306</v>
      </c>
      <c r="B6" s="353" t="s">
        <v>308</v>
      </c>
      <c r="C6" s="347" t="s">
        <v>314</v>
      </c>
    </row>
    <row r="7" spans="1:3" ht="15" x14ac:dyDescent="0.25">
      <c r="A7" s="215" t="s">
        <v>533</v>
      </c>
      <c r="B7" s="345"/>
      <c r="C7" s="347"/>
    </row>
    <row r="8" spans="1:3" ht="76.5" x14ac:dyDescent="0.25">
      <c r="A8" s="268" t="s">
        <v>1278</v>
      </c>
      <c r="B8" s="1385">
        <f>'Проверочная  таблица'!FC38/1000</f>
        <v>120799.8</v>
      </c>
      <c r="C8" s="1385">
        <f>'Проверочная  таблица'!FG38/1000</f>
        <v>18048</v>
      </c>
    </row>
    <row r="9" spans="1:3" ht="63.75" x14ac:dyDescent="0.25">
      <c r="A9" s="268" t="s">
        <v>1225</v>
      </c>
      <c r="B9" s="1386">
        <f>'Проверочная  таблица'!DF38/1000</f>
        <v>0</v>
      </c>
      <c r="C9" s="1387">
        <f>'Проверочная  таблица'!DI38/1000</f>
        <v>0</v>
      </c>
    </row>
    <row r="10" spans="1:3" ht="63.75" x14ac:dyDescent="0.25">
      <c r="A10" s="268" t="s">
        <v>1279</v>
      </c>
      <c r="B10" s="1386">
        <f>'Проверочная  таблица'!DR38/1000</f>
        <v>0</v>
      </c>
      <c r="C10" s="1387">
        <f>'Проверочная  таблица'!DU38/1000</f>
        <v>0</v>
      </c>
    </row>
    <row r="11" spans="1:3" ht="63.75" x14ac:dyDescent="0.25">
      <c r="A11" s="268" t="s">
        <v>1280</v>
      </c>
      <c r="B11" s="345">
        <f>'Проверочная  таблица'!SR38/1000</f>
        <v>8760</v>
      </c>
      <c r="C11" s="353">
        <f>'Проверочная  таблица'!SU38/1000</f>
        <v>0</v>
      </c>
    </row>
    <row r="12" spans="1:3" ht="63.75" x14ac:dyDescent="0.25">
      <c r="A12" s="268" t="s">
        <v>534</v>
      </c>
      <c r="B12" s="1388">
        <f>'Проверочная  таблица'!CZ38/1000</f>
        <v>0</v>
      </c>
      <c r="C12" s="1388">
        <f>'Проверочная  таблица'!DC38/1000</f>
        <v>0</v>
      </c>
    </row>
    <row r="13" spans="1:3" ht="51" x14ac:dyDescent="0.25">
      <c r="A13" s="859" t="s">
        <v>1061</v>
      </c>
      <c r="B13" s="1385">
        <f>('Проверочная  таблица'!SG38+'Проверочная  таблица'!SI38)/1000</f>
        <v>668498.5</v>
      </c>
      <c r="C13" s="1385">
        <f>('Проверочная  таблица'!SM38+'Проверочная  таблица'!SO38)/1000</f>
        <v>56315.516810000001</v>
      </c>
    </row>
    <row r="14" spans="1:3" ht="51" x14ac:dyDescent="0.25">
      <c r="A14" s="268" t="s">
        <v>1281</v>
      </c>
      <c r="B14" s="1385">
        <f>'Проверочная  таблица'!DX38/1000</f>
        <v>13540.9</v>
      </c>
      <c r="C14" s="1385">
        <f>'Проверочная  таблица'!EA38/1000</f>
        <v>13540.88452</v>
      </c>
    </row>
    <row r="15" spans="1:3" ht="63.75" x14ac:dyDescent="0.25">
      <c r="A15" s="859" t="s">
        <v>1282</v>
      </c>
      <c r="B15" s="1388">
        <f>'Проверочная  таблица'!KF38/1000</f>
        <v>64768.449989999994</v>
      </c>
      <c r="C15" s="1388">
        <f>'Проверочная  таблица'!KJ38/1000</f>
        <v>20171.235810000002</v>
      </c>
    </row>
    <row r="16" spans="1:3" ht="51" x14ac:dyDescent="0.25">
      <c r="A16" s="859" t="s">
        <v>1283</v>
      </c>
      <c r="B16" s="1388">
        <f>'Проверочная  таблица'!LD39/1000</f>
        <v>14000</v>
      </c>
      <c r="C16" s="1388">
        <f>'Проверочная  таблица'!LG39/1000</f>
        <v>0</v>
      </c>
    </row>
    <row r="17" spans="1:4" ht="89.25" x14ac:dyDescent="0.25">
      <c r="A17" s="268" t="s">
        <v>1284</v>
      </c>
      <c r="B17" s="1388">
        <f>'Проверочная  таблица'!MB38/1000</f>
        <v>19247.166670000002</v>
      </c>
      <c r="C17" s="1388">
        <f>'Проверочная  таблица'!MJ38/1000</f>
        <v>16556.653269999999</v>
      </c>
    </row>
    <row r="18" spans="1:4" ht="63.75" x14ac:dyDescent="0.25">
      <c r="A18" s="268" t="s">
        <v>1285</v>
      </c>
      <c r="B18" s="1388">
        <f>'Проверочная  таблица'!MD38/1000</f>
        <v>0</v>
      </c>
      <c r="C18" s="1388">
        <f>'Проверочная  таблица'!ML38/1000</f>
        <v>0</v>
      </c>
    </row>
    <row r="19" spans="1:4" ht="51" x14ac:dyDescent="0.25">
      <c r="A19" s="859" t="s">
        <v>1286</v>
      </c>
      <c r="B19" s="1385">
        <f>'Проверочная  таблица'!FJ38/1000</f>
        <v>9402.5</v>
      </c>
      <c r="C19" s="1385">
        <f>'Проверочная  таблица'!FM38/1000</f>
        <v>0</v>
      </c>
    </row>
    <row r="20" spans="1:4" ht="51" x14ac:dyDescent="0.25">
      <c r="A20" s="268" t="s">
        <v>1287</v>
      </c>
      <c r="B20" s="1388">
        <f>'Проверочная  таблица'!IV38/1000</f>
        <v>22560</v>
      </c>
      <c r="C20" s="1388">
        <f>'Проверочная  таблица'!IY38/1000</f>
        <v>0</v>
      </c>
    </row>
    <row r="21" spans="1:4" ht="63.75" x14ac:dyDescent="0.25">
      <c r="A21" s="268" t="s">
        <v>1288</v>
      </c>
      <c r="B21" s="1388">
        <f>'Проверочная  таблица'!QD38/1000</f>
        <v>17862.3</v>
      </c>
      <c r="C21" s="1388">
        <f>'Проверочная  таблица'!QG38/1000</f>
        <v>0</v>
      </c>
    </row>
    <row r="22" spans="1:4" ht="51" x14ac:dyDescent="0.25">
      <c r="A22" s="268" t="s">
        <v>1289</v>
      </c>
      <c r="B22" s="345">
        <f>'Проверочная  таблица'!QJ39/1000</f>
        <v>0</v>
      </c>
      <c r="C22" s="353">
        <f>'Проверочная  таблица'!QM39/1000</f>
        <v>0</v>
      </c>
    </row>
    <row r="23" spans="1:4" ht="38.25" x14ac:dyDescent="0.25">
      <c r="A23" s="859" t="s">
        <v>1290</v>
      </c>
      <c r="B23" s="1388">
        <f>'Проверочная  таблица'!IF39/1000</f>
        <v>0</v>
      </c>
      <c r="C23" s="1388">
        <f>'Проверочная  таблица'!II39/1000</f>
        <v>0</v>
      </c>
    </row>
    <row r="24" spans="1:4" ht="76.5" x14ac:dyDescent="0.25">
      <c r="A24" s="268" t="s">
        <v>1291</v>
      </c>
      <c r="B24" s="1388">
        <f>'Проверочная  таблица'!FP38/1000</f>
        <v>30056.400000000001</v>
      </c>
      <c r="C24" s="1388">
        <f>'Проверочная  таблица'!FS38/1000</f>
        <v>0</v>
      </c>
    </row>
    <row r="25" spans="1:4" ht="89.25" x14ac:dyDescent="0.25">
      <c r="A25" s="268" t="s">
        <v>1292</v>
      </c>
      <c r="B25" s="1388">
        <f>'Проверочная  таблица'!JB38/1000</f>
        <v>2368</v>
      </c>
      <c r="C25" s="1388">
        <f>'Проверочная  таблица'!JE38/1000</f>
        <v>0</v>
      </c>
    </row>
    <row r="26" spans="1:4" ht="76.5" x14ac:dyDescent="0.25">
      <c r="A26" s="268" t="s">
        <v>1293</v>
      </c>
      <c r="B26" s="1388">
        <f>'Проверочная  таблица'!JH39/1000</f>
        <v>0</v>
      </c>
      <c r="C26" s="1388">
        <f>'Проверочная  таблица'!JK39/1000</f>
        <v>0</v>
      </c>
    </row>
    <row r="27" spans="1:4" ht="89.25" x14ac:dyDescent="0.25">
      <c r="A27" s="268" t="s">
        <v>1294</v>
      </c>
      <c r="B27" s="1388">
        <f>'Проверочная  таблица'!MG39/1000</f>
        <v>3662</v>
      </c>
      <c r="C27" s="1388">
        <f>'Проверочная  таблица'!MO39/1000</f>
        <v>142.06522000000001</v>
      </c>
    </row>
    <row r="28" spans="1:4" ht="63.75" x14ac:dyDescent="0.25">
      <c r="A28" s="268" t="s">
        <v>1295</v>
      </c>
      <c r="B28" s="1388">
        <f>'Проверочная  таблица'!DL38/1000</f>
        <v>0</v>
      </c>
      <c r="C28" s="1388">
        <f>'Проверочная  таблица'!DO38/1000</f>
        <v>0</v>
      </c>
    </row>
    <row r="29" spans="1:4" ht="76.5" x14ac:dyDescent="0.25">
      <c r="A29" s="268" t="s">
        <v>1296</v>
      </c>
      <c r="B29" s="1388">
        <f>'Проверочная  таблица'!GR39/1000</f>
        <v>206251.9</v>
      </c>
      <c r="C29" s="1388">
        <f>'Проверочная  таблица'!GU39/1000</f>
        <v>0</v>
      </c>
    </row>
    <row r="30" spans="1:4" ht="63.75" x14ac:dyDescent="0.25">
      <c r="A30" s="268" t="s">
        <v>1297</v>
      </c>
      <c r="B30" s="1388">
        <f>'Проверочная  таблица'!NJ39/1000</f>
        <v>297120.7</v>
      </c>
      <c r="C30" s="1388">
        <f>'Проверочная  таблица'!NN39/1000</f>
        <v>1369.1028000000001</v>
      </c>
      <c r="D30" s="354"/>
    </row>
    <row r="31" spans="1:4" ht="178.5" x14ac:dyDescent="0.25">
      <c r="A31" s="268" t="s">
        <v>1298</v>
      </c>
      <c r="B31" s="1388">
        <f>'Проверочная  таблица'!SX39/1000</f>
        <v>0</v>
      </c>
      <c r="C31" s="1388">
        <f>'Проверочная  таблица'!TE39/1000</f>
        <v>0</v>
      </c>
    </row>
    <row r="32" spans="1:4" ht="127.5" x14ac:dyDescent="0.25">
      <c r="A32" s="268" t="s">
        <v>1299</v>
      </c>
      <c r="B32" s="1388">
        <f>'Проверочная  таблица'!SZ39/1000</f>
        <v>195294.3</v>
      </c>
      <c r="C32" s="1388">
        <f>'Проверочная  таблица'!TG39/1000</f>
        <v>0</v>
      </c>
    </row>
    <row r="33" spans="1:4" ht="89.25" x14ac:dyDescent="0.25">
      <c r="A33" s="268" t="s">
        <v>1300</v>
      </c>
      <c r="B33" s="1388">
        <f>'Проверочная  таблица'!OP39/1000</f>
        <v>10768.5</v>
      </c>
      <c r="C33" s="1388">
        <f>'Проверочная  таблица'!OU39/1000</f>
        <v>0</v>
      </c>
    </row>
    <row r="34" spans="1:4" ht="89.25" x14ac:dyDescent="0.25">
      <c r="A34" s="268" t="s">
        <v>1301</v>
      </c>
      <c r="B34" s="1388">
        <f>'Проверочная  таблица'!FV39/1000</f>
        <v>140027.4</v>
      </c>
      <c r="C34" s="1388">
        <f>'Проверочная  таблица'!FY39/1000</f>
        <v>0</v>
      </c>
    </row>
    <row r="35" spans="1:4" ht="76.5" x14ac:dyDescent="0.25">
      <c r="A35" s="268" t="s">
        <v>1302</v>
      </c>
      <c r="B35" s="1388">
        <f>'Проверочная  таблица'!TB39/1000</f>
        <v>1581911.1</v>
      </c>
      <c r="C35" s="1388">
        <f>'Проверочная  таблица'!TI39/1000</f>
        <v>113902.27830999999</v>
      </c>
    </row>
    <row r="36" spans="1:4" ht="114.75" x14ac:dyDescent="0.25">
      <c r="A36" s="268" t="s">
        <v>1303</v>
      </c>
      <c r="B36" s="1388">
        <f>'Проверочная  таблица'!GL38/1000</f>
        <v>713879.67553999997</v>
      </c>
      <c r="C36" s="1388">
        <f>'Проверочная  таблица'!GO38/1000</f>
        <v>178469.91888999997</v>
      </c>
    </row>
    <row r="37" spans="1:4" ht="76.5" x14ac:dyDescent="0.25">
      <c r="A37" s="268" t="s">
        <v>1304</v>
      </c>
      <c r="B37" s="1388">
        <f>'Проверочная  таблица'!HP38/1000</f>
        <v>12677.03306</v>
      </c>
      <c r="C37" s="1388">
        <f>'Проверочная  таблица'!HT38/1000</f>
        <v>0</v>
      </c>
    </row>
    <row r="38" spans="1:4" ht="102" x14ac:dyDescent="0.25">
      <c r="A38" s="268" t="s">
        <v>1305</v>
      </c>
      <c r="B38" s="1388">
        <f>'Проверочная  таблица'!BV38/1000</f>
        <v>0</v>
      </c>
      <c r="C38" s="1388">
        <f>'Проверочная  таблица'!CC38/1000</f>
        <v>0</v>
      </c>
    </row>
    <row r="39" spans="1:4" ht="76.5" x14ac:dyDescent="0.25">
      <c r="A39" s="268" t="s">
        <v>1306</v>
      </c>
      <c r="B39" s="1388">
        <f>'Проверочная  таблица'!BX39/1000</f>
        <v>0</v>
      </c>
      <c r="C39" s="1388">
        <f>'Проверочная  таблица'!CE39/1000</f>
        <v>0</v>
      </c>
    </row>
    <row r="40" spans="1:4" ht="76.5" x14ac:dyDescent="0.25">
      <c r="A40" s="268" t="s">
        <v>1307</v>
      </c>
      <c r="B40" s="1388">
        <f>'Проверочная  таблица'!BZ38/1000</f>
        <v>0</v>
      </c>
      <c r="C40" s="1388">
        <f>'Проверочная  таблица'!CG38/1000</f>
        <v>0</v>
      </c>
    </row>
    <row r="41" spans="1:4" ht="102" x14ac:dyDescent="0.25">
      <c r="A41" s="268" t="s">
        <v>1308</v>
      </c>
      <c r="B41" s="1388">
        <f>'Проверочная  таблица'!RH39/1000</f>
        <v>0</v>
      </c>
      <c r="C41" s="1388">
        <f>'Проверочная  таблица'!RM39/1000</f>
        <v>0</v>
      </c>
    </row>
    <row r="42" spans="1:4" ht="102" x14ac:dyDescent="0.25">
      <c r="A42" s="268" t="s">
        <v>1309</v>
      </c>
      <c r="B42" s="1385">
        <f>'Проверочная  таблица'!RJ39/1000</f>
        <v>0</v>
      </c>
      <c r="C42" s="1385">
        <f>'Проверочная  таблица'!RO39/1000</f>
        <v>0</v>
      </c>
    </row>
    <row r="43" spans="1:4" ht="76.5" x14ac:dyDescent="0.25">
      <c r="A43" s="268" t="s">
        <v>1310</v>
      </c>
      <c r="B43" s="1388">
        <f>'Проверочная  таблица'!KN39/1000</f>
        <v>0</v>
      </c>
      <c r="C43" s="1388">
        <f>'Проверочная  таблица'!KQ39/1000</f>
        <v>0</v>
      </c>
    </row>
    <row r="44" spans="1:4" ht="114.75" x14ac:dyDescent="0.25">
      <c r="A44" s="268" t="s">
        <v>1311</v>
      </c>
      <c r="B44" s="1388">
        <f>'Проверочная  таблица'!ED39/1000</f>
        <v>0</v>
      </c>
      <c r="C44" s="1388">
        <f>'Проверочная  таблица'!EG39/1000</f>
        <v>0</v>
      </c>
    </row>
    <row r="45" spans="1:4" ht="15.75" x14ac:dyDescent="0.25">
      <c r="A45" s="268"/>
      <c r="B45" s="1388"/>
      <c r="C45" s="1388"/>
    </row>
    <row r="46" spans="1:4" ht="15.75" x14ac:dyDescent="0.25">
      <c r="A46" s="247" t="s">
        <v>535</v>
      </c>
      <c r="B46" s="1389">
        <f>SUM(B7:B45)</f>
        <v>4153456.6252599997</v>
      </c>
      <c r="C46" s="1389">
        <f>SUM(C7:C45)</f>
        <v>418515.65562999994</v>
      </c>
      <c r="D46" s="1390">
        <f>B46-Субсидия!E537/1000</f>
        <v>0</v>
      </c>
    </row>
    <row r="47" spans="1:4" ht="15.75" x14ac:dyDescent="0.25">
      <c r="A47" s="238"/>
      <c r="B47" s="1388"/>
      <c r="C47" s="1388"/>
    </row>
    <row r="48" spans="1:4" ht="15.75" x14ac:dyDescent="0.25">
      <c r="A48" s="215" t="s">
        <v>536</v>
      </c>
      <c r="B48" s="1388"/>
      <c r="C48" s="1388"/>
    </row>
    <row r="49" spans="1:3" ht="114.75" x14ac:dyDescent="0.25">
      <c r="A49" s="268" t="s">
        <v>537</v>
      </c>
      <c r="B49" s="1388">
        <f>'Проверочная  таблица'!VX38/1000</f>
        <v>6512.5</v>
      </c>
      <c r="C49" s="1388">
        <f>'Проверочная  таблица'!VY38/1000</f>
        <v>3250.2240000000002</v>
      </c>
    </row>
    <row r="50" spans="1:3" ht="89.25" x14ac:dyDescent="0.25">
      <c r="A50" s="268" t="s">
        <v>538</v>
      </c>
      <c r="B50" s="1388">
        <f>'Проверочная  таблица'!VZ38/1000</f>
        <v>1853</v>
      </c>
      <c r="C50" s="1388">
        <f>'Проверочная  таблица'!WA38/1000</f>
        <v>1853</v>
      </c>
    </row>
    <row r="51" spans="1:3" ht="89.25" x14ac:dyDescent="0.25">
      <c r="A51" s="268" t="s">
        <v>539</v>
      </c>
      <c r="B51" s="1388">
        <f>'Проверочная  таблица'!WB38/1000</f>
        <v>6047.2</v>
      </c>
      <c r="C51" s="1388">
        <f>'Проверочная  таблица'!WC38/1000</f>
        <v>0</v>
      </c>
    </row>
    <row r="52" spans="1:3" ht="76.5" x14ac:dyDescent="0.25">
      <c r="A52" s="268" t="s">
        <v>540</v>
      </c>
      <c r="B52" s="1388">
        <f>'Проверочная  таблица'!WF38/1000</f>
        <v>411712.2</v>
      </c>
      <c r="C52" s="1388">
        <f>'Проверочная  таблица'!WI38/1000</f>
        <v>140708.24148</v>
      </c>
    </row>
    <row r="53" spans="1:3" ht="102" x14ac:dyDescent="0.25">
      <c r="A53" s="268" t="s">
        <v>541</v>
      </c>
      <c r="B53" s="1388">
        <f>'Проверочная  таблица'!WL38/1000</f>
        <v>17000</v>
      </c>
      <c r="C53" s="1388">
        <f>'Проверочная  таблица'!WO38/1000</f>
        <v>3773.8781500000005</v>
      </c>
    </row>
    <row r="54" spans="1:3" ht="51" x14ac:dyDescent="0.25">
      <c r="A54" s="268" t="s">
        <v>542</v>
      </c>
      <c r="B54" s="1388">
        <f>('Проверочная  таблица'!VR38+'Проверочная  таблица'!VT38)/1000</f>
        <v>47558.1</v>
      </c>
      <c r="C54" s="1388">
        <f>('Проверочная  таблица'!VS38+'Проверочная  таблица'!VU38)/1000</f>
        <v>8252.7256600000019</v>
      </c>
    </row>
    <row r="55" spans="1:3" ht="63.75" x14ac:dyDescent="0.25">
      <c r="A55" s="268" t="s">
        <v>543</v>
      </c>
      <c r="B55" s="1388">
        <f>'Проверочная  таблица'!VV38/1000</f>
        <v>109.3</v>
      </c>
      <c r="C55" s="1388">
        <f>'Проверочная  таблица'!VW38/1000</f>
        <v>0</v>
      </c>
    </row>
    <row r="56" spans="1:3" ht="15.75" x14ac:dyDescent="0.25">
      <c r="A56" s="268"/>
      <c r="B56" s="1388"/>
      <c r="C56" s="1388"/>
    </row>
    <row r="57" spans="1:3" ht="15.75" x14ac:dyDescent="0.25">
      <c r="A57" s="247" t="s">
        <v>544</v>
      </c>
      <c r="B57" s="1389">
        <f>SUM(B49:B55)</f>
        <v>490792.3</v>
      </c>
      <c r="C57" s="1389">
        <f>SUM(C49:C55)</f>
        <v>157838.06928999998</v>
      </c>
    </row>
    <row r="58" spans="1:3" ht="15.75" x14ac:dyDescent="0.25">
      <c r="A58" s="268"/>
      <c r="B58" s="1388"/>
      <c r="C58" s="1388"/>
    </row>
    <row r="59" spans="1:3" ht="15.75" x14ac:dyDescent="0.25">
      <c r="A59" s="215" t="s">
        <v>545</v>
      </c>
      <c r="B59" s="1388"/>
      <c r="C59" s="1388"/>
    </row>
    <row r="60" spans="1:3" ht="89.25" x14ac:dyDescent="0.25">
      <c r="A60" s="268" t="s">
        <v>1144</v>
      </c>
      <c r="B60" s="1388">
        <f>'Проверочная  таблица'!WT38/1000</f>
        <v>17420.759999999998</v>
      </c>
      <c r="C60" s="1388">
        <f>'Проверочная  таблица'!WW38/1000</f>
        <v>4392.2969999999996</v>
      </c>
    </row>
    <row r="61" spans="1:3" ht="63.75" x14ac:dyDescent="0.25">
      <c r="A61" s="268" t="s">
        <v>1145</v>
      </c>
      <c r="B61" s="1388">
        <f>'Проверочная  таблица'!XF38/1000</f>
        <v>55678.981079999998</v>
      </c>
      <c r="C61" s="1388">
        <f>'Проверочная  таблица'!XI38/1000</f>
        <v>13701.36471</v>
      </c>
    </row>
    <row r="62" spans="1:3" ht="102" x14ac:dyDescent="0.25">
      <c r="A62" s="251" t="s">
        <v>1146</v>
      </c>
      <c r="B62" s="1388">
        <f>'Проверочная  таблица'!XL38/1000</f>
        <v>774794.16</v>
      </c>
      <c r="C62" s="1388">
        <f>'Проверочная  таблица'!XO38/1000</f>
        <v>193986.62400000001</v>
      </c>
    </row>
    <row r="63" spans="1:3" ht="51" x14ac:dyDescent="0.25">
      <c r="A63" s="268" t="s">
        <v>1147</v>
      </c>
      <c r="B63" s="1388">
        <f>'Проверочная  таблица'!WZ38/1000</f>
        <v>9002.6978500000005</v>
      </c>
      <c r="C63" s="1388">
        <f>'Проверочная  таблица'!XC38/1000</f>
        <v>0</v>
      </c>
    </row>
    <row r="64" spans="1:3" ht="15.75" x14ac:dyDescent="0.25">
      <c r="A64" s="215"/>
      <c r="B64" s="1388"/>
      <c r="C64" s="1388"/>
    </row>
    <row r="65" spans="1:4" ht="15.75" x14ac:dyDescent="0.25">
      <c r="A65" s="247" t="s">
        <v>546</v>
      </c>
      <c r="B65" s="1389">
        <f>SUM(B60:B64)</f>
        <v>856896.59892999998</v>
      </c>
      <c r="C65" s="1389">
        <f>SUM(C60:C64)</f>
        <v>212080.28571000003</v>
      </c>
      <c r="D65" s="1390">
        <f>B65-'Иные  МБТ'!D62/1000</f>
        <v>0</v>
      </c>
    </row>
    <row r="66" spans="1:4" ht="15.75" x14ac:dyDescent="0.25">
      <c r="A66" s="268"/>
      <c r="B66" s="1388"/>
      <c r="C66" s="1388"/>
    </row>
    <row r="67" spans="1:4" ht="15.75" x14ac:dyDescent="0.25">
      <c r="A67" s="355" t="s">
        <v>547</v>
      </c>
      <c r="B67" s="1391">
        <f>B57+B46+B65</f>
        <v>5501145.5241900003</v>
      </c>
      <c r="C67" s="1391">
        <f>C57+C46+C65</f>
        <v>788434.01062999992</v>
      </c>
    </row>
    <row r="68" spans="1:4" x14ac:dyDescent="0.25">
      <c r="A68" s="1817"/>
      <c r="B68" s="1817"/>
      <c r="C68" s="1817"/>
    </row>
    <row r="69" spans="1:4" x14ac:dyDescent="0.25">
      <c r="A69" s="1042"/>
      <c r="B69" s="1042"/>
      <c r="C69" s="1042"/>
    </row>
    <row r="70" spans="1:4" x14ac:dyDescent="0.25">
      <c r="A70" s="1817" t="s">
        <v>548</v>
      </c>
      <c r="B70" s="1817"/>
      <c r="C70" s="1817"/>
    </row>
    <row r="71" spans="1:4" x14ac:dyDescent="0.25">
      <c r="A71" s="1817"/>
      <c r="B71" s="1817"/>
      <c r="C71" s="1817"/>
    </row>
    <row r="72" spans="1:4" ht="114.75" x14ac:dyDescent="0.25">
      <c r="A72" s="268" t="s">
        <v>1276</v>
      </c>
      <c r="B72" s="1388">
        <f>'Проверочная  таблица'!BI38/1000</f>
        <v>0</v>
      </c>
      <c r="C72" s="1388">
        <f>'Проверочная  таблица'!BL38/1000</f>
        <v>0</v>
      </c>
    </row>
    <row r="73" spans="1:4" ht="114.75" x14ac:dyDescent="0.25">
      <c r="A73" s="268" t="s">
        <v>1277</v>
      </c>
      <c r="B73" s="1388">
        <f>'Проверочная  таблица'!BJ38/1000</f>
        <v>0</v>
      </c>
      <c r="C73" s="1388">
        <f>'Проверочная  таблица'!BM38/1000</f>
        <v>0</v>
      </c>
    </row>
    <row r="74" spans="1:4" ht="15.75" x14ac:dyDescent="0.25">
      <c r="A74" s="268"/>
      <c r="B74" s="1388"/>
      <c r="C74" s="1388"/>
    </row>
    <row r="75" spans="1:4" ht="15.75" x14ac:dyDescent="0.25">
      <c r="A75" s="247" t="s">
        <v>549</v>
      </c>
      <c r="B75" s="1389">
        <f>SUM(B72:B74)</f>
        <v>0</v>
      </c>
      <c r="C75" s="1389">
        <f>SUM(C72:C74)</f>
        <v>0</v>
      </c>
    </row>
    <row r="76" spans="1:4" ht="15.75" x14ac:dyDescent="0.25">
      <c r="A76" s="268"/>
      <c r="B76" s="1388"/>
      <c r="C76" s="1388"/>
    </row>
    <row r="77" spans="1:4" ht="15.75" x14ac:dyDescent="0.25">
      <c r="A77" s="355" t="s">
        <v>8</v>
      </c>
      <c r="B77" s="1392">
        <f>B67+B75</f>
        <v>5501145.5241900003</v>
      </c>
      <c r="C77" s="1392">
        <f>C67+C75</f>
        <v>788434.01062999992</v>
      </c>
    </row>
    <row r="78" spans="1:4" x14ac:dyDescent="0.25">
      <c r="B78" s="1393">
        <f>B77-Субсидия!E537/1000-'Иные  МБТ'!E62/1000-B57</f>
        <v>0</v>
      </c>
      <c r="C78" s="1393">
        <f>C77-Субсидия!F537/1000-'Иные  МБТ'!F62/1000-C57</f>
        <v>0</v>
      </c>
    </row>
  </sheetData>
  <mergeCells count="5">
    <mergeCell ref="A2:C2"/>
    <mergeCell ref="A3:C3"/>
    <mergeCell ref="A68:C68"/>
    <mergeCell ref="A70:C70"/>
    <mergeCell ref="A71:C71"/>
  </mergeCells>
  <pageMargins left="0.78740157480314965" right="0.39370078740157483" top="0.78740157480314965" bottom="0.78740157480314965" header="0.51181102362204722" footer="0.51181102362204722"/>
  <pageSetup paperSize="9" scale="80" fitToHeight="8" orientation="portrait" horizontalDpi="300" verticalDpi="300"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pageSetUpPr fitToPage="1"/>
  </sheetPr>
  <dimension ref="A2:K22"/>
  <sheetViews>
    <sheetView zoomScale="78" zoomScaleNormal="78" zoomScaleSheetLayoutView="50" workbookViewId="0">
      <pane xSplit="1" ySplit="9" topLeftCell="B10" activePane="bottomRight" state="frozen"/>
      <selection pane="topRight" activeCell="B1" sqref="B1"/>
      <selection pane="bottomLeft" activeCell="A9" sqref="A9"/>
      <selection pane="bottomRight"/>
    </sheetView>
  </sheetViews>
  <sheetFormatPr defaultColWidth="8.85546875" defaultRowHeight="12.75" x14ac:dyDescent="0.25"/>
  <cols>
    <col min="1" max="1" width="19.140625" style="242" customWidth="1"/>
    <col min="2" max="3" width="21.85546875" style="242" bestFit="1" customWidth="1"/>
    <col min="4" max="4" width="20.42578125" style="242" customWidth="1"/>
    <col min="5" max="5" width="19.7109375" style="242" bestFit="1" customWidth="1"/>
    <col min="6" max="7" width="21.7109375" style="242" bestFit="1" customWidth="1"/>
    <col min="8" max="8" width="21.85546875" style="242" customWidth="1"/>
    <col min="9" max="9" width="18.7109375" style="242" bestFit="1" customWidth="1"/>
    <col min="10" max="16384" width="8.85546875" style="242"/>
  </cols>
  <sheetData>
    <row r="2" spans="1:9" ht="15.75" x14ac:dyDescent="0.25">
      <c r="A2" s="1820" t="s">
        <v>1004</v>
      </c>
      <c r="B2" s="1820"/>
      <c r="C2" s="1820"/>
      <c r="D2" s="1820"/>
      <c r="E2" s="1820"/>
      <c r="F2" s="1820"/>
      <c r="G2" s="1820"/>
      <c r="H2" s="1820"/>
      <c r="I2" s="1820"/>
    </row>
    <row r="3" spans="1:9" ht="15.75" x14ac:dyDescent="0.25">
      <c r="A3" s="1820" t="str">
        <f>'Район  и  поселения'!E3</f>
        <v>ПО  СОСТОЯНИЮ  НА  1  АПРЕЛЯ  2025  ГОДА</v>
      </c>
      <c r="B3" s="1820"/>
      <c r="C3" s="1820"/>
      <c r="D3" s="1820"/>
      <c r="E3" s="1820"/>
      <c r="F3" s="1820"/>
      <c r="G3" s="1820"/>
      <c r="H3" s="1820"/>
      <c r="I3" s="1820"/>
    </row>
    <row r="5" spans="1:9" x14ac:dyDescent="0.25">
      <c r="H5" s="242" t="s">
        <v>319</v>
      </c>
    </row>
    <row r="6" spans="1:9" x14ac:dyDescent="0.25">
      <c r="A6" s="1817" t="s">
        <v>306</v>
      </c>
      <c r="B6" s="1821" t="s">
        <v>308</v>
      </c>
      <c r="C6" s="1822"/>
      <c r="D6" s="1822"/>
      <c r="E6" s="1823"/>
      <c r="F6" s="1821" t="s">
        <v>523</v>
      </c>
      <c r="G6" s="1822"/>
      <c r="H6" s="1822"/>
      <c r="I6" s="1823"/>
    </row>
    <row r="7" spans="1:9" x14ac:dyDescent="0.25">
      <c r="A7" s="1817"/>
      <c r="B7" s="1817" t="s">
        <v>24</v>
      </c>
      <c r="C7" s="1824" t="s">
        <v>324</v>
      </c>
      <c r="D7" s="1824"/>
      <c r="E7" s="1824"/>
      <c r="F7" s="1824" t="s">
        <v>24</v>
      </c>
      <c r="G7" s="1824" t="s">
        <v>324</v>
      </c>
      <c r="H7" s="1824"/>
      <c r="I7" s="1824"/>
    </row>
    <row r="8" spans="1:9" x14ac:dyDescent="0.25">
      <c r="A8" s="1817"/>
      <c r="B8" s="1817"/>
      <c r="C8" s="1818" t="s">
        <v>524</v>
      </c>
      <c r="D8" s="1043" t="s">
        <v>525</v>
      </c>
      <c r="E8" s="1818" t="s">
        <v>526</v>
      </c>
      <c r="F8" s="1824"/>
      <c r="G8" s="1818" t="s">
        <v>524</v>
      </c>
      <c r="H8" s="1043" t="s">
        <v>525</v>
      </c>
      <c r="I8" s="1818" t="s">
        <v>526</v>
      </c>
    </row>
    <row r="9" spans="1:9" ht="45.6" customHeight="1" x14ac:dyDescent="0.25">
      <c r="A9" s="1817"/>
      <c r="B9" s="1817"/>
      <c r="C9" s="1819"/>
      <c r="D9" s="1043" t="s">
        <v>342</v>
      </c>
      <c r="E9" s="1819"/>
      <c r="F9" s="1824"/>
      <c r="G9" s="1819"/>
      <c r="H9" s="1043" t="s">
        <v>342</v>
      </c>
      <c r="I9" s="1819"/>
    </row>
    <row r="10" spans="1:9" ht="15" x14ac:dyDescent="0.25">
      <c r="A10" s="344"/>
      <c r="B10" s="343"/>
      <c r="C10" s="343"/>
      <c r="D10" s="343"/>
      <c r="E10" s="343"/>
      <c r="F10" s="343"/>
      <c r="G10" s="343"/>
      <c r="H10" s="343"/>
      <c r="I10" s="343"/>
    </row>
    <row r="11" spans="1:9" ht="76.5" x14ac:dyDescent="0.25">
      <c r="A11" s="341" t="s">
        <v>527</v>
      </c>
      <c r="B11" s="343">
        <f>'[2]Исполнение  по  дотации'!$B$37*1000</f>
        <v>4115102410.7999997</v>
      </c>
      <c r="C11" s="343">
        <f>'[2]Исполнение  по  дотации'!$B$46*1000</f>
        <v>4115102410.7999997</v>
      </c>
      <c r="D11" s="343"/>
      <c r="E11" s="343">
        <f>'[2]Исполнение  по  дотации'!$B$47*1000</f>
        <v>0</v>
      </c>
      <c r="F11" s="343">
        <f>'[2]Исполнение  по  дотации'!$E$37*1000</f>
        <v>1003277006.8299998</v>
      </c>
      <c r="G11" s="343">
        <f>'[2]Исполнение  по  дотации'!$E$46*1000</f>
        <v>1003277006.8299998</v>
      </c>
      <c r="H11" s="343"/>
      <c r="I11" s="343">
        <f>'[2]Исполнение  по  дотации'!$E$47*1000</f>
        <v>0</v>
      </c>
    </row>
    <row r="12" spans="1:9" ht="15" x14ac:dyDescent="0.25">
      <c r="A12" s="341"/>
      <c r="B12" s="343"/>
      <c r="C12" s="343"/>
      <c r="D12" s="343"/>
      <c r="E12" s="343"/>
      <c r="F12" s="343"/>
      <c r="G12" s="343"/>
      <c r="H12" s="343"/>
      <c r="I12" s="343"/>
    </row>
    <row r="13" spans="1:9" ht="102" x14ac:dyDescent="0.25">
      <c r="A13" s="341" t="s">
        <v>528</v>
      </c>
      <c r="B13" s="343">
        <f>'[2]Исполнение  по  субсидии'!$B$38*1000</f>
        <v>9641206167.3099995</v>
      </c>
      <c r="C13" s="343">
        <f>'[2]Исполнение  по  субсидии'!$B$50*1000</f>
        <v>9641206167.3099995</v>
      </c>
      <c r="D13" s="343">
        <f>'[2]Исполнение  по  субсидии'!$B$47*1000</f>
        <v>4153456625.2600002</v>
      </c>
      <c r="E13" s="343">
        <f>'[2]Исполнение  по  субсидии'!$B$51*1000</f>
        <v>0</v>
      </c>
      <c r="F13" s="343">
        <f>'[2]Исполнение  по  субсидии'!$C$38*1000</f>
        <v>834347559.99000001</v>
      </c>
      <c r="G13" s="343">
        <f>'[2]Исполнение  по  субсидии'!$C$50*1000</f>
        <v>834347559.99000001</v>
      </c>
      <c r="H13" s="343">
        <f>'[2]Исполнение  по  субсидии'!$C$47*1000</f>
        <v>418515655.63</v>
      </c>
      <c r="I13" s="343">
        <f>'[2]Исполнение  по  субсидии'!$C$51*1000</f>
        <v>0</v>
      </c>
    </row>
    <row r="14" spans="1:9" ht="15" x14ac:dyDescent="0.25">
      <c r="A14" s="341"/>
      <c r="B14" s="343"/>
      <c r="C14" s="343"/>
      <c r="D14" s="343"/>
      <c r="E14" s="343"/>
      <c r="F14" s="343"/>
      <c r="G14" s="343"/>
      <c r="H14" s="343"/>
      <c r="I14" s="343"/>
    </row>
    <row r="15" spans="1:9" ht="76.5" x14ac:dyDescent="0.25">
      <c r="A15" s="341" t="s">
        <v>529</v>
      </c>
      <c r="B15" s="343">
        <f>'[2]Исполнение  по  субвенции'!$B$38*1000</f>
        <v>19447407490.459999</v>
      </c>
      <c r="C15" s="343">
        <f>'[2]Исполнение  по  субвенции'!$B$50*1000</f>
        <v>19385887490.459999</v>
      </c>
      <c r="D15" s="343">
        <f>'[2]Исполнение  по  субвенции'!$B$47*1000</f>
        <v>490792300</v>
      </c>
      <c r="E15" s="343">
        <f>'[2]Исполнение  по  субвенции'!$B$51*1000</f>
        <v>61520000</v>
      </c>
      <c r="F15" s="343">
        <f>'[2]Исполнение  по  субвенции'!$G$38*1000</f>
        <v>4953304232.0699997</v>
      </c>
      <c r="G15" s="343">
        <f>'[2]Исполнение  по  субвенции'!$G$50*1000</f>
        <v>4941588356.5</v>
      </c>
      <c r="H15" s="343">
        <f>'[2]Исполнение  по  субвенции'!$G$47*1000</f>
        <v>157838069.29000002</v>
      </c>
      <c r="I15" s="343">
        <f>'[2]Исполнение  по  субвенции'!$G$51*1000</f>
        <v>11715875.57</v>
      </c>
    </row>
    <row r="16" spans="1:9" ht="15" x14ac:dyDescent="0.25">
      <c r="A16" s="341"/>
      <c r="B16" s="343"/>
      <c r="C16" s="343"/>
      <c r="D16" s="343"/>
      <c r="E16" s="343"/>
      <c r="F16" s="343"/>
      <c r="G16" s="343"/>
      <c r="H16" s="343"/>
      <c r="I16" s="343"/>
    </row>
    <row r="17" spans="1:11" ht="38.25" x14ac:dyDescent="0.25">
      <c r="A17" s="341" t="s">
        <v>530</v>
      </c>
      <c r="B17" s="343">
        <f>'[2]Исполнение  по  иным  МБТ'!$B$36*1000</f>
        <v>2045687825.3200004</v>
      </c>
      <c r="C17" s="343">
        <f>'[2]Исполнение  по  иным  МБТ'!$B$48*1000</f>
        <v>2009979386.7600005</v>
      </c>
      <c r="D17" s="343">
        <f>'[2]Исполнение  по  иным  МБТ'!$B$45*1000</f>
        <v>856896598.93000007</v>
      </c>
      <c r="E17" s="343">
        <f>'[2]Исполнение  по  иным  МБТ'!$B$49*1000</f>
        <v>35708438.559999995</v>
      </c>
      <c r="F17" s="343">
        <f>'[2]Исполнение  по  иным  МБТ'!$G$36*1000</f>
        <v>377070895.73000008</v>
      </c>
      <c r="G17" s="343">
        <f>'[2]Исполнение  по  иным  МБТ'!$G$48*1000</f>
        <v>341362457.17000014</v>
      </c>
      <c r="H17" s="343">
        <f>'[2]Исполнение  по  иным  МБТ'!$G$45*1000</f>
        <v>212080285.71000001</v>
      </c>
      <c r="I17" s="343">
        <f>'[2]Исполнение  по  иным  МБТ'!$G$49*1000</f>
        <v>35708438.559999995</v>
      </c>
    </row>
    <row r="18" spans="1:11" ht="15" x14ac:dyDescent="0.25">
      <c r="A18" s="341"/>
      <c r="B18" s="343"/>
      <c r="C18" s="343"/>
      <c r="D18" s="343"/>
      <c r="E18" s="343"/>
      <c r="F18" s="343"/>
      <c r="G18" s="343"/>
      <c r="H18" s="343"/>
      <c r="I18" s="343"/>
    </row>
    <row r="19" spans="1:11" ht="15" x14ac:dyDescent="0.25">
      <c r="A19" s="349" t="s">
        <v>8</v>
      </c>
      <c r="B19" s="350">
        <f t="shared" ref="B19:I19" si="0">SUM(B11:B18)</f>
        <v>35249403893.889999</v>
      </c>
      <c r="C19" s="350">
        <f t="shared" si="0"/>
        <v>35152175455.330002</v>
      </c>
      <c r="D19" s="350">
        <f t="shared" si="0"/>
        <v>5501145524.1900005</v>
      </c>
      <c r="E19" s="350">
        <f t="shared" si="0"/>
        <v>97228438.560000002</v>
      </c>
      <c r="F19" s="350">
        <f t="shared" si="0"/>
        <v>7167999694.6199999</v>
      </c>
      <c r="G19" s="350">
        <f t="shared" si="0"/>
        <v>7120575380.4899998</v>
      </c>
      <c r="H19" s="350">
        <f t="shared" si="0"/>
        <v>788434010.63000011</v>
      </c>
      <c r="I19" s="350">
        <f t="shared" si="0"/>
        <v>47424314.129999995</v>
      </c>
    </row>
    <row r="20" spans="1:11" ht="15" x14ac:dyDescent="0.25">
      <c r="A20" s="1043" t="s">
        <v>324</v>
      </c>
      <c r="B20" s="343"/>
      <c r="C20" s="343"/>
      <c r="D20" s="343"/>
      <c r="E20" s="343"/>
      <c r="F20" s="343"/>
      <c r="G20" s="343"/>
      <c r="H20" s="343"/>
      <c r="I20" s="343"/>
    </row>
    <row r="21" spans="1:11" ht="30" x14ac:dyDescent="0.25">
      <c r="A21" s="252" t="s">
        <v>531</v>
      </c>
      <c r="B21" s="343">
        <f t="shared" ref="B21:I21" si="1">B19-B11</f>
        <v>31134301483.09</v>
      </c>
      <c r="C21" s="343">
        <f t="shared" si="1"/>
        <v>31037073044.530003</v>
      </c>
      <c r="D21" s="343">
        <f t="shared" si="1"/>
        <v>5501145524.1900005</v>
      </c>
      <c r="E21" s="343">
        <f t="shared" si="1"/>
        <v>97228438.560000002</v>
      </c>
      <c r="F21" s="343">
        <f t="shared" si="1"/>
        <v>6164722687.79</v>
      </c>
      <c r="G21" s="343">
        <f t="shared" si="1"/>
        <v>6117298373.6599998</v>
      </c>
      <c r="H21" s="343">
        <f t="shared" si="1"/>
        <v>788434010.63000011</v>
      </c>
      <c r="I21" s="343">
        <f t="shared" si="1"/>
        <v>47424314.129999995</v>
      </c>
    </row>
    <row r="22" spans="1:11" s="352" customFormat="1" ht="15" x14ac:dyDescent="0.25">
      <c r="A22" s="212"/>
      <c r="B22" s="1394">
        <f>B19-'Проверочная  таблица'!B38</f>
        <v>0</v>
      </c>
      <c r="C22" s="1394">
        <f>B19-C19-E19</f>
        <v>-2.4437904357910156E-6</v>
      </c>
      <c r="D22" s="1394">
        <f>D21-('Федеральные  средства'!B46+'Федеральные  средства'!B57+'Федеральные  средства'!B65)*1000</f>
        <v>0</v>
      </c>
      <c r="E22" s="1394">
        <f>E21-('[2]Исполнение  по  дотации'!$B$47+'[2]Исполнение  по  субсидии'!$B$51+'[2]Исполнение  по  субвенции'!$B$51+'[2]Исполнение  по  иным  МБТ'!$B$49)*1000</f>
        <v>0</v>
      </c>
      <c r="F22" s="1394">
        <f>F19-'Проверочная  таблица'!C38</f>
        <v>0</v>
      </c>
      <c r="G22" s="1394">
        <f>F19-G19-I19</f>
        <v>1.1920928955078125E-7</v>
      </c>
      <c r="H22" s="1394">
        <f>H21-('Федеральные  средства'!C65+'Федеральные  средства'!C57+'Федеральные  средства'!C46)*1000</f>
        <v>0</v>
      </c>
      <c r="I22" s="1394">
        <f>I21-('[2]Исполнение  по  дотации'!$E$47+'[2]Исполнение  по  субсидии'!$C$51+'[2]Исполнение  по  субвенции'!$G$51+'[2]Исполнение  по  иным  МБТ'!$G$49)*1000</f>
        <v>0</v>
      </c>
      <c r="J22" s="212"/>
      <c r="K22" s="212"/>
    </row>
  </sheetData>
  <mergeCells count="13">
    <mergeCell ref="E8:E9"/>
    <mergeCell ref="G8:G9"/>
    <mergeCell ref="I8:I9"/>
    <mergeCell ref="A2:I2"/>
    <mergeCell ref="A3:I3"/>
    <mergeCell ref="A6:A9"/>
    <mergeCell ref="B6:E6"/>
    <mergeCell ref="F6:I6"/>
    <mergeCell ref="B7:B9"/>
    <mergeCell ref="C7:E7"/>
    <mergeCell ref="F7:F9"/>
    <mergeCell ref="G7:I7"/>
    <mergeCell ref="C8:C9"/>
  </mergeCells>
  <pageMargins left="0.78740157480314965" right="0.39370078740157483" top="0.78740157480314965" bottom="0.78740157480314965" header="0.51181102362204722" footer="0.51181102362204722"/>
  <pageSetup paperSize="9" scale="73"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31</vt:i4>
      </vt:variant>
    </vt:vector>
  </HeadingPairs>
  <TitlesOfParts>
    <vt:vector size="51" baseType="lpstr">
      <vt:lpstr>ИТОГИ</vt: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Дотация</vt:lpstr>
      <vt:lpstr>Субсидия</vt:lpstr>
      <vt:lpstr>Субвенция</vt:lpstr>
      <vt:lpstr>Иные  МБТ</vt:lpstr>
      <vt:lpstr>субсидия  фед.</vt:lpstr>
      <vt:lpstr>субсидия  ВР 522</vt:lpstr>
      <vt:lpstr>субсидия  ВР 523</vt:lpstr>
      <vt:lpstr>Федеральная  субсидия</vt:lpstr>
      <vt:lpstr>ВУС</vt:lpstr>
      <vt:lpstr>Бюджетирование</vt:lpstr>
      <vt:lpstr>Бюджетирование!Заголовки_для_печати</vt:lpstr>
      <vt:lpstr>ВУС!Заголовки_для_печати</vt:lpstr>
      <vt:lpstr>'Иные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'субсидия  ВР 523'!Заголовки_для_печати</vt:lpstr>
      <vt:lpstr>'субсидия  фед.'!Заголовки_для_печати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Бюджетирование!Область_печати</vt:lpstr>
      <vt:lpstr>ВУС!Область_печати</vt:lpstr>
      <vt:lpstr>Дотация!Область_печати</vt:lpstr>
      <vt:lpstr>'Иные  МБТ'!Область_печати</vt:lpstr>
      <vt:lpstr>'МБТ  по  видам  расходов'!Область_печати</vt:lpstr>
      <vt:lpstr>'МБТ  по  программам'!Область_печати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Субвенция!Область_печати</vt:lpstr>
      <vt:lpstr>'Субвенция  на  полномочия'!Область_печати</vt:lpstr>
      <vt:lpstr>Субсидия!Область_печати</vt:lpstr>
      <vt:lpstr>'Федеральные  средства'!Область_печати</vt:lpstr>
      <vt:lpstr>'Федеральные  средства  по  МО'!Область_печати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u1598</dc:creator>
  <cp:lastModifiedBy>u1496</cp:lastModifiedBy>
  <cp:lastPrinted>2025-04-28T06:21:36Z</cp:lastPrinted>
  <dcterms:created xsi:type="dcterms:W3CDTF">2024-03-04T08:41:03Z</dcterms:created>
  <dcterms:modified xsi:type="dcterms:W3CDTF">2025-04-30T06:11:47Z</dcterms:modified>
</cp:coreProperties>
</file>