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Разместить\"/>
    </mc:Choice>
  </mc:AlternateContent>
  <xr:revisionPtr revIDLastSave="0" documentId="8_{1A2B4570-FED8-4C94-8714-B7EC9603BEBF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за 2022 год" sheetId="1" state="hidden" r:id="rId1"/>
    <sheet name="за 2023 год" sheetId="2" r:id="rId2"/>
  </sheets>
  <definedNames>
    <definedName name="_xlnm.Print_Titles" localSheetId="1">'за 2023 год'!$6:$6</definedName>
    <definedName name="_xlnm.Print_Area" localSheetId="1">'за 2023 год'!$A$1:$O$94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2" l="1"/>
  <c r="J9" i="2"/>
  <c r="J15" i="2"/>
  <c r="H9" i="2"/>
  <c r="H15" i="2"/>
  <c r="M15" i="2" l="1"/>
  <c r="N15" i="2"/>
  <c r="K15" i="2"/>
  <c r="L15" i="2" s="1"/>
  <c r="G13" i="2"/>
  <c r="I13" i="2" s="1"/>
  <c r="K13" i="2" s="1"/>
  <c r="M13" i="2" s="1"/>
  <c r="I10" i="2"/>
  <c r="K10" i="2" s="1"/>
  <c r="L10" i="2" s="1"/>
  <c r="G10" i="2"/>
  <c r="G14" i="2"/>
  <c r="I14" i="2" s="1"/>
  <c r="K14" i="2" s="1"/>
  <c r="M14" i="2" s="1"/>
  <c r="G8" i="2"/>
  <c r="O21" i="2" l="1"/>
  <c r="O22" i="2"/>
  <c r="O23" i="2"/>
  <c r="O24" i="2"/>
  <c r="O25" i="2"/>
  <c r="O26" i="2"/>
  <c r="O27" i="2"/>
  <c r="O28" i="2"/>
  <c r="O20" i="2"/>
  <c r="O19" i="2" l="1"/>
  <c r="O35" i="2"/>
  <c r="O36" i="2"/>
  <c r="I29" i="2"/>
  <c r="F39" i="2"/>
  <c r="O93" i="2" l="1"/>
  <c r="O94" i="2"/>
  <c r="O92" i="2"/>
  <c r="O90" i="2"/>
  <c r="O86" i="2"/>
  <c r="O87" i="2"/>
  <c r="O88" i="2"/>
  <c r="O82" i="2"/>
  <c r="O83" i="2"/>
  <c r="O84" i="2"/>
  <c r="O76" i="2"/>
  <c r="O77" i="2"/>
  <c r="O78" i="2"/>
  <c r="O79" i="2"/>
  <c r="O80" i="2"/>
  <c r="O69" i="2"/>
  <c r="O70" i="2"/>
  <c r="O71" i="2"/>
  <c r="O72" i="2"/>
  <c r="O73" i="2"/>
  <c r="O74" i="2"/>
  <c r="O66" i="2"/>
  <c r="O67" i="2"/>
  <c r="O58" i="2"/>
  <c r="O59" i="2"/>
  <c r="O60" i="2"/>
  <c r="O61" i="2"/>
  <c r="O62" i="2"/>
  <c r="O63" i="2"/>
  <c r="O64" i="2"/>
  <c r="O55" i="2"/>
  <c r="O56" i="2"/>
  <c r="O51" i="2"/>
  <c r="O52" i="2"/>
  <c r="O53" i="2"/>
  <c r="O50" i="2"/>
  <c r="O9" i="2"/>
  <c r="O7" i="2"/>
  <c r="O43" i="2"/>
  <c r="O41" i="2"/>
  <c r="O42" i="2"/>
  <c r="O44" i="2"/>
  <c r="O45" i="2"/>
  <c r="O46" i="2"/>
  <c r="O47" i="2"/>
  <c r="O48" i="2"/>
  <c r="O40" i="2"/>
  <c r="O37" i="2"/>
  <c r="O38" i="2"/>
  <c r="O34" i="2"/>
  <c r="O31" i="2"/>
  <c r="O30" i="2"/>
  <c r="O15" i="2"/>
  <c r="G11" i="2"/>
  <c r="H14" i="2"/>
  <c r="F8" i="2"/>
  <c r="N94" i="2"/>
  <c r="L94" i="2"/>
  <c r="J94" i="2"/>
  <c r="H94" i="2"/>
  <c r="N93" i="2"/>
  <c r="L93" i="2"/>
  <c r="J93" i="2"/>
  <c r="H93" i="2"/>
  <c r="N92" i="2"/>
  <c r="L92" i="2"/>
  <c r="J92" i="2"/>
  <c r="H92" i="2"/>
  <c r="M91" i="2"/>
  <c r="K91" i="2"/>
  <c r="I91" i="2"/>
  <c r="G91" i="2"/>
  <c r="F91" i="2"/>
  <c r="E91" i="2"/>
  <c r="D91" i="2"/>
  <c r="N90" i="2"/>
  <c r="N89" i="2" s="1"/>
  <c r="L90" i="2"/>
  <c r="L89" i="2" s="1"/>
  <c r="J90" i="2"/>
  <c r="J89" i="2" s="1"/>
  <c r="H90" i="2"/>
  <c r="H89" i="2" s="1"/>
  <c r="M89" i="2"/>
  <c r="K89" i="2"/>
  <c r="I89" i="2"/>
  <c r="G89" i="2"/>
  <c r="F89" i="2"/>
  <c r="E89" i="2"/>
  <c r="D89" i="2"/>
  <c r="N88" i="2"/>
  <c r="L88" i="2"/>
  <c r="J88" i="2"/>
  <c r="H88" i="2"/>
  <c r="N87" i="2"/>
  <c r="L87" i="2"/>
  <c r="J87" i="2"/>
  <c r="H87" i="2"/>
  <c r="N86" i="2"/>
  <c r="L86" i="2"/>
  <c r="J86" i="2"/>
  <c r="H86" i="2"/>
  <c r="M85" i="2"/>
  <c r="K85" i="2"/>
  <c r="I85" i="2"/>
  <c r="G85" i="2"/>
  <c r="F85" i="2"/>
  <c r="E85" i="2"/>
  <c r="D85" i="2"/>
  <c r="N84" i="2"/>
  <c r="L84" i="2"/>
  <c r="J84" i="2"/>
  <c r="H84" i="2"/>
  <c r="N83" i="2"/>
  <c r="L83" i="2"/>
  <c r="J83" i="2"/>
  <c r="H83" i="2"/>
  <c r="N82" i="2"/>
  <c r="L82" i="2"/>
  <c r="J82" i="2"/>
  <c r="H82" i="2"/>
  <c r="M81" i="2"/>
  <c r="K81" i="2"/>
  <c r="I81" i="2"/>
  <c r="G81" i="2"/>
  <c r="F81" i="2"/>
  <c r="D81" i="2"/>
  <c r="N80" i="2"/>
  <c r="L80" i="2"/>
  <c r="J80" i="2"/>
  <c r="H80" i="2"/>
  <c r="N79" i="2"/>
  <c r="L79" i="2"/>
  <c r="J79" i="2"/>
  <c r="H79" i="2"/>
  <c r="N78" i="2"/>
  <c r="L78" i="2"/>
  <c r="J78" i="2"/>
  <c r="H78" i="2"/>
  <c r="N77" i="2"/>
  <c r="L77" i="2"/>
  <c r="J77" i="2"/>
  <c r="H77" i="2"/>
  <c r="N76" i="2"/>
  <c r="L76" i="2"/>
  <c r="J76" i="2"/>
  <c r="H76" i="2"/>
  <c r="M75" i="2"/>
  <c r="K75" i="2"/>
  <c r="I75" i="2"/>
  <c r="G75" i="2"/>
  <c r="F75" i="2"/>
  <c r="E75" i="2"/>
  <c r="D75" i="2"/>
  <c r="N74" i="2"/>
  <c r="L74" i="2"/>
  <c r="J74" i="2"/>
  <c r="H74" i="2"/>
  <c r="N73" i="2"/>
  <c r="L73" i="2"/>
  <c r="J73" i="2"/>
  <c r="H73" i="2"/>
  <c r="N72" i="2"/>
  <c r="L72" i="2"/>
  <c r="J72" i="2"/>
  <c r="H72" i="2"/>
  <c r="N71" i="2"/>
  <c r="L71" i="2"/>
  <c r="J71" i="2"/>
  <c r="H71" i="2"/>
  <c r="N70" i="2"/>
  <c r="L70" i="2"/>
  <c r="J70" i="2"/>
  <c r="H70" i="2"/>
  <c r="N69" i="2"/>
  <c r="L69" i="2"/>
  <c r="J69" i="2"/>
  <c r="H69" i="2"/>
  <c r="M68" i="2"/>
  <c r="K68" i="2"/>
  <c r="I68" i="2"/>
  <c r="G68" i="2"/>
  <c r="F68" i="2"/>
  <c r="E68" i="2"/>
  <c r="D68" i="2"/>
  <c r="N67" i="2"/>
  <c r="L67" i="2"/>
  <c r="J67" i="2"/>
  <c r="H67" i="2"/>
  <c r="N66" i="2"/>
  <c r="N65" i="2" s="1"/>
  <c r="L66" i="2"/>
  <c r="J66" i="2"/>
  <c r="H66" i="2"/>
  <c r="M65" i="2"/>
  <c r="K65" i="2"/>
  <c r="I65" i="2"/>
  <c r="G65" i="2"/>
  <c r="F65" i="2"/>
  <c r="O65" i="2" s="1"/>
  <c r="E65" i="2"/>
  <c r="D65" i="2"/>
  <c r="N64" i="2"/>
  <c r="L64" i="2"/>
  <c r="J64" i="2"/>
  <c r="H64" i="2"/>
  <c r="N63" i="2"/>
  <c r="L63" i="2"/>
  <c r="J63" i="2"/>
  <c r="H63" i="2"/>
  <c r="N62" i="2"/>
  <c r="L62" i="2"/>
  <c r="J62" i="2"/>
  <c r="H62" i="2"/>
  <c r="N61" i="2"/>
  <c r="L61" i="2"/>
  <c r="J61" i="2"/>
  <c r="H61" i="2"/>
  <c r="N60" i="2"/>
  <c r="L60" i="2"/>
  <c r="J60" i="2"/>
  <c r="H60" i="2"/>
  <c r="N59" i="2"/>
  <c r="L59" i="2"/>
  <c r="J59" i="2"/>
  <c r="H59" i="2"/>
  <c r="N58" i="2"/>
  <c r="L58" i="2"/>
  <c r="J58" i="2"/>
  <c r="H58" i="2"/>
  <c r="M57" i="2"/>
  <c r="K57" i="2"/>
  <c r="I57" i="2"/>
  <c r="G57" i="2"/>
  <c r="F57" i="2"/>
  <c r="E57" i="2"/>
  <c r="D57" i="2"/>
  <c r="N56" i="2"/>
  <c r="L56" i="2"/>
  <c r="J56" i="2"/>
  <c r="H56" i="2"/>
  <c r="N55" i="2"/>
  <c r="L55" i="2"/>
  <c r="J55" i="2"/>
  <c r="H55" i="2"/>
  <c r="M54" i="2"/>
  <c r="K54" i="2"/>
  <c r="I54" i="2"/>
  <c r="G54" i="2"/>
  <c r="F54" i="2"/>
  <c r="E54" i="2"/>
  <c r="D54" i="2"/>
  <c r="N53" i="2"/>
  <c r="L53" i="2"/>
  <c r="J53" i="2"/>
  <c r="H53" i="2"/>
  <c r="N52" i="2"/>
  <c r="L52" i="2"/>
  <c r="J52" i="2"/>
  <c r="H52" i="2"/>
  <c r="N51" i="2"/>
  <c r="L51" i="2"/>
  <c r="J51" i="2"/>
  <c r="H51" i="2"/>
  <c r="N50" i="2"/>
  <c r="L50" i="2"/>
  <c r="J50" i="2"/>
  <c r="H50" i="2"/>
  <c r="M49" i="2"/>
  <c r="K49" i="2"/>
  <c r="I49" i="2"/>
  <c r="G49" i="2"/>
  <c r="F49" i="2"/>
  <c r="E49" i="2"/>
  <c r="D49" i="2"/>
  <c r="N48" i="2"/>
  <c r="L48" i="2"/>
  <c r="J48" i="2"/>
  <c r="H48" i="2"/>
  <c r="N47" i="2"/>
  <c r="L47" i="2"/>
  <c r="J47" i="2"/>
  <c r="H47" i="2"/>
  <c r="N46" i="2"/>
  <c r="L46" i="2"/>
  <c r="J46" i="2"/>
  <c r="H46" i="2"/>
  <c r="N45" i="2"/>
  <c r="L45" i="2"/>
  <c r="J45" i="2"/>
  <c r="H45" i="2"/>
  <c r="N44" i="2"/>
  <c r="L44" i="2"/>
  <c r="J44" i="2"/>
  <c r="H44" i="2"/>
  <c r="N43" i="2"/>
  <c r="L43" i="2"/>
  <c r="J43" i="2"/>
  <c r="H43" i="2"/>
  <c r="N42" i="2"/>
  <c r="L42" i="2"/>
  <c r="J42" i="2"/>
  <c r="H42" i="2"/>
  <c r="N41" i="2"/>
  <c r="L41" i="2"/>
  <c r="J41" i="2"/>
  <c r="H41" i="2"/>
  <c r="N40" i="2"/>
  <c r="L40" i="2"/>
  <c r="J40" i="2"/>
  <c r="H40" i="2"/>
  <c r="M39" i="2"/>
  <c r="K39" i="2"/>
  <c r="I39" i="2"/>
  <c r="G39" i="2"/>
  <c r="E39" i="2"/>
  <c r="D39" i="2"/>
  <c r="N38" i="2"/>
  <c r="L38" i="2"/>
  <c r="J38" i="2"/>
  <c r="H38" i="2"/>
  <c r="N37" i="2"/>
  <c r="L37" i="2"/>
  <c r="J37" i="2"/>
  <c r="H37" i="2"/>
  <c r="N36" i="2"/>
  <c r="L36" i="2"/>
  <c r="J36" i="2"/>
  <c r="H36" i="2"/>
  <c r="N35" i="2"/>
  <c r="L35" i="2"/>
  <c r="J35" i="2"/>
  <c r="H35" i="2"/>
  <c r="N34" i="2"/>
  <c r="L34" i="2"/>
  <c r="J34" i="2"/>
  <c r="H34" i="2"/>
  <c r="M32" i="2"/>
  <c r="K32" i="2"/>
  <c r="I32" i="2"/>
  <c r="G32" i="2"/>
  <c r="F32" i="2"/>
  <c r="E32" i="2"/>
  <c r="D32" i="2"/>
  <c r="N31" i="2"/>
  <c r="L31" i="2"/>
  <c r="J31" i="2"/>
  <c r="H31" i="2"/>
  <c r="N30" i="2"/>
  <c r="L30" i="2"/>
  <c r="J30" i="2"/>
  <c r="H30" i="2"/>
  <c r="M29" i="2"/>
  <c r="K29" i="2"/>
  <c r="G29" i="2"/>
  <c r="F29" i="2"/>
  <c r="D29" i="2"/>
  <c r="N28" i="2"/>
  <c r="L28" i="2"/>
  <c r="J28" i="2"/>
  <c r="H28" i="2"/>
  <c r="N27" i="2"/>
  <c r="L27" i="2"/>
  <c r="J27" i="2"/>
  <c r="H27" i="2"/>
  <c r="N25" i="2"/>
  <c r="L25" i="2"/>
  <c r="J25" i="2"/>
  <c r="H25" i="2"/>
  <c r="N24" i="2"/>
  <c r="L24" i="2"/>
  <c r="J24" i="2"/>
  <c r="H24" i="2"/>
  <c r="N23" i="2"/>
  <c r="L23" i="2"/>
  <c r="J23" i="2"/>
  <c r="H23" i="2"/>
  <c r="N22" i="2"/>
  <c r="L22" i="2"/>
  <c r="J22" i="2"/>
  <c r="H22" i="2"/>
  <c r="N21" i="2"/>
  <c r="L21" i="2"/>
  <c r="J21" i="2"/>
  <c r="N20" i="2"/>
  <c r="L20" i="2"/>
  <c r="J20" i="2"/>
  <c r="H20" i="2"/>
  <c r="M19" i="2"/>
  <c r="K19" i="2"/>
  <c r="I19" i="2"/>
  <c r="G19" i="2"/>
  <c r="F19" i="2"/>
  <c r="E19" i="2"/>
  <c r="D19" i="2"/>
  <c r="G12" i="2"/>
  <c r="I12" i="2" s="1"/>
  <c r="H10" i="2"/>
  <c r="N9" i="2"/>
  <c r="L9" i="2"/>
  <c r="M8" i="2"/>
  <c r="K8" i="2"/>
  <c r="I8" i="2"/>
  <c r="N7" i="2"/>
  <c r="L7" i="2"/>
  <c r="J7" i="2"/>
  <c r="H7" i="2"/>
  <c r="H11" i="2" l="1"/>
  <c r="I11" i="2"/>
  <c r="K11" i="2" s="1"/>
  <c r="M11" i="2" s="1"/>
  <c r="O8" i="2"/>
  <c r="O85" i="2"/>
  <c r="O81" i="2"/>
  <c r="O54" i="2"/>
  <c r="N54" i="2"/>
  <c r="J65" i="2"/>
  <c r="O75" i="2"/>
  <c r="O68" i="2"/>
  <c r="O57" i="2"/>
  <c r="H65" i="2"/>
  <c r="O91" i="2"/>
  <c r="L65" i="2"/>
  <c r="L91" i="2"/>
  <c r="J10" i="2"/>
  <c r="O89" i="2"/>
  <c r="O49" i="2"/>
  <c r="D17" i="2"/>
  <c r="H19" i="2"/>
  <c r="H91" i="2"/>
  <c r="H29" i="2"/>
  <c r="J49" i="2"/>
  <c r="J85" i="2"/>
  <c r="J14" i="2"/>
  <c r="H81" i="2"/>
  <c r="O11" i="2"/>
  <c r="N29" i="2"/>
  <c r="E17" i="2"/>
  <c r="J91" i="2"/>
  <c r="N32" i="2"/>
  <c r="H39" i="2"/>
  <c r="H49" i="2"/>
  <c r="L54" i="2"/>
  <c r="N85" i="2"/>
  <c r="N81" i="2"/>
  <c r="N8" i="2"/>
  <c r="M17" i="2"/>
  <c r="N91" i="2"/>
  <c r="L85" i="2"/>
  <c r="L81" i="2"/>
  <c r="N75" i="2"/>
  <c r="L75" i="2"/>
  <c r="L68" i="2"/>
  <c r="N68" i="2"/>
  <c r="N57" i="2"/>
  <c r="N49" i="2"/>
  <c r="K17" i="2"/>
  <c r="K96" i="2" s="1"/>
  <c r="N39" i="2"/>
  <c r="N19" i="2"/>
  <c r="L8" i="2"/>
  <c r="J8" i="2"/>
  <c r="J75" i="2"/>
  <c r="L57" i="2"/>
  <c r="L49" i="2"/>
  <c r="L39" i="2"/>
  <c r="J39" i="2"/>
  <c r="L32" i="2"/>
  <c r="L29" i="2"/>
  <c r="L19" i="2"/>
  <c r="I17" i="2"/>
  <c r="I96" i="2" s="1"/>
  <c r="H85" i="2"/>
  <c r="J81" i="2"/>
  <c r="H75" i="2"/>
  <c r="H68" i="2"/>
  <c r="J68" i="2"/>
  <c r="H57" i="2"/>
  <c r="J57" i="2"/>
  <c r="J54" i="2"/>
  <c r="H54" i="2"/>
  <c r="O39" i="2"/>
  <c r="J32" i="2"/>
  <c r="H32" i="2"/>
  <c r="O32" i="2"/>
  <c r="G17" i="2"/>
  <c r="G96" i="2" s="1"/>
  <c r="O29" i="2"/>
  <c r="J29" i="2"/>
  <c r="F17" i="2"/>
  <c r="J19" i="2"/>
  <c r="G16" i="2"/>
  <c r="H8" i="2"/>
  <c r="J13" i="2"/>
  <c r="O13" i="2"/>
  <c r="H12" i="2"/>
  <c r="F16" i="2"/>
  <c r="H13" i="2"/>
  <c r="S94" i="1"/>
  <c r="S93" i="1"/>
  <c r="S92" i="1"/>
  <c r="S90" i="1"/>
  <c r="S89" i="1" s="1"/>
  <c r="S88" i="1"/>
  <c r="S87" i="1"/>
  <c r="S85" i="1" s="1"/>
  <c r="S86" i="1"/>
  <c r="S84" i="1"/>
  <c r="S83" i="1"/>
  <c r="S82" i="1"/>
  <c r="S80" i="1"/>
  <c r="S79" i="1"/>
  <c r="S78" i="1"/>
  <c r="S75" i="1" s="1"/>
  <c r="S77" i="1"/>
  <c r="S76" i="1"/>
  <c r="S74" i="1"/>
  <c r="S73" i="1"/>
  <c r="S72" i="1"/>
  <c r="S71" i="1"/>
  <c r="S70" i="1"/>
  <c r="S69" i="1"/>
  <c r="S67" i="1"/>
  <c r="S66" i="1"/>
  <c r="S65" i="1"/>
  <c r="S64" i="1"/>
  <c r="S63" i="1"/>
  <c r="S62" i="1"/>
  <c r="S61" i="1"/>
  <c r="S60" i="1"/>
  <c r="S59" i="1"/>
  <c r="S58" i="1"/>
  <c r="S56" i="1"/>
  <c r="S54" i="1" s="1"/>
  <c r="S55" i="1"/>
  <c r="S53" i="1"/>
  <c r="S52" i="1"/>
  <c r="S51" i="1"/>
  <c r="S50" i="1"/>
  <c r="S49" i="1" s="1"/>
  <c r="S48" i="1"/>
  <c r="S47" i="1"/>
  <c r="S46" i="1"/>
  <c r="S45" i="1"/>
  <c r="S44" i="1"/>
  <c r="S43" i="1"/>
  <c r="S42" i="1"/>
  <c r="S41" i="1"/>
  <c r="S40" i="1"/>
  <c r="S38" i="1"/>
  <c r="S37" i="1"/>
  <c r="S36" i="1"/>
  <c r="S35" i="1"/>
  <c r="S34" i="1"/>
  <c r="S33" i="1"/>
  <c r="S30" i="1"/>
  <c r="S29" i="1"/>
  <c r="S27" i="1"/>
  <c r="S26" i="1"/>
  <c r="S25" i="1"/>
  <c r="S24" i="1"/>
  <c r="S23" i="1"/>
  <c r="S22" i="1"/>
  <c r="S21" i="1"/>
  <c r="S20" i="1"/>
  <c r="S7" i="1"/>
  <c r="Q85" i="1"/>
  <c r="R47" i="1"/>
  <c r="M57" i="1"/>
  <c r="P47" i="1"/>
  <c r="N47" i="1"/>
  <c r="L47" i="1"/>
  <c r="J47" i="1"/>
  <c r="F89" i="1"/>
  <c r="H47" i="1"/>
  <c r="Q15" i="1"/>
  <c r="S15" i="1" s="1"/>
  <c r="P15" i="1"/>
  <c r="G14" i="1"/>
  <c r="I14" i="1" s="1"/>
  <c r="G13" i="1"/>
  <c r="H13" i="1" s="1"/>
  <c r="I13" i="1"/>
  <c r="J13" i="1" s="1"/>
  <c r="G11" i="1"/>
  <c r="I11" i="1" s="1"/>
  <c r="G12" i="1"/>
  <c r="I12" i="1" s="1"/>
  <c r="K12" i="1" s="1"/>
  <c r="F9" i="1"/>
  <c r="H9" i="1" s="1"/>
  <c r="K89" i="1"/>
  <c r="K85" i="1"/>
  <c r="K68" i="1"/>
  <c r="I8" i="1"/>
  <c r="G31" i="1"/>
  <c r="G10" i="1"/>
  <c r="I10" i="1" s="1"/>
  <c r="F31" i="1"/>
  <c r="G8" i="1"/>
  <c r="R93" i="1"/>
  <c r="R94" i="1"/>
  <c r="R92" i="1"/>
  <c r="R91" i="1" s="1"/>
  <c r="R90" i="1"/>
  <c r="R89" i="1" s="1"/>
  <c r="R87" i="1"/>
  <c r="R85" i="1" s="1"/>
  <c r="R88" i="1"/>
  <c r="R86" i="1"/>
  <c r="R82" i="1"/>
  <c r="R83" i="1"/>
  <c r="R84" i="1"/>
  <c r="R77" i="1"/>
  <c r="R78" i="1"/>
  <c r="R79" i="1"/>
  <c r="R80" i="1"/>
  <c r="R76" i="1"/>
  <c r="R75" i="1" s="1"/>
  <c r="R70" i="1"/>
  <c r="R71" i="1"/>
  <c r="R72" i="1"/>
  <c r="R73" i="1"/>
  <c r="R74" i="1"/>
  <c r="R69" i="1"/>
  <c r="R68" i="1" s="1"/>
  <c r="R67" i="1"/>
  <c r="R66" i="1"/>
  <c r="R59" i="1"/>
  <c r="R60" i="1"/>
  <c r="R61" i="1"/>
  <c r="R62" i="1"/>
  <c r="R63" i="1"/>
  <c r="R64" i="1"/>
  <c r="R58" i="1"/>
  <c r="R56" i="1"/>
  <c r="R55" i="1"/>
  <c r="R54" i="1" s="1"/>
  <c r="R51" i="1"/>
  <c r="R52" i="1"/>
  <c r="R53" i="1"/>
  <c r="R50" i="1"/>
  <c r="R41" i="1"/>
  <c r="R42" i="1"/>
  <c r="R43" i="1"/>
  <c r="R44" i="1"/>
  <c r="R45" i="1"/>
  <c r="R46" i="1"/>
  <c r="R48" i="1"/>
  <c r="R40" i="1"/>
  <c r="R34" i="1"/>
  <c r="R31" i="1" s="1"/>
  <c r="R35" i="1"/>
  <c r="R36" i="1"/>
  <c r="R37" i="1"/>
  <c r="R38" i="1"/>
  <c r="R33" i="1"/>
  <c r="R30" i="1"/>
  <c r="R29" i="1"/>
  <c r="R28" i="1" s="1"/>
  <c r="R21" i="1"/>
  <c r="R22" i="1"/>
  <c r="R23" i="1"/>
  <c r="R24" i="1"/>
  <c r="R19" i="1" s="1"/>
  <c r="R25" i="1"/>
  <c r="R26" i="1"/>
  <c r="R27" i="1"/>
  <c r="R20" i="1"/>
  <c r="R7" i="1"/>
  <c r="P93" i="1"/>
  <c r="P94" i="1"/>
  <c r="P92" i="1"/>
  <c r="P90" i="1"/>
  <c r="P89" i="1" s="1"/>
  <c r="P87" i="1"/>
  <c r="P88" i="1"/>
  <c r="P85" i="1" s="1"/>
  <c r="P86" i="1"/>
  <c r="P82" i="1"/>
  <c r="P83" i="1"/>
  <c r="P84" i="1"/>
  <c r="P77" i="1"/>
  <c r="P78" i="1"/>
  <c r="P79" i="1"/>
  <c r="P80" i="1"/>
  <c r="P76" i="1"/>
  <c r="P70" i="1"/>
  <c r="P71" i="1"/>
  <c r="P72" i="1"/>
  <c r="P73" i="1"/>
  <c r="P74" i="1"/>
  <c r="P69" i="1"/>
  <c r="P67" i="1"/>
  <c r="P66" i="1"/>
  <c r="P65" i="1" s="1"/>
  <c r="P59" i="1"/>
  <c r="P60" i="1"/>
  <c r="P61" i="1"/>
  <c r="P62" i="1"/>
  <c r="P63" i="1"/>
  <c r="P64" i="1"/>
  <c r="P58" i="1"/>
  <c r="P56" i="1"/>
  <c r="P55" i="1"/>
  <c r="P51" i="1"/>
  <c r="P49" i="1" s="1"/>
  <c r="P52" i="1"/>
  <c r="P53" i="1"/>
  <c r="P50" i="1"/>
  <c r="P41" i="1"/>
  <c r="P42" i="1"/>
  <c r="P43" i="1"/>
  <c r="P44" i="1"/>
  <c r="P45" i="1"/>
  <c r="P46" i="1"/>
  <c r="P48" i="1"/>
  <c r="P40" i="1"/>
  <c r="P34" i="1"/>
  <c r="P35" i="1"/>
  <c r="P36" i="1"/>
  <c r="P37" i="1"/>
  <c r="P38" i="1"/>
  <c r="P33" i="1"/>
  <c r="P30" i="1"/>
  <c r="P29" i="1"/>
  <c r="P21" i="1"/>
  <c r="P22" i="1"/>
  <c r="P23" i="1"/>
  <c r="P24" i="1"/>
  <c r="P25" i="1"/>
  <c r="P26" i="1"/>
  <c r="P27" i="1"/>
  <c r="P20" i="1"/>
  <c r="P19" i="1" s="1"/>
  <c r="P7" i="1"/>
  <c r="N93" i="1"/>
  <c r="N94" i="1"/>
  <c r="N92" i="1"/>
  <c r="N91" i="1" s="1"/>
  <c r="N90" i="1"/>
  <c r="N89" i="1" s="1"/>
  <c r="N87" i="1"/>
  <c r="N88" i="1"/>
  <c r="N86" i="1"/>
  <c r="N85" i="1" s="1"/>
  <c r="N82" i="1"/>
  <c r="N83" i="1"/>
  <c r="N84" i="1"/>
  <c r="N77" i="1"/>
  <c r="N78" i="1"/>
  <c r="N79" i="1"/>
  <c r="N80" i="1"/>
  <c r="N76" i="1"/>
  <c r="N75" i="1" s="1"/>
  <c r="N70" i="1"/>
  <c r="N71" i="1"/>
  <c r="N72" i="1"/>
  <c r="N73" i="1"/>
  <c r="N74" i="1"/>
  <c r="N69" i="1"/>
  <c r="N67" i="1"/>
  <c r="N66" i="1"/>
  <c r="N65" i="1" s="1"/>
  <c r="N59" i="1"/>
  <c r="N60" i="1"/>
  <c r="N61" i="1"/>
  <c r="N62" i="1"/>
  <c r="N63" i="1"/>
  <c r="N64" i="1"/>
  <c r="N58" i="1"/>
  <c r="N57" i="1" s="1"/>
  <c r="N56" i="1"/>
  <c r="N55" i="1"/>
  <c r="N54" i="1" s="1"/>
  <c r="N51" i="1"/>
  <c r="N52" i="1"/>
  <c r="N53" i="1"/>
  <c r="N50" i="1"/>
  <c r="N41" i="1"/>
  <c r="N42" i="1"/>
  <c r="N43" i="1"/>
  <c r="N44" i="1"/>
  <c r="N45" i="1"/>
  <c r="N46" i="1"/>
  <c r="N48" i="1"/>
  <c r="N40" i="1"/>
  <c r="N34" i="1"/>
  <c r="N35" i="1"/>
  <c r="N36" i="1"/>
  <c r="N37" i="1"/>
  <c r="N38" i="1"/>
  <c r="N33" i="1"/>
  <c r="N31" i="1" s="1"/>
  <c r="N30" i="1"/>
  <c r="N29" i="1"/>
  <c r="N21" i="1"/>
  <c r="N22" i="1"/>
  <c r="N23" i="1"/>
  <c r="N24" i="1"/>
  <c r="N25" i="1"/>
  <c r="N26" i="1"/>
  <c r="N27" i="1"/>
  <c r="N20" i="1"/>
  <c r="N7" i="1"/>
  <c r="L93" i="1"/>
  <c r="L91" i="1" s="1"/>
  <c r="L94" i="1"/>
  <c r="L92" i="1"/>
  <c r="L90" i="1"/>
  <c r="L89" i="1" s="1"/>
  <c r="L87" i="1"/>
  <c r="L88" i="1"/>
  <c r="L86" i="1"/>
  <c r="L82" i="1"/>
  <c r="L81" i="1" s="1"/>
  <c r="L83" i="1"/>
  <c r="L84" i="1"/>
  <c r="L77" i="1"/>
  <c r="L78" i="1"/>
  <c r="L79" i="1"/>
  <c r="L80" i="1"/>
  <c r="L76" i="1"/>
  <c r="L70" i="1"/>
  <c r="L71" i="1"/>
  <c r="L72" i="1"/>
  <c r="L73" i="1"/>
  <c r="L74" i="1"/>
  <c r="L69" i="1"/>
  <c r="L67" i="1"/>
  <c r="L66" i="1"/>
  <c r="L65" i="1" s="1"/>
  <c r="L59" i="1"/>
  <c r="L57" i="1" s="1"/>
  <c r="L60" i="1"/>
  <c r="L61" i="1"/>
  <c r="L62" i="1"/>
  <c r="L63" i="1"/>
  <c r="L64" i="1"/>
  <c r="L58" i="1"/>
  <c r="L56" i="1"/>
  <c r="L55" i="1"/>
  <c r="L54" i="1" s="1"/>
  <c r="L51" i="1"/>
  <c r="L52" i="1"/>
  <c r="L53" i="1"/>
  <c r="L50" i="1"/>
  <c r="L41" i="1"/>
  <c r="L42" i="1"/>
  <c r="L43" i="1"/>
  <c r="L44" i="1"/>
  <c r="L45" i="1"/>
  <c r="L46" i="1"/>
  <c r="L48" i="1"/>
  <c r="L40" i="1"/>
  <c r="L34" i="1"/>
  <c r="L35" i="1"/>
  <c r="L36" i="1"/>
  <c r="L37" i="1"/>
  <c r="L38" i="1"/>
  <c r="L33" i="1"/>
  <c r="L31" i="1" s="1"/>
  <c r="L30" i="1"/>
  <c r="L29" i="1"/>
  <c r="L21" i="1"/>
  <c r="L22" i="1"/>
  <c r="L23" i="1"/>
  <c r="L24" i="1"/>
  <c r="L25" i="1"/>
  <c r="L19" i="1" s="1"/>
  <c r="L26" i="1"/>
  <c r="L27" i="1"/>
  <c r="L20" i="1"/>
  <c r="L7" i="1"/>
  <c r="J93" i="1"/>
  <c r="J94" i="1"/>
  <c r="J92" i="1"/>
  <c r="J91" i="1" s="1"/>
  <c r="J90" i="1"/>
  <c r="J89" i="1" s="1"/>
  <c r="J87" i="1"/>
  <c r="J88" i="1"/>
  <c r="J85" i="1" s="1"/>
  <c r="J86" i="1"/>
  <c r="J82" i="1"/>
  <c r="J83" i="1"/>
  <c r="J81" i="1" s="1"/>
  <c r="J84" i="1"/>
  <c r="J77" i="1"/>
  <c r="J78" i="1"/>
  <c r="J79" i="1"/>
  <c r="J80" i="1"/>
  <c r="J76" i="1"/>
  <c r="J70" i="1"/>
  <c r="J71" i="1"/>
  <c r="J72" i="1"/>
  <c r="J73" i="1"/>
  <c r="J74" i="1"/>
  <c r="J69" i="1"/>
  <c r="J67" i="1"/>
  <c r="J65" i="1" s="1"/>
  <c r="J66" i="1"/>
  <c r="J59" i="1"/>
  <c r="J60" i="1"/>
  <c r="J61" i="1"/>
  <c r="J62" i="1"/>
  <c r="J63" i="1"/>
  <c r="J64" i="1"/>
  <c r="J58" i="1"/>
  <c r="J56" i="1"/>
  <c r="J55" i="1"/>
  <c r="J51" i="1"/>
  <c r="J52" i="1"/>
  <c r="J53" i="1"/>
  <c r="J50" i="1"/>
  <c r="J49" i="1"/>
  <c r="J41" i="1"/>
  <c r="J42" i="1"/>
  <c r="J43" i="1"/>
  <c r="J44" i="1"/>
  <c r="J45" i="1"/>
  <c r="J46" i="1"/>
  <c r="J48" i="1"/>
  <c r="J40" i="1"/>
  <c r="J38" i="1"/>
  <c r="J34" i="1"/>
  <c r="J35" i="1"/>
  <c r="J36" i="1"/>
  <c r="J37" i="1"/>
  <c r="J33" i="1"/>
  <c r="J29" i="1"/>
  <c r="J28" i="1"/>
  <c r="J21" i="1"/>
  <c r="J22" i="1"/>
  <c r="J23" i="1"/>
  <c r="J24" i="1"/>
  <c r="J25" i="1"/>
  <c r="J26" i="1"/>
  <c r="J27" i="1"/>
  <c r="J20" i="1"/>
  <c r="I19" i="1"/>
  <c r="J30" i="1"/>
  <c r="J7" i="1"/>
  <c r="H93" i="1"/>
  <c r="H91" i="1" s="1"/>
  <c r="H94" i="1"/>
  <c r="H92" i="1"/>
  <c r="H90" i="1"/>
  <c r="H89" i="1" s="1"/>
  <c r="H87" i="1"/>
  <c r="H88" i="1"/>
  <c r="H86" i="1"/>
  <c r="H82" i="1"/>
  <c r="H83" i="1"/>
  <c r="H84" i="1"/>
  <c r="H81" i="1" s="1"/>
  <c r="H77" i="1"/>
  <c r="H78" i="1"/>
  <c r="H79" i="1"/>
  <c r="H80" i="1"/>
  <c r="H76" i="1"/>
  <c r="H70" i="1"/>
  <c r="H71" i="1"/>
  <c r="H72" i="1"/>
  <c r="H73" i="1"/>
  <c r="H74" i="1"/>
  <c r="H69" i="1"/>
  <c r="H67" i="1"/>
  <c r="H66" i="1"/>
  <c r="H59" i="1"/>
  <c r="H60" i="1"/>
  <c r="H61" i="1"/>
  <c r="H62" i="1"/>
  <c r="H63" i="1"/>
  <c r="H64" i="1"/>
  <c r="H58" i="1"/>
  <c r="H57" i="1" s="1"/>
  <c r="H56" i="1"/>
  <c r="H55" i="1"/>
  <c r="H51" i="1"/>
  <c r="H49" i="1" s="1"/>
  <c r="H52" i="1"/>
  <c r="H53" i="1"/>
  <c r="H50" i="1"/>
  <c r="H41" i="1"/>
  <c r="H42" i="1"/>
  <c r="H43" i="1"/>
  <c r="H44" i="1"/>
  <c r="H45" i="1"/>
  <c r="H46" i="1"/>
  <c r="H48" i="1"/>
  <c r="H40" i="1"/>
  <c r="H34" i="1"/>
  <c r="H31" i="1" s="1"/>
  <c r="H35" i="1"/>
  <c r="H36" i="1"/>
  <c r="H37" i="1"/>
  <c r="H38" i="1"/>
  <c r="H33" i="1"/>
  <c r="H30" i="1"/>
  <c r="H29" i="1"/>
  <c r="H21" i="1"/>
  <c r="H22" i="1"/>
  <c r="H23" i="1"/>
  <c r="H24" i="1"/>
  <c r="H25" i="1"/>
  <c r="H26" i="1"/>
  <c r="H27" i="1"/>
  <c r="H20" i="1"/>
  <c r="H7" i="1"/>
  <c r="Q31" i="1"/>
  <c r="Q8" i="1"/>
  <c r="Q91" i="1"/>
  <c r="Q89" i="1"/>
  <c r="Q81" i="1"/>
  <c r="Q75" i="1"/>
  <c r="Q68" i="1"/>
  <c r="Q65" i="1"/>
  <c r="Q57" i="1"/>
  <c r="Q54" i="1"/>
  <c r="Q49" i="1"/>
  <c r="Q39" i="1"/>
  <c r="Q28" i="1"/>
  <c r="Q19" i="1"/>
  <c r="O57" i="1"/>
  <c r="F19" i="1"/>
  <c r="F28" i="1"/>
  <c r="F39" i="1"/>
  <c r="F49" i="1"/>
  <c r="F54" i="1"/>
  <c r="F57" i="1"/>
  <c r="F65" i="1"/>
  <c r="F68" i="1"/>
  <c r="F75" i="1"/>
  <c r="F81" i="1"/>
  <c r="F85" i="1"/>
  <c r="F91" i="1"/>
  <c r="I28" i="1"/>
  <c r="M89" i="1"/>
  <c r="G89" i="1"/>
  <c r="K31" i="1"/>
  <c r="I65" i="1"/>
  <c r="O91" i="1"/>
  <c r="M91" i="1"/>
  <c r="K91" i="1"/>
  <c r="I91" i="1"/>
  <c r="G91" i="1"/>
  <c r="E91" i="1"/>
  <c r="D91" i="1"/>
  <c r="O89" i="1"/>
  <c r="I89" i="1"/>
  <c r="E89" i="1"/>
  <c r="D89" i="1"/>
  <c r="O85" i="1"/>
  <c r="M85" i="1"/>
  <c r="I85" i="1"/>
  <c r="G85" i="1"/>
  <c r="E85" i="1"/>
  <c r="D85" i="1"/>
  <c r="O81" i="1"/>
  <c r="M81" i="1"/>
  <c r="K81" i="1"/>
  <c r="I81" i="1"/>
  <c r="G81" i="1"/>
  <c r="D81" i="1"/>
  <c r="O75" i="1"/>
  <c r="M75" i="1"/>
  <c r="K75" i="1"/>
  <c r="I75" i="1"/>
  <c r="G75" i="1"/>
  <c r="E75" i="1"/>
  <c r="D75" i="1"/>
  <c r="O68" i="1"/>
  <c r="M68" i="1"/>
  <c r="I68" i="1"/>
  <c r="G68" i="1"/>
  <c r="E68" i="1"/>
  <c r="D68" i="1"/>
  <c r="O65" i="1"/>
  <c r="M65" i="1"/>
  <c r="K65" i="1"/>
  <c r="G65" i="1"/>
  <c r="E65" i="1"/>
  <c r="D65" i="1"/>
  <c r="K57" i="1"/>
  <c r="I57" i="1"/>
  <c r="G57" i="1"/>
  <c r="E57" i="1"/>
  <c r="D57" i="1"/>
  <c r="O54" i="1"/>
  <c r="M54" i="1"/>
  <c r="K54" i="1"/>
  <c r="I54" i="1"/>
  <c r="G54" i="1"/>
  <c r="E54" i="1"/>
  <c r="D54" i="1"/>
  <c r="O49" i="1"/>
  <c r="M49" i="1"/>
  <c r="K49" i="1"/>
  <c r="I49" i="1"/>
  <c r="G49" i="1"/>
  <c r="E49" i="1"/>
  <c r="D49" i="1"/>
  <c r="O39" i="1"/>
  <c r="M39" i="1"/>
  <c r="K39" i="1"/>
  <c r="I39" i="1"/>
  <c r="G39" i="1"/>
  <c r="E39" i="1"/>
  <c r="D39" i="1"/>
  <c r="O31" i="1"/>
  <c r="M31" i="1"/>
  <c r="I31" i="1"/>
  <c r="E31" i="1"/>
  <c r="D31" i="1"/>
  <c r="O28" i="1"/>
  <c r="M28" i="1"/>
  <c r="K28" i="1"/>
  <c r="G28" i="1"/>
  <c r="D28" i="1"/>
  <c r="O19" i="1"/>
  <c r="M19" i="1"/>
  <c r="K19" i="1"/>
  <c r="K17" i="1" s="1"/>
  <c r="K96" i="1" s="1"/>
  <c r="G19" i="1"/>
  <c r="E19" i="1"/>
  <c r="D19" i="1"/>
  <c r="J9" i="1"/>
  <c r="K8" i="1"/>
  <c r="L8" i="1" s="1"/>
  <c r="L9" i="1"/>
  <c r="N9" i="1"/>
  <c r="M8" i="1"/>
  <c r="N8" i="1" s="1"/>
  <c r="O8" i="1"/>
  <c r="P9" i="1"/>
  <c r="R9" i="1"/>
  <c r="H54" i="1"/>
  <c r="H85" i="1"/>
  <c r="H14" i="1"/>
  <c r="P81" i="1"/>
  <c r="N28" i="1"/>
  <c r="L85" i="1"/>
  <c r="R8" i="1"/>
  <c r="F8" i="1"/>
  <c r="H8" i="1" s="1"/>
  <c r="K11" i="1" l="1"/>
  <c r="J11" i="1"/>
  <c r="K14" i="1"/>
  <c r="J14" i="1"/>
  <c r="I17" i="1"/>
  <c r="F17" i="1"/>
  <c r="F96" i="1" s="1"/>
  <c r="H28" i="1"/>
  <c r="J68" i="1"/>
  <c r="L75" i="1"/>
  <c r="P28" i="1"/>
  <c r="P68" i="1"/>
  <c r="R81" i="1"/>
  <c r="S57" i="1"/>
  <c r="P8" i="1"/>
  <c r="E17" i="1"/>
  <c r="H12" i="1"/>
  <c r="H68" i="1"/>
  <c r="J54" i="1"/>
  <c r="L28" i="1"/>
  <c r="L17" i="1" s="1"/>
  <c r="L39" i="1"/>
  <c r="L49" i="1"/>
  <c r="N19" i="1"/>
  <c r="N39" i="1"/>
  <c r="N49" i="1"/>
  <c r="N17" i="1" s="1"/>
  <c r="N68" i="1"/>
  <c r="N81" i="1"/>
  <c r="P31" i="1"/>
  <c r="P54" i="1"/>
  <c r="R65" i="1"/>
  <c r="S28" i="1"/>
  <c r="M96" i="2"/>
  <c r="O17" i="2"/>
  <c r="O96" i="2" s="1"/>
  <c r="F16" i="1"/>
  <c r="D17" i="1"/>
  <c r="M17" i="1"/>
  <c r="M96" i="1" s="1"/>
  <c r="N96" i="1" s="1"/>
  <c r="H39" i="1"/>
  <c r="R39" i="1"/>
  <c r="R49" i="1"/>
  <c r="R57" i="1"/>
  <c r="R17" i="1" s="1"/>
  <c r="S19" i="1"/>
  <c r="S39" i="1"/>
  <c r="S8" i="1"/>
  <c r="S9" i="1"/>
  <c r="G17" i="1"/>
  <c r="O17" i="1"/>
  <c r="O96" i="1" s="1"/>
  <c r="Q17" i="1"/>
  <c r="H10" i="1"/>
  <c r="H19" i="1"/>
  <c r="H65" i="1"/>
  <c r="H75" i="1"/>
  <c r="J19" i="1"/>
  <c r="J31" i="1"/>
  <c r="J39" i="1"/>
  <c r="J57" i="1"/>
  <c r="J75" i="1"/>
  <c r="L68" i="1"/>
  <c r="P39" i="1"/>
  <c r="P57" i="1"/>
  <c r="P75" i="1"/>
  <c r="P91" i="1"/>
  <c r="J8" i="1"/>
  <c r="G16" i="1"/>
  <c r="S31" i="1"/>
  <c r="S68" i="1"/>
  <c r="S81" i="1"/>
  <c r="S91" i="1"/>
  <c r="L11" i="2"/>
  <c r="M10" i="2"/>
  <c r="O10" i="2" s="1"/>
  <c r="J11" i="2"/>
  <c r="I16" i="2"/>
  <c r="F96" i="2"/>
  <c r="H96" i="2" s="1"/>
  <c r="N96" i="2"/>
  <c r="N17" i="2"/>
  <c r="L17" i="2"/>
  <c r="J17" i="2"/>
  <c r="H17" i="2"/>
  <c r="O14" i="2"/>
  <c r="H16" i="2"/>
  <c r="J96" i="2"/>
  <c r="L13" i="2"/>
  <c r="L96" i="2"/>
  <c r="K12" i="2"/>
  <c r="M12" i="2" s="1"/>
  <c r="J12" i="2"/>
  <c r="N11" i="2"/>
  <c r="G96" i="1"/>
  <c r="H96" i="1" s="1"/>
  <c r="H17" i="1"/>
  <c r="P17" i="1"/>
  <c r="I16" i="1"/>
  <c r="K10" i="1"/>
  <c r="J10" i="1"/>
  <c r="J16" i="1" s="1"/>
  <c r="L11" i="1"/>
  <c r="M11" i="1"/>
  <c r="P96" i="1"/>
  <c r="S17" i="1"/>
  <c r="Q96" i="1"/>
  <c r="R96" i="1" s="1"/>
  <c r="M12" i="1"/>
  <c r="L12" i="1"/>
  <c r="I96" i="1"/>
  <c r="J17" i="1"/>
  <c r="K13" i="1"/>
  <c r="H11" i="1"/>
  <c r="H16" i="1" s="1"/>
  <c r="J12" i="1"/>
  <c r="R15" i="1"/>
  <c r="M14" i="1" l="1"/>
  <c r="L14" i="1"/>
  <c r="J96" i="1"/>
  <c r="S96" i="1"/>
  <c r="J16" i="2"/>
  <c r="K16" i="2"/>
  <c r="O12" i="2"/>
  <c r="L14" i="2"/>
  <c r="N13" i="2"/>
  <c r="N10" i="2"/>
  <c r="L12" i="2"/>
  <c r="M16" i="2"/>
  <c r="N14" i="2"/>
  <c r="N11" i="1"/>
  <c r="O11" i="1"/>
  <c r="L96" i="1"/>
  <c r="M10" i="1"/>
  <c r="K16" i="1"/>
  <c r="L10" i="1"/>
  <c r="M13" i="1"/>
  <c r="L13" i="1"/>
  <c r="O12" i="1"/>
  <c r="N12" i="1"/>
  <c r="N14" i="1" l="1"/>
  <c r="O14" i="1"/>
  <c r="L16" i="2"/>
  <c r="N12" i="2"/>
  <c r="N16" i="2" s="1"/>
  <c r="L16" i="1"/>
  <c r="O13" i="1"/>
  <c r="N13" i="1"/>
  <c r="M16" i="1"/>
  <c r="O10" i="1"/>
  <c r="N10" i="1"/>
  <c r="P11" i="1"/>
  <c r="Q11" i="1"/>
  <c r="P12" i="1"/>
  <c r="Q12" i="1"/>
  <c r="N16" i="1" l="1"/>
  <c r="P14" i="1"/>
  <c r="Q14" i="1"/>
  <c r="R11" i="1"/>
  <c r="S11" i="1"/>
  <c r="Q10" i="1"/>
  <c r="O16" i="1"/>
  <c r="P10" i="1"/>
  <c r="P16" i="1" s="1"/>
  <c r="P13" i="1"/>
  <c r="Q13" i="1"/>
  <c r="R12" i="1"/>
  <c r="S12" i="1"/>
  <c r="S14" i="1" l="1"/>
  <c r="R14" i="1"/>
  <c r="O16" i="2"/>
  <c r="R10" i="1"/>
  <c r="S10" i="1"/>
  <c r="Q16" i="1"/>
  <c r="S13" i="1"/>
  <c r="R13" i="1"/>
  <c r="S16" i="1" l="1"/>
  <c r="R16" i="1"/>
</calcChain>
</file>

<file path=xl/sharedStrings.xml><?xml version="1.0" encoding="utf-8"?>
<sst xmlns="http://schemas.openxmlformats.org/spreadsheetml/2006/main" count="516" uniqueCount="132">
  <si>
    <t xml:space="preserve">Наименование </t>
  </si>
  <si>
    <t>Раздел</t>
  </si>
  <si>
    <t>Подраздел</t>
  </si>
  <si>
    <t xml:space="preserve">Закон </t>
  </si>
  <si>
    <t>изменения</t>
  </si>
  <si>
    <t>отклонения от предыдущего варианта</t>
  </si>
  <si>
    <t>Всего расходов</t>
  </si>
  <si>
    <t>ОБЩЕГОСУДАРСТВЕННЫЕ ВОПРОСЫ</t>
  </si>
  <si>
    <t>01</t>
  </si>
  <si>
    <t/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</si>
  <si>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</si>
  <si>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</si>
  <si>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</si>
  <si>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</si>
  <si>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</si>
  <si>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</si>
  <si>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</si>
  <si>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</si>
  <si>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</si>
  <si>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</si>
  <si>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</si>
  <si>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10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</si>
  <si>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</si>
  <si>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</si>
  <si>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</si>
  <si>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</si>
  <si>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</si>
  <si>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</si>
  <si>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</si>
  <si>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</si>
  <si>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внутренних дел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</si>
  <si>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</si>
  <si>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</si>
  <si>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</si>
  <si>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</si>
  <si>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</si>
  <si>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</si>
  <si>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</si>
  <si>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</si>
  <si>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</si>
  <si>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</si>
  <si>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</si>
  <si>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Лесное хозяйство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</si>
  <si>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</si>
  <si>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</si>
  <si>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</si>
  <si>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</si>
  <si>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</si>
  <si>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</si>
  <si>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</si>
  <si>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</si>
  <si>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</si>
  <si>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</si>
  <si>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</si>
  <si>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</si>
  <si>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</si>
  <si>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</si>
  <si>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</si>
  <si>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</si>
  <si>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</si>
  <si>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</si>
  <si>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</si>
  <si>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</si>
  <si>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</si>
  <si>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</si>
  <si>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</si>
  <si>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</si>
  <si>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</si>
  <si>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</si>
  <si>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</si>
  <si>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</si>
  <si>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</si>
  <si>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</si>
  <si>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</si>
  <si>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</si>
  <si>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</si>
  <si>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</si>
  <si>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</si>
  <si>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</si>
  <si>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</si>
  <si>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</si>
  <si>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</si>
  <si>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</si>
  <si>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</si>
  <si>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</si>
  <si>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</si>
  <si>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</si>
  <si>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</si>
  <si>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</si>
  <si>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</si>
  <si>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Функционирование высшего должностного лица субъекта Российской Федерации и муниципального образования</t>
  </si>
  <si>
    <t>Водное хозяйство</t>
  </si>
  <si>
    <t>Сбор, удаление отходов и очистка сточных вод</t>
  </si>
  <si>
    <t>КУЛЬТУРА,  КИНЕМАТОГРАФИЯ</t>
  </si>
  <si>
    <t>МЕЖБЮДЖЕТНЫЕ ТРАНСФЕРТЫ ОБЩЕГО ХАРАКТЕРА БЮДЖЕТАМ БЮДЖЕТНОЙ СИСТЕМЫ РОССИЙСКОЙ ФЕДЕРАЦИИ</t>
  </si>
  <si>
    <t>Дополнительное образование детей</t>
  </si>
  <si>
    <t>Всего доходов</t>
  </si>
  <si>
    <t>Налоговые и неналоговые доходы</t>
  </si>
  <si>
    <t>Безвозмездные поступления</t>
  </si>
  <si>
    <t xml:space="preserve">Дотации 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</si>
  <si>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</si>
  <si>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</si>
  <si>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</si>
  <si>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(муниципальных) организаций в бюджеты субъектов Российской Федерации</t>
  </si>
  <si>
    <t>Уточнения областного бюджета в 2022 году</t>
  </si>
  <si>
    <t>Закон Липецкой области от 13.12.2021 г. №28-ОЗ "Об областном бюджете на 2022 год и на плановый период 2023 и 2024 годов"</t>
  </si>
  <si>
    <t xml:space="preserve">Утвержденный бюджет (Закон Липецкой области от 13.12.2021 г. №28-ОЗ "Об областном бюджете на 2022 год на плановый период 2023 и 2024 годов" </t>
  </si>
  <si>
    <t xml:space="preserve">Закон Липецкой области от 18.02.2022 г.  №63-ОЗ 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</si>
  <si>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15.04.2022 г. №83-ОЗ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</si>
  <si>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27.06.2022 г. №120-ОЗ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</si>
  <si>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29.07.2022 г. №131-ОЗ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</si>
  <si>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23.09.2022 №166-ОЗ "О внесении изменений в Закон Липецкой области "Об областном бюджете на 2022 год и на плановый период 2023 и 2024 годов"   </t>
  </si>
  <si>
    <t>Безвозмездные поступления от негосударственных  организаций в бюджеты субъектов Российской Федерации</t>
  </si>
  <si>
    <t xml:space="preserve">Закон Липецкой области от 7.12.2022 №226-ОЗ "О внесении изменений в Закон Липецкой области "Об областном бюджете на 2022 год и на плановый период 2023 и 2024 годов"   </t>
  </si>
  <si>
    <t>Связь и информатика</t>
  </si>
  <si>
    <t>(руб.)</t>
  </si>
  <si>
    <r>
      <rPr>
        <b/>
        <sz val="14"/>
        <rFont val="Times New Roman"/>
        <family val="1"/>
        <charset val="204"/>
      </rPr>
      <t xml:space="preserve">Справочно:  </t>
    </r>
    <r>
      <rPr>
        <b/>
        <sz val="10"/>
        <rFont val="Times New Roman"/>
        <family val="1"/>
        <charset val="204"/>
      </rPr>
      <t>Дополнительно направлено при уточнениях бюджета в 20022 году</t>
    </r>
  </si>
  <si>
    <t>Уточнения областного бюджета в 2023 году</t>
  </si>
  <si>
    <t>Закон Липецкой области от 07.12.2022 г. № 243-ОЗ "Об областном бюджете на 2023 год и на плановый период 2024 и 2025 годов"</t>
  </si>
  <si>
    <t xml:space="preserve">Утвержденный бюджет (Закон Липецкой области от 07.12.2022 г. № 243-ОЗ "Об областном бюджете на 2023 год и на плановый период 2024 и 2025 годов") </t>
  </si>
  <si>
    <t>Закон Липецкой области от 07.03.2023 г. № 287-ОЗ "О внесении изменений в Закон Липецкой области "Об областном бюджете на 2023 год и на плановый период 2024 и 2025 годов"</t>
  </si>
  <si>
    <t>Закон Липецкой области от 29.05.2023 г. № 333-ОЗ "О внесении изменений в Закон Липецкой области "Об областном бюджете на 2023 год и на плановый период 2024 и 2025 годов"</t>
  </si>
  <si>
    <t xml:space="preserve">Закон Липецкой области от 14.07.2023 г. № 355-ОЗ "О внесении изменений в Закон Липецкой области "Об областном бюджете на 2023 год и на плановый период 2024 и 2025 годов"   </t>
  </si>
  <si>
    <t xml:space="preserve">
Закон Липецкой области от 31.10.2023 г. № 398-ОЗ "О внесении изменений в Закон Липецкой области "Об областном бюджете на 2023 год и на плановый период 2024 и 2025 годов"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</si>
  <si>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</si>
  <si>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Международные отношения и международное сотрудничество</t>
  </si>
  <si>
    <r>
      <rPr>
        <b/>
        <sz val="14"/>
        <rFont val="Times New Roman"/>
        <family val="1"/>
        <charset val="204"/>
      </rPr>
      <t xml:space="preserve">Справочно:  </t>
    </r>
    <r>
      <rPr>
        <b/>
        <sz val="10"/>
        <rFont val="Times New Roman"/>
        <family val="1"/>
        <charset val="204"/>
      </rPr>
      <t>Дополнительно направлено при уточнениях бюджета в 2023 году</t>
    </r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</si>
  <si>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</si>
  <si>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</si>
  <si>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</si>
  <si>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Скорая медицинская помощь</t>
  </si>
  <si>
    <t>Заготовка, переработка, хранение и обеспечение безопасности донорской крови и ее компонентов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</si>
</sst>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/>
    <xf numFmtId="166" fontId="9" fillId="0" borderId="1" xfId="1" applyNumberFormat="1" applyFont="1" applyBorder="1"/>
    <xf numFmtId="166" fontId="9" fillId="0" borderId="1" xfId="1" applyNumberFormat="1" applyFont="1" applyBorder="1" applyAlignment="1">
      <alignment vertical="center" wrapText="1"/>
    </xf>
    <xf numFmtId="166" fontId="9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9" fillId="0" borderId="1" xfId="1" applyNumberFormat="1" applyFont="1" applyBorder="1" applyAlignment="1">
      <alignment wrapText="1"/>
    </xf>
    <xf numFmtId="166" fontId="9" fillId="0" borderId="1" xfId="1" quotePrefix="1" applyNumberFormat="1" applyFont="1" applyBorder="1" applyAlignment="1">
      <alignment wrapText="1"/>
    </xf>
    <xf numFmtId="166" fontId="8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vertical="center" wrapText="1"/>
    </xf>
    <xf numFmtId="167" fontId="3" fillId="0" borderId="0" xfId="0" applyNumberFormat="1" applyFont="1"/>
    <xf numFmtId="0" fontId="9" fillId="0" borderId="0" xfId="0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165" fontId="3" fillId="0" borderId="0" xfId="0" applyNumberFormat="1" applyFont="1"/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/>
    </xf>
    <xf numFmtId="166" fontId="9" fillId="0" borderId="1" xfId="1" applyNumberFormat="1" applyFont="1" applyBorder="1" applyAlignment="1">
      <alignment vertical="top" wrapText="1"/>
    </xf>
    <xf numFmtId="166" fontId="9" fillId="0" borderId="1" xfId="1" applyNumberFormat="1" applyFont="1" applyBorder="1" applyAlignment="1">
      <alignment vertical="top"/>
    </xf>
    <xf numFmtId="165" fontId="9" fillId="0" borderId="1" xfId="1" applyNumberFormat="1" applyFont="1" applyBorder="1" applyAlignment="1">
      <alignment vertical="top" wrapText="1"/>
    </xf>
    <xf numFmtId="165" fontId="9" fillId="2" borderId="1" xfId="1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vertical="top" wrapText="1"/>
    </xf>
    <xf numFmtId="167" fontId="3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 vertical="top" wrapText="1"/>
    </xf>
    <xf numFmtId="165" fontId="8" fillId="0" borderId="1" xfId="1" applyNumberFormat="1" applyFont="1" applyBorder="1" applyAlignment="1">
      <alignment vertical="top"/>
    </xf>
    <xf numFmtId="165" fontId="8" fillId="2" borderId="1" xfId="1" applyNumberFormat="1" applyFont="1" applyFill="1" applyBorder="1" applyAlignment="1">
      <alignment vertical="top"/>
    </xf>
    <xf numFmtId="165" fontId="9" fillId="0" borderId="1" xfId="1" applyNumberFormat="1" applyFont="1" applyBorder="1" applyAlignment="1">
      <alignment vertical="top"/>
    </xf>
    <xf numFmtId="165" fontId="9" fillId="0" borderId="1" xfId="1" quotePrefix="1" applyNumberFormat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/>
    </xf>
    <xf numFmtId="165" fontId="9" fillId="0" borderId="1" xfId="1" applyNumberFormat="1" applyFont="1" applyFill="1" applyBorder="1" applyAlignment="1">
      <alignment vertical="top"/>
    </xf>
    <xf numFmtId="165" fontId="9" fillId="0" borderId="1" xfId="1" quotePrefix="1" applyNumberFormat="1" applyFont="1" applyFill="1" applyBorder="1" applyAlignment="1">
      <alignment vertical="top" wrapText="1"/>
    </xf>
    <xf numFmtId="165" fontId="8" fillId="3" borderId="1" xfId="1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165" fontId="6" fillId="0" borderId="1" xfId="1" applyFont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5" fontId="9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top" wrapText="1"/>
    </xf>
    <xf numFmtId="165" fontId="9" fillId="2" borderId="1" xfId="1" applyNumberFormat="1" applyFont="1" applyFill="1" applyBorder="1" applyAlignment="1">
      <alignment horizontal="right" vertical="top" wrapText="1" shrinkToFit="1"/>
    </xf>
    <xf numFmtId="0" fontId="9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10" fillId="0" borderId="0" xfId="0" applyFont="1"/>
    <xf numFmtId="167" fontId="5" fillId="0" borderId="0" xfId="0" applyNumberFormat="1" applyFont="1"/>
    <xf numFmtId="165" fontId="11" fillId="2" borderId="1" xfId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13" fillId="0" borderId="1" xfId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top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horizontal="center" vertical="top" wrapText="1"/>
    </xf>
    <xf numFmtId="164" fontId="14" fillId="0" borderId="0" xfId="0" applyNumberFormat="1" applyFont="1"/>
    <xf numFmtId="0" fontId="12" fillId="0" borderId="0" xfId="0" applyFont="1" applyAlignment="1">
      <alignment horizontal="center"/>
    </xf>
    <xf numFmtId="165" fontId="8" fillId="2" borderId="1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right"/>
    </xf>
    <xf numFmtId="0" fontId="9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horizontal="right" vertical="center" wrapText="1" indent="1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 inden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011"/>
  <sheetViews>
    <sheetView zoomScale="75" zoomScaleNormal="75" workbookViewId="0">
      <pane xSplit="1" ySplit="6" topLeftCell="B8" activePane="bottomRight" state="frozen"/>
      <selection pane="topRight" activeCell="B1" sqref="B1"/>
      <selection pane="bottomLeft" activeCell="A7" sqref="A7"/>
      <selection pane="bottomRight" activeCell="G20" sqref="G20"/>
    </sheetView>
  </sheetViews>
  <sheetFormatPr defaultRowHeight="12.75" x14ac:dyDescent="0.2"/>
  <cols>
    <col min="1" max="1" width="55.42578125" style="1" customWidth="1"/>
    <col min="2" max="2" width="6.7109375" style="1" customWidth="1"/>
    <col min="3" max="3" width="4.28515625" style="1" customWidth="1"/>
    <col min="4" max="5" width="17.5703125" style="1" hidden="1" customWidth="1"/>
    <col min="6" max="6" width="22.85546875" style="1" customWidth="1"/>
    <col min="7" max="7" width="23.42578125" style="1" customWidth="1"/>
    <col min="8" max="8" width="22.140625" style="1" customWidth="1"/>
    <col min="9" max="9" width="24.28515625" style="1" customWidth="1"/>
    <col min="10" max="10" width="22.5703125" style="1" customWidth="1"/>
    <col min="11" max="11" width="25.5703125" style="1" customWidth="1"/>
    <col min="12" max="12" width="20.28515625" style="1" customWidth="1"/>
    <col min="13" max="13" width="25.28515625" style="1" customWidth="1"/>
    <col min="14" max="14" width="22" style="1" customWidth="1"/>
    <col min="15" max="15" width="24.7109375" style="1" customWidth="1"/>
    <col min="16" max="16" width="19.85546875" style="1" customWidth="1"/>
    <col min="17" max="17" width="24.85546875" style="1" customWidth="1"/>
    <col min="18" max="18" width="21" style="1" customWidth="1"/>
    <col min="19" max="19" width="23" style="1" customWidth="1"/>
    <col min="20" max="20" width="18.7109375" style="1" bestFit="1" customWidth="1"/>
    <col min="21" max="16384" width="9.140625" style="1"/>
  </cols>
  <sheetData>
    <row r="2" spans="1:20" ht="20.25" x14ac:dyDescent="0.3">
      <c r="A2" s="88" t="s">
        <v>104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20" ht="30.75" customHeight="1" x14ac:dyDescent="0.3">
      <c r="A3" s="87" t="s">
        <v>105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20" ht="15.75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20" ht="18.75" x14ac:dyDescent="0.3">
      <c r="H5" s="18"/>
      <c r="J5" s="18"/>
      <c r="L5" s="18"/>
      <c r="M5" s="72"/>
      <c r="N5" s="18"/>
      <c r="Q5" s="72" t="s">
        <v>115</v>
      </c>
    </row>
    <row r="6" spans="1:20" ht="133.5" customHeight="1" x14ac:dyDescent="0.2">
      <c r="A6" s="2" t="s">
        <v>0</v>
      </c>
      <c r="B6" s="85"/>
      <c r="C6" s="86"/>
      <c r="D6" s="2" t="s">
        <v>3</v>
      </c>
      <c r="E6" s="2" t="s">
        <v>4</v>
      </c>
      <c r="F6" s="56" t="s">
        <v>106</v>
      </c>
      <c r="G6" s="56" t="s">
        <v>107</v>
      </c>
      <c r="H6" s="3" t="s">
        <v>5</v>
      </c>
      <c r="I6" s="56" t="s">
        <v>108</v>
      </c>
      <c r="J6" s="3" t="s">
        <v>5</v>
      </c>
      <c r="K6" s="56" t="s">
        <v>109</v>
      </c>
      <c r="L6" s="3" t="s">
        <v>5</v>
      </c>
      <c r="M6" s="56" t="s">
        <v>110</v>
      </c>
      <c r="N6" s="3" t="s">
        <v>5</v>
      </c>
      <c r="O6" s="56" t="s">
        <v>111</v>
      </c>
      <c r="P6" s="3" t="s">
        <v>5</v>
      </c>
      <c r="Q6" s="56" t="s">
        <v>113</v>
      </c>
      <c r="R6" s="3" t="s">
        <v>5</v>
      </c>
      <c r="S6" s="3" t="s">
        <v>116</v>
      </c>
    </row>
    <row r="7" spans="1:20" ht="22.15" customHeight="1" x14ac:dyDescent="0.2">
      <c r="A7" s="27" t="s">
        <v>96</v>
      </c>
      <c r="B7" s="85"/>
      <c r="C7" s="86"/>
      <c r="D7" s="2"/>
      <c r="E7" s="2"/>
      <c r="F7" s="51">
        <v>75911489656.149994</v>
      </c>
      <c r="G7" s="51">
        <v>76664227299.149994</v>
      </c>
      <c r="H7" s="52">
        <f t="shared" ref="H7:H14" si="0">G7-F7</f>
        <v>752737643</v>
      </c>
      <c r="I7" s="51">
        <v>78403057029.759995</v>
      </c>
      <c r="J7" s="52">
        <f t="shared" ref="J7:J14" si="1">I7-G7</f>
        <v>1738829730.6100006</v>
      </c>
      <c r="K7" s="51">
        <v>78403057029.759995</v>
      </c>
      <c r="L7" s="52">
        <f>K7-I7</f>
        <v>0</v>
      </c>
      <c r="M7" s="51">
        <v>82293878704.779999</v>
      </c>
      <c r="N7" s="52">
        <f>M7-K7</f>
        <v>3890821675.0200043</v>
      </c>
      <c r="O7" s="51">
        <v>83022315795.820007</v>
      </c>
      <c r="P7" s="52">
        <f>O7-M7</f>
        <v>728437091.04000854</v>
      </c>
      <c r="Q7" s="51">
        <v>83069560374.869995</v>
      </c>
      <c r="R7" s="52">
        <f t="shared" ref="R7:R15" si="2">Q7-O7</f>
        <v>47244579.049987793</v>
      </c>
      <c r="S7" s="52">
        <f>Q7-F7</f>
        <v>7158070718.7200012</v>
      </c>
    </row>
    <row r="8" spans="1:20" ht="18.600000000000001" customHeight="1" x14ac:dyDescent="0.2">
      <c r="A8" s="50" t="s">
        <v>97</v>
      </c>
      <c r="B8" s="85"/>
      <c r="C8" s="86"/>
      <c r="D8" s="2"/>
      <c r="E8" s="2"/>
      <c r="F8" s="51">
        <f>F7-F9</f>
        <v>59197752788.939995</v>
      </c>
      <c r="G8" s="51">
        <f>G7-G9</f>
        <v>59197752788.939995</v>
      </c>
      <c r="H8" s="52">
        <f t="shared" si="0"/>
        <v>0</v>
      </c>
      <c r="I8" s="51">
        <f>I7-I9</f>
        <v>59197752788.939995</v>
      </c>
      <c r="J8" s="52">
        <f t="shared" si="1"/>
        <v>0</v>
      </c>
      <c r="K8" s="51">
        <f>K7-K9</f>
        <v>59197752788.939995</v>
      </c>
      <c r="L8" s="52">
        <f t="shared" ref="L8:L14" si="3">K8-I8</f>
        <v>0</v>
      </c>
      <c r="M8" s="51">
        <f>M7-M9</f>
        <v>61131884421.940002</v>
      </c>
      <c r="N8" s="52">
        <f t="shared" ref="N8:N14" si="4">M8-K8</f>
        <v>1934131633.0000076</v>
      </c>
      <c r="O8" s="51">
        <f>O7-O9</f>
        <v>61545093921.940002</v>
      </c>
      <c r="P8" s="52">
        <f t="shared" ref="P8:P15" si="5">O8-M8</f>
        <v>413209500</v>
      </c>
      <c r="Q8" s="51">
        <f>Q7-Q9</f>
        <v>61803195120.939995</v>
      </c>
      <c r="R8" s="52">
        <f t="shared" si="2"/>
        <v>258101198.99999237</v>
      </c>
      <c r="S8" s="52">
        <f t="shared" ref="S8:S15" si="6">Q8-F8</f>
        <v>2605442332</v>
      </c>
    </row>
    <row r="9" spans="1:20" ht="25.15" customHeight="1" x14ac:dyDescent="0.2">
      <c r="A9" s="50" t="s">
        <v>98</v>
      </c>
      <c r="B9" s="85"/>
      <c r="C9" s="86"/>
      <c r="D9" s="2"/>
      <c r="E9" s="2"/>
      <c r="F9" s="51">
        <f>15449679000+1264057867.21</f>
        <v>16713736867.209999</v>
      </c>
      <c r="G9" s="51">
        <v>17466474510.209999</v>
      </c>
      <c r="H9" s="52">
        <f t="shared" si="0"/>
        <v>752737643</v>
      </c>
      <c r="I9" s="51">
        <v>19205304240.82</v>
      </c>
      <c r="J9" s="52">
        <f t="shared" si="1"/>
        <v>1738829730.6100006</v>
      </c>
      <c r="K9" s="51">
        <v>19205304240.82</v>
      </c>
      <c r="L9" s="52">
        <f>K9-I9</f>
        <v>0</v>
      </c>
      <c r="M9" s="51">
        <v>21161994282.84</v>
      </c>
      <c r="N9" s="52">
        <f>M9-K9</f>
        <v>1956690042.0200005</v>
      </c>
      <c r="O9" s="51">
        <v>21477221873.880001</v>
      </c>
      <c r="P9" s="52">
        <f t="shared" si="5"/>
        <v>315227591.04000092</v>
      </c>
      <c r="Q9" s="51">
        <v>21266365253.93</v>
      </c>
      <c r="R9" s="52">
        <f t="shared" si="2"/>
        <v>-210856619.95000076</v>
      </c>
      <c r="S9" s="52">
        <f t="shared" si="6"/>
        <v>4552628386.7200012</v>
      </c>
    </row>
    <row r="10" spans="1:20" ht="34.15" customHeight="1" x14ac:dyDescent="0.2">
      <c r="A10" s="48" t="s">
        <v>99</v>
      </c>
      <c r="B10" s="85"/>
      <c r="C10" s="86"/>
      <c r="D10" s="2"/>
      <c r="E10" s="2"/>
      <c r="F10" s="53"/>
      <c r="G10" s="53">
        <f>F10</f>
        <v>0</v>
      </c>
      <c r="H10" s="65">
        <f t="shared" si="0"/>
        <v>0</v>
      </c>
      <c r="I10" s="53">
        <f>G10</f>
        <v>0</v>
      </c>
      <c r="J10" s="65">
        <f t="shared" si="1"/>
        <v>0</v>
      </c>
      <c r="K10" s="53">
        <f>I10</f>
        <v>0</v>
      </c>
      <c r="L10" s="52">
        <f>K10-I10</f>
        <v>0</v>
      </c>
      <c r="M10" s="53">
        <f>K10+698868600</f>
        <v>698868600</v>
      </c>
      <c r="N10" s="65">
        <f t="shared" si="4"/>
        <v>698868600</v>
      </c>
      <c r="O10" s="53">
        <f>M10</f>
        <v>698868600</v>
      </c>
      <c r="P10" s="65">
        <f t="shared" si="5"/>
        <v>0</v>
      </c>
      <c r="Q10" s="53">
        <f>O10</f>
        <v>698868600</v>
      </c>
      <c r="R10" s="65">
        <f t="shared" si="2"/>
        <v>0</v>
      </c>
      <c r="S10" s="65">
        <f t="shared" si="6"/>
        <v>698868600</v>
      </c>
      <c r="T10" s="60"/>
    </row>
    <row r="11" spans="1:20" ht="37.15" customHeight="1" x14ac:dyDescent="0.2">
      <c r="A11" s="49" t="s">
        <v>100</v>
      </c>
      <c r="B11" s="85"/>
      <c r="C11" s="86"/>
      <c r="D11" s="2"/>
      <c r="E11" s="2"/>
      <c r="F11" s="53">
        <v>9907580500</v>
      </c>
      <c r="G11" s="53">
        <f>F11+193524600</f>
        <v>10101105100</v>
      </c>
      <c r="H11" s="65">
        <f t="shared" si="0"/>
        <v>193524600</v>
      </c>
      <c r="I11" s="53">
        <f>G11+258624600</f>
        <v>10359729700</v>
      </c>
      <c r="J11" s="65">
        <f t="shared" si="1"/>
        <v>258624600</v>
      </c>
      <c r="K11" s="53">
        <f>I11</f>
        <v>10359729700</v>
      </c>
      <c r="L11" s="52">
        <f>K11-I11</f>
        <v>0</v>
      </c>
      <c r="M11" s="53">
        <f>K11+492459600</f>
        <v>10852189300</v>
      </c>
      <c r="N11" s="65">
        <f t="shared" si="4"/>
        <v>492459600</v>
      </c>
      <c r="O11" s="53">
        <f>M11+216416500</f>
        <v>11068605800</v>
      </c>
      <c r="P11" s="65">
        <f t="shared" si="5"/>
        <v>216416500</v>
      </c>
      <c r="Q11" s="53">
        <f>O11-204798900</f>
        <v>10863806900</v>
      </c>
      <c r="R11" s="65">
        <f t="shared" si="2"/>
        <v>-204798900</v>
      </c>
      <c r="S11" s="65">
        <f t="shared" si="6"/>
        <v>956226400</v>
      </c>
      <c r="T11" s="60"/>
    </row>
    <row r="12" spans="1:20" ht="37.9" customHeight="1" x14ac:dyDescent="0.2">
      <c r="A12" s="49" t="s">
        <v>101</v>
      </c>
      <c r="B12" s="85"/>
      <c r="C12" s="86"/>
      <c r="D12" s="2"/>
      <c r="E12" s="2"/>
      <c r="F12" s="53">
        <v>3035938400</v>
      </c>
      <c r="G12" s="53">
        <f>F12</f>
        <v>3035938400</v>
      </c>
      <c r="H12" s="65">
        <f t="shared" si="0"/>
        <v>0</v>
      </c>
      <c r="I12" s="53">
        <f>G12</f>
        <v>3035938400</v>
      </c>
      <c r="J12" s="65">
        <f t="shared" si="1"/>
        <v>0</v>
      </c>
      <c r="K12" s="53">
        <f>I12</f>
        <v>3035938400</v>
      </c>
      <c r="L12" s="52">
        <f t="shared" si="3"/>
        <v>0</v>
      </c>
      <c r="M12" s="53">
        <f>K12-134942400</f>
        <v>2900996000</v>
      </c>
      <c r="N12" s="65">
        <f t="shared" si="4"/>
        <v>-134942400</v>
      </c>
      <c r="O12" s="53">
        <f>M12+21982900</f>
        <v>2922978900</v>
      </c>
      <c r="P12" s="65">
        <f t="shared" si="5"/>
        <v>21982900</v>
      </c>
      <c r="Q12" s="53">
        <f>O12-27805200</f>
        <v>2895173700</v>
      </c>
      <c r="R12" s="65">
        <f t="shared" si="2"/>
        <v>-27805200</v>
      </c>
      <c r="S12" s="65">
        <f t="shared" si="6"/>
        <v>-140764700</v>
      </c>
    </row>
    <row r="13" spans="1:20" ht="16.5" x14ac:dyDescent="0.2">
      <c r="A13" s="49" t="s">
        <v>102</v>
      </c>
      <c r="B13" s="85"/>
      <c r="C13" s="86"/>
      <c r="D13" s="2"/>
      <c r="E13" s="2"/>
      <c r="F13" s="53">
        <v>2506160100</v>
      </c>
      <c r="G13" s="53">
        <f>F13+492893500</f>
        <v>2999053600</v>
      </c>
      <c r="H13" s="65">
        <f t="shared" si="0"/>
        <v>492893500</v>
      </c>
      <c r="I13" s="53">
        <f>G13+326868987.49</f>
        <v>3325922587.4899998</v>
      </c>
      <c r="J13" s="65">
        <f t="shared" si="1"/>
        <v>326868987.48999977</v>
      </c>
      <c r="K13" s="53">
        <f>I13</f>
        <v>3325922587.4899998</v>
      </c>
      <c r="L13" s="52">
        <f t="shared" si="3"/>
        <v>0</v>
      </c>
      <c r="M13" s="53">
        <f>K13+900304242.02</f>
        <v>4226226829.5099998</v>
      </c>
      <c r="N13" s="65">
        <f t="shared" si="4"/>
        <v>900304242.01999998</v>
      </c>
      <c r="O13" s="53">
        <f>M13+69988468.84</f>
        <v>4296215298.3499994</v>
      </c>
      <c r="P13" s="65">
        <f t="shared" si="5"/>
        <v>69988468.839999676</v>
      </c>
      <c r="Q13" s="53">
        <f>O13+255668948.74</f>
        <v>4551884247.0899992</v>
      </c>
      <c r="R13" s="65">
        <f t="shared" si="2"/>
        <v>255668948.73999977</v>
      </c>
      <c r="S13" s="65">
        <f t="shared" si="6"/>
        <v>2045724147.0899992</v>
      </c>
    </row>
    <row r="14" spans="1:20" ht="52.5" customHeight="1" x14ac:dyDescent="0.2">
      <c r="A14" s="49" t="s">
        <v>103</v>
      </c>
      <c r="B14" s="54"/>
      <c r="C14" s="55"/>
      <c r="D14" s="2"/>
      <c r="E14" s="2"/>
      <c r="F14" s="53">
        <v>1264057867.21</v>
      </c>
      <c r="G14" s="53">
        <f>F14+66319543</f>
        <v>1330377410.21</v>
      </c>
      <c r="H14" s="65">
        <f t="shared" si="0"/>
        <v>66319543</v>
      </c>
      <c r="I14" s="53">
        <f>G14+1153336143.12</f>
        <v>2483713553.3299999</v>
      </c>
      <c r="J14" s="65">
        <f t="shared" si="1"/>
        <v>1153336143.1199999</v>
      </c>
      <c r="K14" s="53">
        <f>I14</f>
        <v>2483713553.3299999</v>
      </c>
      <c r="L14" s="52">
        <f t="shared" si="3"/>
        <v>0</v>
      </c>
      <c r="M14" s="53">
        <f>K14</f>
        <v>2483713553.3299999</v>
      </c>
      <c r="N14" s="52">
        <f t="shared" si="4"/>
        <v>0</v>
      </c>
      <c r="O14" s="53">
        <f>M14+2528991.2</f>
        <v>2486242544.5299997</v>
      </c>
      <c r="P14" s="65">
        <f t="shared" si="5"/>
        <v>2528991.1999998093</v>
      </c>
      <c r="Q14" s="53">
        <f>O14-74086757.44-159834711.25</f>
        <v>2252321075.8399997</v>
      </c>
      <c r="R14" s="65">
        <f t="shared" si="2"/>
        <v>-233921468.69000006</v>
      </c>
      <c r="S14" s="65">
        <f t="shared" si="6"/>
        <v>988263208.62999964</v>
      </c>
    </row>
    <row r="15" spans="1:20" ht="47.25" customHeight="1" x14ac:dyDescent="0.2">
      <c r="A15" s="49" t="s">
        <v>112</v>
      </c>
      <c r="B15" s="54"/>
      <c r="C15" s="55"/>
      <c r="D15" s="2"/>
      <c r="E15" s="2"/>
      <c r="F15" s="53"/>
      <c r="G15" s="53"/>
      <c r="H15" s="65"/>
      <c r="I15" s="53"/>
      <c r="J15" s="65"/>
      <c r="K15" s="53"/>
      <c r="L15" s="52"/>
      <c r="M15" s="53"/>
      <c r="N15" s="52"/>
      <c r="O15" s="53">
        <v>4310731</v>
      </c>
      <c r="P15" s="65">
        <f t="shared" si="5"/>
        <v>4310731</v>
      </c>
      <c r="Q15" s="53">
        <f>O15</f>
        <v>4310731</v>
      </c>
      <c r="R15" s="52">
        <f t="shared" si="2"/>
        <v>0</v>
      </c>
      <c r="S15" s="65">
        <f t="shared" si="6"/>
        <v>4310731</v>
      </c>
    </row>
    <row r="16" spans="1:20" ht="38.25" hidden="1" customHeight="1" x14ac:dyDescent="0.2">
      <c r="A16" s="49"/>
      <c r="B16" s="54"/>
      <c r="C16" s="55"/>
      <c r="D16" s="2"/>
      <c r="E16" s="2"/>
      <c r="F16" s="67">
        <f>F9-F10-F11-F12-F13-F14</f>
        <v>0</v>
      </c>
      <c r="G16" s="67">
        <f>G9-G10-G11-G12-G13-G14</f>
        <v>0</v>
      </c>
      <c r="H16" s="66">
        <f t="shared" ref="H16:S16" si="7">H9-H10-H11-H12-H13-H14-H15</f>
        <v>0</v>
      </c>
      <c r="I16" s="66">
        <f t="shared" si="7"/>
        <v>0</v>
      </c>
      <c r="J16" s="66">
        <f t="shared" si="7"/>
        <v>9.5367431640625E-7</v>
      </c>
      <c r="K16" s="66">
        <f t="shared" si="7"/>
        <v>0</v>
      </c>
      <c r="L16" s="66">
        <f t="shared" si="7"/>
        <v>0</v>
      </c>
      <c r="M16" s="66">
        <f t="shared" si="7"/>
        <v>4.76837158203125E-7</v>
      </c>
      <c r="N16" s="66">
        <f t="shared" si="7"/>
        <v>4.76837158203125E-7</v>
      </c>
      <c r="O16" s="66">
        <f t="shared" si="7"/>
        <v>1.9073486328125E-6</v>
      </c>
      <c r="P16" s="66">
        <f t="shared" si="7"/>
        <v>1.430511474609375E-6</v>
      </c>
      <c r="Q16" s="66">
        <f t="shared" si="7"/>
        <v>1.430511474609375E-6</v>
      </c>
      <c r="R16" s="66">
        <f t="shared" si="7"/>
        <v>-4.76837158203125E-7</v>
      </c>
      <c r="S16" s="66">
        <f t="shared" si="7"/>
        <v>2.384185791015625E-6</v>
      </c>
      <c r="T16" s="18"/>
    </row>
    <row r="17" spans="1:19" ht="16.5" x14ac:dyDescent="0.2">
      <c r="A17" s="27" t="s">
        <v>6</v>
      </c>
      <c r="B17" s="83"/>
      <c r="C17" s="84"/>
      <c r="D17" s="5">
        <f>D19+D28+D31+D39+D49+D54+D57+D65+D68+D75+D81+D85+D89+D91</f>
        <v>0</v>
      </c>
      <c r="E17" s="5">
        <f>E19+E28+E31+E39+E49+E54+E57+E65+E68+E75+E81+E85+E89+E91</f>
        <v>0</v>
      </c>
      <c r="F17" s="33">
        <f>F19+F28+F31+F39+F49+F54+F57+F65+F68+F75+F81+F85+F89+F91</f>
        <v>85455083156.149994</v>
      </c>
      <c r="G17" s="33">
        <f>G19+G28+G31+G39+G49+G54+G57+G65+G68+G75+G81+G85+G89+G91</f>
        <v>92846959343.509995</v>
      </c>
      <c r="H17" s="52">
        <f>G17-F17</f>
        <v>7391876187.3600006</v>
      </c>
      <c r="I17" s="33">
        <f>I19+I28+I31+I39+I49+I54+I57+I65+I68+I75+I81+I85+I89+I91</f>
        <v>102177773577.75</v>
      </c>
      <c r="J17" s="52">
        <f>I17-G17</f>
        <v>9330814234.2400055</v>
      </c>
      <c r="K17" s="33">
        <f t="shared" ref="K17:R17" si="8">K19+K28+K31+K39+K49+K54+K57+K65+K68+K75+K81+K85+K89+K91</f>
        <v>102177773577.75</v>
      </c>
      <c r="L17" s="34">
        <f t="shared" si="8"/>
        <v>-9.5367431640625E-7</v>
      </c>
      <c r="M17" s="33">
        <f t="shared" si="8"/>
        <v>106068595252.76999</v>
      </c>
      <c r="N17" s="34">
        <f t="shared" si="8"/>
        <v>3890821675.0199995</v>
      </c>
      <c r="O17" s="33">
        <f t="shared" si="8"/>
        <v>106797032343.81</v>
      </c>
      <c r="P17" s="34">
        <f t="shared" si="8"/>
        <v>728437091.03999853</v>
      </c>
      <c r="Q17" s="33">
        <f t="shared" si="8"/>
        <v>106844276922.86</v>
      </c>
      <c r="R17" s="34">
        <f t="shared" si="8"/>
        <v>47244579.050000966</v>
      </c>
      <c r="S17" s="34">
        <f>Q17-F17</f>
        <v>21389193766.710007</v>
      </c>
    </row>
    <row r="18" spans="1:19" ht="38.25" x14ac:dyDescent="0.2">
      <c r="A18" s="27"/>
      <c r="B18" s="2" t="s">
        <v>1</v>
      </c>
      <c r="C18" s="2" t="s">
        <v>2</v>
      </c>
      <c r="D18" s="5"/>
      <c r="E18" s="5"/>
      <c r="F18" s="35"/>
      <c r="G18" s="35"/>
      <c r="H18" s="36"/>
      <c r="I18" s="35"/>
      <c r="J18" s="36"/>
      <c r="K18" s="35"/>
      <c r="L18" s="34"/>
      <c r="M18" s="33"/>
      <c r="N18" s="34"/>
      <c r="O18" s="33"/>
      <c r="P18" s="34"/>
      <c r="Q18" s="33"/>
      <c r="R18" s="34"/>
      <c r="S18" s="34"/>
    </row>
    <row r="19" spans="1:19" s="61" customFormat="1" ht="14.25" x14ac:dyDescent="0.2">
      <c r="A19" s="28" t="s">
        <v>7</v>
      </c>
      <c r="B19" s="29" t="s">
        <v>8</v>
      </c>
      <c r="C19" s="29" t="s">
        <v>9</v>
      </c>
      <c r="D19" s="6">
        <f t="shared" ref="D19:S19" si="9">SUM(D20:D27)</f>
        <v>0</v>
      </c>
      <c r="E19" s="6">
        <f t="shared" si="9"/>
        <v>0</v>
      </c>
      <c r="F19" s="37">
        <f t="shared" si="9"/>
        <v>4008060328.6700001</v>
      </c>
      <c r="G19" s="37">
        <f t="shared" si="9"/>
        <v>4076606406.8400002</v>
      </c>
      <c r="H19" s="38">
        <f t="shared" si="9"/>
        <v>68546078.170000076</v>
      </c>
      <c r="I19" s="37">
        <f t="shared" si="9"/>
        <v>9461572319.1500015</v>
      </c>
      <c r="J19" s="38">
        <f t="shared" si="9"/>
        <v>5384965912.3100004</v>
      </c>
      <c r="K19" s="37">
        <f t="shared" si="9"/>
        <v>9447004743.2000008</v>
      </c>
      <c r="L19" s="38">
        <f t="shared" si="9"/>
        <v>-14567575.950000763</v>
      </c>
      <c r="M19" s="37">
        <f t="shared" si="9"/>
        <v>9913462706.75</v>
      </c>
      <c r="N19" s="38">
        <f t="shared" si="9"/>
        <v>466457963.55000067</v>
      </c>
      <c r="O19" s="37">
        <f t="shared" si="9"/>
        <v>9693461893.1399994</v>
      </c>
      <c r="P19" s="38">
        <f t="shared" si="9"/>
        <v>-220000813.61000076</v>
      </c>
      <c r="Q19" s="37">
        <f t="shared" si="9"/>
        <v>10620019219.059999</v>
      </c>
      <c r="R19" s="38">
        <f t="shared" si="9"/>
        <v>926557325.92000031</v>
      </c>
      <c r="S19" s="70">
        <f t="shared" si="9"/>
        <v>6611958890.3899994</v>
      </c>
    </row>
    <row r="20" spans="1:19" ht="30" x14ac:dyDescent="0.25">
      <c r="A20" s="19" t="s">
        <v>90</v>
      </c>
      <c r="B20" s="20" t="s">
        <v>8</v>
      </c>
      <c r="C20" s="20" t="s">
        <v>10</v>
      </c>
      <c r="D20" s="7"/>
      <c r="E20" s="7"/>
      <c r="F20" s="39">
        <v>4701124</v>
      </c>
      <c r="G20" s="39">
        <v>4879404</v>
      </c>
      <c r="H20" s="24">
        <f>G20-F20</f>
        <v>178280</v>
      </c>
      <c r="I20" s="39">
        <v>4879404</v>
      </c>
      <c r="J20" s="24">
        <f>I20-G20</f>
        <v>0</v>
      </c>
      <c r="K20" s="39">
        <v>4879404</v>
      </c>
      <c r="L20" s="24">
        <f>K20-I20</f>
        <v>0</v>
      </c>
      <c r="M20" s="39">
        <v>4879404</v>
      </c>
      <c r="N20" s="24">
        <f>M20-K20</f>
        <v>0</v>
      </c>
      <c r="O20" s="39">
        <v>4879404</v>
      </c>
      <c r="P20" s="24">
        <f>O20-M20</f>
        <v>0</v>
      </c>
      <c r="Q20" s="39">
        <v>5756501</v>
      </c>
      <c r="R20" s="24">
        <f>Q20-O20</f>
        <v>877097</v>
      </c>
      <c r="S20" s="69">
        <f t="shared" ref="S20:S27" si="10">Q20-F20</f>
        <v>1055377</v>
      </c>
    </row>
    <row r="21" spans="1:19" s="10" customFormat="1" ht="45" x14ac:dyDescent="0.2">
      <c r="A21" s="19" t="s">
        <v>11</v>
      </c>
      <c r="B21" s="20" t="s">
        <v>8</v>
      </c>
      <c r="C21" s="20" t="s">
        <v>12</v>
      </c>
      <c r="D21" s="8"/>
      <c r="E21" s="9"/>
      <c r="F21" s="23">
        <v>84666100</v>
      </c>
      <c r="G21" s="23">
        <v>88832117</v>
      </c>
      <c r="H21" s="24">
        <f t="shared" ref="H21:H27" si="11">G21-F21</f>
        <v>4166017</v>
      </c>
      <c r="I21" s="23">
        <v>97605066.390000001</v>
      </c>
      <c r="J21" s="24">
        <f t="shared" ref="J21:J27" si="12">I21-G21</f>
        <v>8772949.3900000006</v>
      </c>
      <c r="K21" s="25">
        <v>97605066.390000001</v>
      </c>
      <c r="L21" s="24">
        <f t="shared" ref="L21:L27" si="13">K21-I21</f>
        <v>0</v>
      </c>
      <c r="M21" s="25">
        <v>111789640.41</v>
      </c>
      <c r="N21" s="24">
        <f t="shared" ref="N21:N27" si="14">M21-K21</f>
        <v>14184574.019999996</v>
      </c>
      <c r="O21" s="23">
        <v>114690271.25</v>
      </c>
      <c r="P21" s="24">
        <f t="shared" ref="P21:P27" si="15">O21-M21</f>
        <v>2900630.8400000036</v>
      </c>
      <c r="Q21" s="23">
        <v>113626853.98999999</v>
      </c>
      <c r="R21" s="24">
        <f t="shared" ref="R21:R27" si="16">Q21-O21</f>
        <v>-1063417.2600000054</v>
      </c>
      <c r="S21" s="69">
        <f t="shared" si="10"/>
        <v>28960753.989999995</v>
      </c>
    </row>
    <row r="22" spans="1:19" s="10" customFormat="1" ht="51.75" customHeight="1" x14ac:dyDescent="0.2">
      <c r="A22" s="19" t="s">
        <v>13</v>
      </c>
      <c r="B22" s="20" t="s">
        <v>8</v>
      </c>
      <c r="C22" s="20" t="s">
        <v>14</v>
      </c>
      <c r="D22" s="8"/>
      <c r="E22" s="9"/>
      <c r="F22" s="23">
        <v>259574224</v>
      </c>
      <c r="G22" s="23">
        <v>275221149</v>
      </c>
      <c r="H22" s="24">
        <f t="shared" si="11"/>
        <v>15646925</v>
      </c>
      <c r="I22" s="23">
        <v>275225096.91000003</v>
      </c>
      <c r="J22" s="24">
        <f t="shared" si="12"/>
        <v>3947.910000026226</v>
      </c>
      <c r="K22" s="25">
        <v>275225096.91000003</v>
      </c>
      <c r="L22" s="24">
        <f t="shared" si="13"/>
        <v>0</v>
      </c>
      <c r="M22" s="25">
        <v>275225096.91000003</v>
      </c>
      <c r="N22" s="24">
        <f t="shared" si="14"/>
        <v>0</v>
      </c>
      <c r="O22" s="23">
        <v>282725096.91000003</v>
      </c>
      <c r="P22" s="24">
        <f t="shared" si="15"/>
        <v>7500000</v>
      </c>
      <c r="Q22" s="23">
        <v>292466112.91000003</v>
      </c>
      <c r="R22" s="24">
        <f t="shared" si="16"/>
        <v>9741016</v>
      </c>
      <c r="S22" s="69">
        <f t="shared" si="10"/>
        <v>32891888.910000026</v>
      </c>
    </row>
    <row r="23" spans="1:19" ht="15" x14ac:dyDescent="0.25">
      <c r="A23" s="19" t="s">
        <v>15</v>
      </c>
      <c r="B23" s="30" t="s">
        <v>8</v>
      </c>
      <c r="C23" s="30" t="s">
        <v>16</v>
      </c>
      <c r="D23" s="11"/>
      <c r="E23" s="7"/>
      <c r="F23" s="23">
        <v>1183700</v>
      </c>
      <c r="G23" s="23">
        <v>1183700</v>
      </c>
      <c r="H23" s="24">
        <f t="shared" si="11"/>
        <v>0</v>
      </c>
      <c r="I23" s="23">
        <v>1183700</v>
      </c>
      <c r="J23" s="24">
        <f t="shared" si="12"/>
        <v>0</v>
      </c>
      <c r="K23" s="25">
        <v>1183700</v>
      </c>
      <c r="L23" s="24">
        <f t="shared" si="13"/>
        <v>0</v>
      </c>
      <c r="M23" s="25">
        <v>1183700</v>
      </c>
      <c r="N23" s="24">
        <f t="shared" si="14"/>
        <v>0</v>
      </c>
      <c r="O23" s="25">
        <v>1183700</v>
      </c>
      <c r="P23" s="24">
        <f t="shared" si="15"/>
        <v>0</v>
      </c>
      <c r="Q23" s="25">
        <v>1183700</v>
      </c>
      <c r="R23" s="24">
        <f t="shared" si="16"/>
        <v>0</v>
      </c>
      <c r="S23" s="69">
        <f t="shared" si="10"/>
        <v>0</v>
      </c>
    </row>
    <row r="24" spans="1:19" s="10" customFormat="1" ht="45" x14ac:dyDescent="0.2">
      <c r="A24" s="19" t="s">
        <v>17</v>
      </c>
      <c r="B24" s="20" t="s">
        <v>8</v>
      </c>
      <c r="C24" s="20" t="s">
        <v>18</v>
      </c>
      <c r="D24" s="8"/>
      <c r="E24" s="9"/>
      <c r="F24" s="23">
        <v>129104850</v>
      </c>
      <c r="G24" s="23">
        <v>142684592</v>
      </c>
      <c r="H24" s="24">
        <f t="shared" si="11"/>
        <v>13579742</v>
      </c>
      <c r="I24" s="23">
        <v>144240302</v>
      </c>
      <c r="J24" s="24">
        <f t="shared" si="12"/>
        <v>1555710</v>
      </c>
      <c r="K24" s="23">
        <v>144240302</v>
      </c>
      <c r="L24" s="24">
        <f t="shared" si="13"/>
        <v>0</v>
      </c>
      <c r="M24" s="23">
        <v>146158512</v>
      </c>
      <c r="N24" s="24">
        <f t="shared" si="14"/>
        <v>1918210</v>
      </c>
      <c r="O24" s="23">
        <v>146837362</v>
      </c>
      <c r="P24" s="24">
        <f t="shared" si="15"/>
        <v>678850</v>
      </c>
      <c r="Q24" s="23">
        <v>149501354</v>
      </c>
      <c r="R24" s="24">
        <f t="shared" si="16"/>
        <v>2663992</v>
      </c>
      <c r="S24" s="69">
        <f t="shared" si="10"/>
        <v>20396504</v>
      </c>
    </row>
    <row r="25" spans="1:19" ht="15" x14ac:dyDescent="0.25">
      <c r="A25" s="19" t="s">
        <v>19</v>
      </c>
      <c r="B25" s="20" t="s">
        <v>8</v>
      </c>
      <c r="C25" s="20" t="s">
        <v>20</v>
      </c>
      <c r="D25" s="11"/>
      <c r="E25" s="7"/>
      <c r="F25" s="23">
        <v>45387000</v>
      </c>
      <c r="G25" s="23">
        <v>48444025</v>
      </c>
      <c r="H25" s="24">
        <f t="shared" si="11"/>
        <v>3057025</v>
      </c>
      <c r="I25" s="23">
        <v>50145605</v>
      </c>
      <c r="J25" s="24">
        <f t="shared" si="12"/>
        <v>1701580</v>
      </c>
      <c r="K25" s="25">
        <v>50145605</v>
      </c>
      <c r="L25" s="24">
        <f t="shared" si="13"/>
        <v>0</v>
      </c>
      <c r="M25" s="25">
        <v>50337061</v>
      </c>
      <c r="N25" s="24">
        <f t="shared" si="14"/>
        <v>191456</v>
      </c>
      <c r="O25" s="25">
        <v>50867257</v>
      </c>
      <c r="P25" s="24">
        <f t="shared" si="15"/>
        <v>530196</v>
      </c>
      <c r="Q25" s="25">
        <v>52726194</v>
      </c>
      <c r="R25" s="24">
        <f t="shared" si="16"/>
        <v>1858937</v>
      </c>
      <c r="S25" s="69">
        <f t="shared" si="10"/>
        <v>7339194</v>
      </c>
    </row>
    <row r="26" spans="1:19" ht="15" x14ac:dyDescent="0.25">
      <c r="A26" s="19" t="s">
        <v>22</v>
      </c>
      <c r="B26" s="20" t="s">
        <v>8</v>
      </c>
      <c r="C26" s="20" t="s">
        <v>23</v>
      </c>
      <c r="D26" s="11"/>
      <c r="E26" s="7"/>
      <c r="F26" s="23">
        <v>500000000</v>
      </c>
      <c r="G26" s="23">
        <v>940000000</v>
      </c>
      <c r="H26" s="24">
        <f t="shared" si="11"/>
        <v>440000000</v>
      </c>
      <c r="I26" s="23">
        <v>4040000000</v>
      </c>
      <c r="J26" s="24">
        <f t="shared" si="12"/>
        <v>3100000000</v>
      </c>
      <c r="K26" s="23">
        <v>4040000000</v>
      </c>
      <c r="L26" s="24">
        <f t="shared" si="13"/>
        <v>0</v>
      </c>
      <c r="M26" s="23">
        <v>4040000000</v>
      </c>
      <c r="N26" s="24">
        <f t="shared" si="14"/>
        <v>0</v>
      </c>
      <c r="O26" s="23">
        <v>4040000000</v>
      </c>
      <c r="P26" s="24">
        <f t="shared" si="15"/>
        <v>0</v>
      </c>
      <c r="Q26" s="23">
        <v>4040000000</v>
      </c>
      <c r="R26" s="24">
        <f t="shared" si="16"/>
        <v>0</v>
      </c>
      <c r="S26" s="69">
        <f t="shared" si="10"/>
        <v>3540000000</v>
      </c>
    </row>
    <row r="27" spans="1:19" ht="15" x14ac:dyDescent="0.25">
      <c r="A27" s="19" t="s">
        <v>24</v>
      </c>
      <c r="B27" s="20" t="s">
        <v>8</v>
      </c>
      <c r="C27" s="20" t="s">
        <v>25</v>
      </c>
      <c r="D27" s="11"/>
      <c r="E27" s="7"/>
      <c r="F27" s="23">
        <v>2983443330.6700001</v>
      </c>
      <c r="G27" s="23">
        <v>2575361419.8400002</v>
      </c>
      <c r="H27" s="24">
        <f t="shared" si="11"/>
        <v>-408081910.82999992</v>
      </c>
      <c r="I27" s="23">
        <v>4848293144.8500004</v>
      </c>
      <c r="J27" s="24">
        <f t="shared" si="12"/>
        <v>2272931725.0100002</v>
      </c>
      <c r="K27" s="25">
        <v>4833725568.8999996</v>
      </c>
      <c r="L27" s="24">
        <f t="shared" si="13"/>
        <v>-14567575.950000763</v>
      </c>
      <c r="M27" s="25">
        <v>5283889292.4300003</v>
      </c>
      <c r="N27" s="24">
        <f t="shared" si="14"/>
        <v>450163723.53000069</v>
      </c>
      <c r="O27" s="23">
        <v>5052278801.9799995</v>
      </c>
      <c r="P27" s="24">
        <f t="shared" si="15"/>
        <v>-231610490.45000076</v>
      </c>
      <c r="Q27" s="23">
        <v>5964758503.1599998</v>
      </c>
      <c r="R27" s="24">
        <f t="shared" si="16"/>
        <v>912479701.18000031</v>
      </c>
      <c r="S27" s="69">
        <f t="shared" si="10"/>
        <v>2981315172.4899998</v>
      </c>
    </row>
    <row r="28" spans="1:19" s="61" customFormat="1" ht="14.25" x14ac:dyDescent="0.2">
      <c r="A28" s="28" t="s">
        <v>26</v>
      </c>
      <c r="B28" s="29" t="s">
        <v>10</v>
      </c>
      <c r="C28" s="29" t="s">
        <v>9</v>
      </c>
      <c r="D28" s="6">
        <f>SUM(D29:D30)</f>
        <v>0</v>
      </c>
      <c r="E28" s="6"/>
      <c r="F28" s="37">
        <f t="shared" ref="F28:P28" si="17">SUM(F29:F30)</f>
        <v>173434200</v>
      </c>
      <c r="G28" s="37">
        <f t="shared" si="17"/>
        <v>173434200</v>
      </c>
      <c r="H28" s="38">
        <f t="shared" si="17"/>
        <v>0</v>
      </c>
      <c r="I28" s="37">
        <f t="shared" si="17"/>
        <v>242240200</v>
      </c>
      <c r="J28" s="38">
        <f t="shared" si="17"/>
        <v>68806000</v>
      </c>
      <c r="K28" s="37">
        <f t="shared" si="17"/>
        <v>242240200</v>
      </c>
      <c r="L28" s="38">
        <f t="shared" si="17"/>
        <v>0</v>
      </c>
      <c r="M28" s="37">
        <f t="shared" si="17"/>
        <v>240135856</v>
      </c>
      <c r="N28" s="38">
        <f t="shared" si="17"/>
        <v>-2104344</v>
      </c>
      <c r="O28" s="37">
        <f t="shared" si="17"/>
        <v>237064756</v>
      </c>
      <c r="P28" s="38">
        <f t="shared" si="17"/>
        <v>-3071100</v>
      </c>
      <c r="Q28" s="37">
        <f>SUM(Q29:Q30)</f>
        <v>59672768</v>
      </c>
      <c r="R28" s="38">
        <f>SUM(R29:R30)</f>
        <v>-177391988</v>
      </c>
      <c r="S28" s="70">
        <f>SUM(S29:S30)</f>
        <v>-113761432</v>
      </c>
    </row>
    <row r="29" spans="1:19" ht="15" x14ac:dyDescent="0.25">
      <c r="A29" s="19" t="s">
        <v>27</v>
      </c>
      <c r="B29" s="20" t="s">
        <v>10</v>
      </c>
      <c r="C29" s="20" t="s">
        <v>12</v>
      </c>
      <c r="D29" s="12"/>
      <c r="E29" s="7"/>
      <c r="F29" s="40">
        <v>32453200</v>
      </c>
      <c r="G29" s="40">
        <v>32453200</v>
      </c>
      <c r="H29" s="24">
        <f>G29-F29</f>
        <v>0</v>
      </c>
      <c r="I29" s="40">
        <v>32453200</v>
      </c>
      <c r="J29" s="24">
        <f>I29-G29</f>
        <v>0</v>
      </c>
      <c r="K29" s="40">
        <v>32453200</v>
      </c>
      <c r="L29" s="24">
        <f>K29-I29</f>
        <v>0</v>
      </c>
      <c r="M29" s="40">
        <v>32453200</v>
      </c>
      <c r="N29" s="24">
        <f>M29-K29</f>
        <v>0</v>
      </c>
      <c r="O29" s="40">
        <v>34382100</v>
      </c>
      <c r="P29" s="24">
        <f>O29-M29</f>
        <v>1928900</v>
      </c>
      <c r="Q29" s="40">
        <v>34382100</v>
      </c>
      <c r="R29" s="24">
        <f>Q29-O29</f>
        <v>0</v>
      </c>
      <c r="S29" s="69">
        <f>Q29-F29</f>
        <v>1928900</v>
      </c>
    </row>
    <row r="30" spans="1:19" ht="15" x14ac:dyDescent="0.25">
      <c r="A30" s="19" t="s">
        <v>28</v>
      </c>
      <c r="B30" s="20" t="s">
        <v>10</v>
      </c>
      <c r="C30" s="20" t="s">
        <v>14</v>
      </c>
      <c r="D30" s="4"/>
      <c r="E30" s="7"/>
      <c r="F30" s="23">
        <v>140981000</v>
      </c>
      <c r="G30" s="23">
        <v>140981000</v>
      </c>
      <c r="H30" s="24">
        <f>G30-F30</f>
        <v>0</v>
      </c>
      <c r="I30" s="23">
        <v>209787000</v>
      </c>
      <c r="J30" s="24">
        <f>I30-G30</f>
        <v>68806000</v>
      </c>
      <c r="K30" s="23">
        <v>209787000</v>
      </c>
      <c r="L30" s="24">
        <f>K30-I30</f>
        <v>0</v>
      </c>
      <c r="M30" s="23">
        <v>207682656</v>
      </c>
      <c r="N30" s="24">
        <f>M30-K30</f>
        <v>-2104344</v>
      </c>
      <c r="O30" s="23">
        <v>202682656</v>
      </c>
      <c r="P30" s="24">
        <f>O30-M30</f>
        <v>-5000000</v>
      </c>
      <c r="Q30" s="23">
        <v>25290668</v>
      </c>
      <c r="R30" s="24">
        <f>Q30-O30</f>
        <v>-177391988</v>
      </c>
      <c r="S30" s="69">
        <f>Q30-F30</f>
        <v>-115690332</v>
      </c>
    </row>
    <row r="31" spans="1:19" s="62" customFormat="1" ht="28.5" x14ac:dyDescent="0.2">
      <c r="A31" s="28" t="s">
        <v>29</v>
      </c>
      <c r="B31" s="29" t="s">
        <v>12</v>
      </c>
      <c r="C31" s="29" t="s">
        <v>9</v>
      </c>
      <c r="D31" s="13">
        <f t="shared" ref="D31:P31" si="18">SUM(D32:D38)</f>
        <v>0</v>
      </c>
      <c r="E31" s="13">
        <f t="shared" si="18"/>
        <v>0</v>
      </c>
      <c r="F31" s="37">
        <f>F33+F36+F37+F38</f>
        <v>896863900</v>
      </c>
      <c r="G31" s="37">
        <f>G33+G36+G37+G38</f>
        <v>934461150</v>
      </c>
      <c r="H31" s="38">
        <f t="shared" si="18"/>
        <v>37597250</v>
      </c>
      <c r="I31" s="37">
        <f t="shared" si="18"/>
        <v>978111650</v>
      </c>
      <c r="J31" s="38">
        <f t="shared" si="18"/>
        <v>43650500</v>
      </c>
      <c r="K31" s="44">
        <f t="shared" si="18"/>
        <v>978111650</v>
      </c>
      <c r="L31" s="38">
        <f t="shared" si="18"/>
        <v>0</v>
      </c>
      <c r="M31" s="37">
        <f t="shared" si="18"/>
        <v>1067378918</v>
      </c>
      <c r="N31" s="38">
        <f t="shared" si="18"/>
        <v>89267268</v>
      </c>
      <c r="O31" s="37">
        <f t="shared" si="18"/>
        <v>1151347379.0700002</v>
      </c>
      <c r="P31" s="38">
        <f t="shared" si="18"/>
        <v>83968461.070000052</v>
      </c>
      <c r="Q31" s="37">
        <f>SUM(Q32:Q38)</f>
        <v>1240756889.5800002</v>
      </c>
      <c r="R31" s="38">
        <f>SUM(R32:R38)</f>
        <v>89409510.509999976</v>
      </c>
      <c r="S31" s="70">
        <f>SUM(S32:S38)</f>
        <v>343892989.58000004</v>
      </c>
    </row>
    <row r="32" spans="1:19" ht="15" hidden="1" customHeight="1" x14ac:dyDescent="0.25">
      <c r="A32" s="19" t="s">
        <v>30</v>
      </c>
      <c r="B32" s="20" t="s">
        <v>12</v>
      </c>
      <c r="C32" s="20" t="s">
        <v>10</v>
      </c>
      <c r="D32" s="11"/>
      <c r="E32" s="7"/>
      <c r="F32" s="23"/>
      <c r="G32" s="23"/>
      <c r="H32" s="57"/>
      <c r="I32" s="23"/>
      <c r="J32" s="57"/>
      <c r="K32" s="25"/>
      <c r="L32" s="57"/>
      <c r="M32" s="25"/>
      <c r="N32" s="57"/>
      <c r="O32" s="23"/>
      <c r="P32" s="58"/>
      <c r="Q32" s="23"/>
      <c r="R32" s="58"/>
      <c r="S32" s="58"/>
    </row>
    <row r="33" spans="1:19" ht="15" x14ac:dyDescent="0.25">
      <c r="A33" s="19" t="s">
        <v>31</v>
      </c>
      <c r="B33" s="20" t="s">
        <v>12</v>
      </c>
      <c r="C33" s="20" t="s">
        <v>14</v>
      </c>
      <c r="D33" s="11"/>
      <c r="E33" s="7"/>
      <c r="F33" s="23">
        <v>91675400</v>
      </c>
      <c r="G33" s="23">
        <v>93472700</v>
      </c>
      <c r="H33" s="24">
        <f t="shared" ref="H33:H38" si="19">G33-F33</f>
        <v>1797300</v>
      </c>
      <c r="I33" s="23">
        <v>93472700</v>
      </c>
      <c r="J33" s="24">
        <f t="shared" ref="J33:J38" si="20">I33-G33</f>
        <v>0</v>
      </c>
      <c r="K33" s="23">
        <v>93472700</v>
      </c>
      <c r="L33" s="24">
        <f t="shared" ref="L33:L38" si="21">K33-I33</f>
        <v>0</v>
      </c>
      <c r="M33" s="25">
        <v>94967718</v>
      </c>
      <c r="N33" s="24">
        <f t="shared" ref="N33:N38" si="22">M33-K33</f>
        <v>1495018</v>
      </c>
      <c r="O33" s="23">
        <v>94967718</v>
      </c>
      <c r="P33" s="24">
        <f t="shared" ref="P33:P38" si="23">O33-M33</f>
        <v>0</v>
      </c>
      <c r="Q33" s="23">
        <v>95447189.760000005</v>
      </c>
      <c r="R33" s="24">
        <f t="shared" ref="R33:R38" si="24">Q33-O33</f>
        <v>479471.76000000536</v>
      </c>
      <c r="S33" s="69">
        <f t="shared" ref="S33:S38" si="25">Q33-F33</f>
        <v>3771789.7600000054</v>
      </c>
    </row>
    <row r="34" spans="1:19" ht="34.5" hidden="1" customHeight="1" x14ac:dyDescent="0.25">
      <c r="A34" s="19" t="s">
        <v>32</v>
      </c>
      <c r="B34" s="20" t="s">
        <v>12</v>
      </c>
      <c r="C34" s="20" t="s">
        <v>33</v>
      </c>
      <c r="D34" s="11"/>
      <c r="E34" s="7"/>
      <c r="F34" s="23"/>
      <c r="G34" s="23"/>
      <c r="H34" s="24">
        <f t="shared" si="19"/>
        <v>0</v>
      </c>
      <c r="I34" s="23"/>
      <c r="J34" s="24">
        <f t="shared" si="20"/>
        <v>0</v>
      </c>
      <c r="K34" s="25"/>
      <c r="L34" s="24">
        <f t="shared" si="21"/>
        <v>0</v>
      </c>
      <c r="M34" s="25"/>
      <c r="N34" s="24">
        <f t="shared" si="22"/>
        <v>0</v>
      </c>
      <c r="O34" s="23"/>
      <c r="P34" s="24">
        <f t="shared" si="23"/>
        <v>0</v>
      </c>
      <c r="Q34" s="23"/>
      <c r="R34" s="24">
        <f t="shared" si="24"/>
        <v>0</v>
      </c>
      <c r="S34" s="69">
        <f t="shared" si="25"/>
        <v>0</v>
      </c>
    </row>
    <row r="35" spans="1:19" ht="34.5" hidden="1" customHeight="1" x14ac:dyDescent="0.25">
      <c r="A35" s="19" t="s">
        <v>32</v>
      </c>
      <c r="B35" s="20" t="s">
        <v>12</v>
      </c>
      <c r="C35" s="20" t="s">
        <v>33</v>
      </c>
      <c r="D35" s="21"/>
      <c r="E35" s="22"/>
      <c r="F35" s="59"/>
      <c r="G35" s="59"/>
      <c r="H35" s="24">
        <f t="shared" si="19"/>
        <v>0</v>
      </c>
      <c r="I35" s="23"/>
      <c r="J35" s="24">
        <f t="shared" si="20"/>
        <v>0</v>
      </c>
      <c r="K35" s="25"/>
      <c r="L35" s="24">
        <f t="shared" si="21"/>
        <v>0</v>
      </c>
      <c r="M35" s="25"/>
      <c r="N35" s="24">
        <f t="shared" si="22"/>
        <v>0</v>
      </c>
      <c r="O35" s="23"/>
      <c r="P35" s="24">
        <f t="shared" si="23"/>
        <v>0</v>
      </c>
      <c r="Q35" s="23"/>
      <c r="R35" s="24">
        <f t="shared" si="24"/>
        <v>0</v>
      </c>
      <c r="S35" s="69">
        <f t="shared" si="25"/>
        <v>0</v>
      </c>
    </row>
    <row r="36" spans="1:19" ht="15" x14ac:dyDescent="0.25">
      <c r="A36" s="19" t="s">
        <v>34</v>
      </c>
      <c r="B36" s="20" t="s">
        <v>12</v>
      </c>
      <c r="C36" s="20" t="s">
        <v>21</v>
      </c>
      <c r="D36" s="11"/>
      <c r="E36" s="7"/>
      <c r="F36" s="23">
        <v>709335500</v>
      </c>
      <c r="G36" s="23">
        <v>740933030</v>
      </c>
      <c r="H36" s="24">
        <f t="shared" si="19"/>
        <v>31597530</v>
      </c>
      <c r="I36" s="23">
        <v>760933030</v>
      </c>
      <c r="J36" s="24">
        <f t="shared" si="20"/>
        <v>20000000</v>
      </c>
      <c r="K36" s="23">
        <v>760933030</v>
      </c>
      <c r="L36" s="24">
        <f t="shared" si="21"/>
        <v>0</v>
      </c>
      <c r="M36" s="23">
        <v>777785230</v>
      </c>
      <c r="N36" s="24">
        <f t="shared" si="22"/>
        <v>16852200</v>
      </c>
      <c r="O36" s="23">
        <v>790196191.07000005</v>
      </c>
      <c r="P36" s="24">
        <f t="shared" si="23"/>
        <v>12410961.070000052</v>
      </c>
      <c r="Q36" s="23">
        <v>814458891.10000002</v>
      </c>
      <c r="R36" s="24">
        <f t="shared" si="24"/>
        <v>24262700.029999971</v>
      </c>
      <c r="S36" s="69">
        <f t="shared" si="25"/>
        <v>105123391.10000002</v>
      </c>
    </row>
    <row r="37" spans="1:19" ht="15" x14ac:dyDescent="0.25">
      <c r="A37" s="19" t="s">
        <v>35</v>
      </c>
      <c r="B37" s="20" t="s">
        <v>12</v>
      </c>
      <c r="C37" s="20" t="s">
        <v>23</v>
      </c>
      <c r="D37" s="11"/>
      <c r="E37" s="7"/>
      <c r="F37" s="23">
        <v>31330000</v>
      </c>
      <c r="G37" s="23">
        <v>32070800</v>
      </c>
      <c r="H37" s="24">
        <f t="shared" si="19"/>
        <v>740800</v>
      </c>
      <c r="I37" s="23">
        <v>55297300</v>
      </c>
      <c r="J37" s="24">
        <f t="shared" si="20"/>
        <v>23226500</v>
      </c>
      <c r="K37" s="25">
        <v>55297300</v>
      </c>
      <c r="L37" s="24">
        <f t="shared" si="21"/>
        <v>0</v>
      </c>
      <c r="M37" s="25">
        <v>123354700</v>
      </c>
      <c r="N37" s="24">
        <f t="shared" si="22"/>
        <v>68057400</v>
      </c>
      <c r="O37" s="25">
        <v>194662200</v>
      </c>
      <c r="P37" s="24">
        <f t="shared" si="23"/>
        <v>71307500</v>
      </c>
      <c r="Q37" s="25">
        <v>261544388</v>
      </c>
      <c r="R37" s="24">
        <f t="shared" si="24"/>
        <v>66882188</v>
      </c>
      <c r="S37" s="69">
        <f t="shared" si="25"/>
        <v>230214388</v>
      </c>
    </row>
    <row r="38" spans="1:19" s="10" customFormat="1" ht="30" x14ac:dyDescent="0.2">
      <c r="A38" s="19" t="s">
        <v>36</v>
      </c>
      <c r="B38" s="20" t="s">
        <v>12</v>
      </c>
      <c r="C38" s="20" t="s">
        <v>37</v>
      </c>
      <c r="D38" s="14"/>
      <c r="E38" s="9"/>
      <c r="F38" s="25">
        <v>64523000</v>
      </c>
      <c r="G38" s="23">
        <v>67984620</v>
      </c>
      <c r="H38" s="24">
        <f t="shared" si="19"/>
        <v>3461620</v>
      </c>
      <c r="I38" s="25">
        <v>68408620</v>
      </c>
      <c r="J38" s="24">
        <f t="shared" si="20"/>
        <v>424000</v>
      </c>
      <c r="K38" s="25">
        <v>68408620</v>
      </c>
      <c r="L38" s="24">
        <f t="shared" si="21"/>
        <v>0</v>
      </c>
      <c r="M38" s="25">
        <v>71271270</v>
      </c>
      <c r="N38" s="24">
        <f t="shared" si="22"/>
        <v>2862650</v>
      </c>
      <c r="O38" s="23">
        <v>71521270</v>
      </c>
      <c r="P38" s="24">
        <f t="shared" si="23"/>
        <v>250000</v>
      </c>
      <c r="Q38" s="23">
        <v>69306420.719999999</v>
      </c>
      <c r="R38" s="24">
        <f t="shared" si="24"/>
        <v>-2214849.2800000012</v>
      </c>
      <c r="S38" s="69">
        <f t="shared" si="25"/>
        <v>4783420.7199999988</v>
      </c>
    </row>
    <row r="39" spans="1:19" s="61" customFormat="1" ht="14.25" x14ac:dyDescent="0.2">
      <c r="A39" s="31" t="s">
        <v>38</v>
      </c>
      <c r="B39" s="32" t="s">
        <v>14</v>
      </c>
      <c r="C39" s="29" t="s">
        <v>9</v>
      </c>
      <c r="D39" s="6">
        <f t="shared" ref="D39:O39" si="26">SUM(D40:D48)</f>
        <v>0</v>
      </c>
      <c r="E39" s="6">
        <f t="shared" si="26"/>
        <v>0</v>
      </c>
      <c r="F39" s="37">
        <f t="shared" si="26"/>
        <v>18996790811.639999</v>
      </c>
      <c r="G39" s="37">
        <f t="shared" si="26"/>
        <v>21945531349.079998</v>
      </c>
      <c r="H39" s="38">
        <f>SUM(H40:H48)</f>
        <v>2948740537.4399986</v>
      </c>
      <c r="I39" s="37">
        <f t="shared" si="26"/>
        <v>23818360148.43</v>
      </c>
      <c r="J39" s="38">
        <f>SUM(J40:J48)</f>
        <v>1872828799.3500004</v>
      </c>
      <c r="K39" s="37">
        <f t="shared" si="26"/>
        <v>23832927724.379997</v>
      </c>
      <c r="L39" s="41">
        <f>SUM(L40:L48)</f>
        <v>14567575.949999809</v>
      </c>
      <c r="M39" s="37">
        <f t="shared" si="26"/>
        <v>24292846200.369999</v>
      </c>
      <c r="N39" s="38">
        <f>SUM(N40:N48)</f>
        <v>459918475.99000037</v>
      </c>
      <c r="O39" s="37">
        <f t="shared" si="26"/>
        <v>24753207367.579994</v>
      </c>
      <c r="P39" s="38">
        <f>SUM(P40:P48)</f>
        <v>460361167.20999944</v>
      </c>
      <c r="Q39" s="37">
        <f>SUM(Q40:Q48)</f>
        <v>24817267466.659996</v>
      </c>
      <c r="R39" s="38">
        <f>SUM(R40:R48)</f>
        <v>64060099.080000401</v>
      </c>
      <c r="S39" s="70">
        <f>SUM(S40:S48)</f>
        <v>5820476655.0199995</v>
      </c>
    </row>
    <row r="40" spans="1:19" ht="15" x14ac:dyDescent="0.25">
      <c r="A40" s="19" t="s">
        <v>39</v>
      </c>
      <c r="B40" s="20" t="s">
        <v>14</v>
      </c>
      <c r="C40" s="20" t="s">
        <v>8</v>
      </c>
      <c r="D40" s="12"/>
      <c r="E40" s="7"/>
      <c r="F40" s="40">
        <v>393261000.47000003</v>
      </c>
      <c r="G40" s="40">
        <v>456493440.51999998</v>
      </c>
      <c r="H40" s="24">
        <f>G40-F40</f>
        <v>63232440.049999952</v>
      </c>
      <c r="I40" s="40">
        <v>699561140.19000006</v>
      </c>
      <c r="J40" s="24">
        <f>I40-G40</f>
        <v>243067699.67000008</v>
      </c>
      <c r="K40" s="40">
        <v>699561140.19000006</v>
      </c>
      <c r="L40" s="24">
        <f>K40-I40</f>
        <v>0</v>
      </c>
      <c r="M40" s="40">
        <v>724972344.47000003</v>
      </c>
      <c r="N40" s="24">
        <f>M40-K40</f>
        <v>25411204.279999971</v>
      </c>
      <c r="O40" s="23">
        <v>632940546.87</v>
      </c>
      <c r="P40" s="24">
        <f>O40-M40</f>
        <v>-92031797.600000024</v>
      </c>
      <c r="Q40" s="23">
        <v>532599757.87</v>
      </c>
      <c r="R40" s="24">
        <f>Q40-O40</f>
        <v>-100340789</v>
      </c>
      <c r="S40" s="69">
        <f t="shared" ref="S40:S47" si="27">Q40-F40</f>
        <v>139338757.39999998</v>
      </c>
    </row>
    <row r="41" spans="1:19" ht="15" x14ac:dyDescent="0.25">
      <c r="A41" s="19" t="s">
        <v>40</v>
      </c>
      <c r="B41" s="20" t="s">
        <v>14</v>
      </c>
      <c r="C41" s="20" t="s">
        <v>14</v>
      </c>
      <c r="D41" s="11"/>
      <c r="E41" s="7"/>
      <c r="F41" s="23">
        <v>4572000</v>
      </c>
      <c r="G41" s="23">
        <v>4572000</v>
      </c>
      <c r="H41" s="24">
        <f t="shared" ref="H41:H48" si="28">G41-F41</f>
        <v>0</v>
      </c>
      <c r="I41" s="23">
        <v>4572000</v>
      </c>
      <c r="J41" s="24">
        <f t="shared" ref="J41:J48" si="29">I41-G41</f>
        <v>0</v>
      </c>
      <c r="K41" s="23">
        <v>4572000</v>
      </c>
      <c r="L41" s="24">
        <f t="shared" ref="L41:L48" si="30">K41-I41</f>
        <v>0</v>
      </c>
      <c r="M41" s="23">
        <v>4572000</v>
      </c>
      <c r="N41" s="24">
        <f t="shared" ref="N41:N48" si="31">M41-K41</f>
        <v>0</v>
      </c>
      <c r="O41" s="23">
        <v>4566065</v>
      </c>
      <c r="P41" s="24">
        <f t="shared" ref="P41:P48" si="32">O41-M41</f>
        <v>-5935</v>
      </c>
      <c r="Q41" s="23">
        <v>4566065</v>
      </c>
      <c r="R41" s="24">
        <f t="shared" ref="R41:R48" si="33">Q41-O41</f>
        <v>0</v>
      </c>
      <c r="S41" s="69">
        <f t="shared" si="27"/>
        <v>-5935</v>
      </c>
    </row>
    <row r="42" spans="1:19" ht="15" x14ac:dyDescent="0.25">
      <c r="A42" s="19" t="s">
        <v>41</v>
      </c>
      <c r="B42" s="20" t="s">
        <v>14</v>
      </c>
      <c r="C42" s="20" t="s">
        <v>16</v>
      </c>
      <c r="D42" s="11"/>
      <c r="E42" s="7"/>
      <c r="F42" s="23">
        <v>3162092167.3800001</v>
      </c>
      <c r="G42" s="23">
        <v>3204714751.5</v>
      </c>
      <c r="H42" s="24">
        <f t="shared" si="28"/>
        <v>42622584.119999886</v>
      </c>
      <c r="I42" s="23">
        <v>3656362121.27</v>
      </c>
      <c r="J42" s="24">
        <f t="shared" si="29"/>
        <v>451647369.76999998</v>
      </c>
      <c r="K42" s="25">
        <v>3656362121.27</v>
      </c>
      <c r="L42" s="24">
        <f t="shared" si="30"/>
        <v>0</v>
      </c>
      <c r="M42" s="25">
        <v>3686110005.27</v>
      </c>
      <c r="N42" s="24">
        <f t="shared" si="31"/>
        <v>29747884</v>
      </c>
      <c r="O42" s="23">
        <v>3741023909.9299998</v>
      </c>
      <c r="P42" s="24">
        <f t="shared" si="32"/>
        <v>54913904.659999847</v>
      </c>
      <c r="Q42" s="23">
        <v>3952888343.7800002</v>
      </c>
      <c r="R42" s="24">
        <f t="shared" si="33"/>
        <v>211864433.85000038</v>
      </c>
      <c r="S42" s="69">
        <f t="shared" si="27"/>
        <v>790796176.4000001</v>
      </c>
    </row>
    <row r="43" spans="1:19" ht="15" x14ac:dyDescent="0.25">
      <c r="A43" s="19" t="s">
        <v>91</v>
      </c>
      <c r="B43" s="20" t="s">
        <v>14</v>
      </c>
      <c r="C43" s="20" t="s">
        <v>18</v>
      </c>
      <c r="D43" s="11"/>
      <c r="E43" s="7"/>
      <c r="F43" s="23">
        <v>198987900</v>
      </c>
      <c r="G43" s="23">
        <v>202058020</v>
      </c>
      <c r="H43" s="24">
        <f t="shared" si="28"/>
        <v>3070120</v>
      </c>
      <c r="I43" s="23">
        <v>199633916.94</v>
      </c>
      <c r="J43" s="24">
        <f t="shared" si="29"/>
        <v>-2424103.0600000024</v>
      </c>
      <c r="K43" s="25">
        <v>199633916.94</v>
      </c>
      <c r="L43" s="24">
        <f t="shared" si="30"/>
        <v>0</v>
      </c>
      <c r="M43" s="25">
        <v>238374616.94</v>
      </c>
      <c r="N43" s="24">
        <f t="shared" si="31"/>
        <v>38740700</v>
      </c>
      <c r="O43" s="25">
        <v>238374616.94</v>
      </c>
      <c r="P43" s="24">
        <f t="shared" si="32"/>
        <v>0</v>
      </c>
      <c r="Q43" s="25">
        <v>241518615.84999999</v>
      </c>
      <c r="R43" s="24">
        <f t="shared" si="33"/>
        <v>3143998.9099999964</v>
      </c>
      <c r="S43" s="69">
        <f t="shared" si="27"/>
        <v>42530715.849999994</v>
      </c>
    </row>
    <row r="44" spans="1:19" ht="15" x14ac:dyDescent="0.25">
      <c r="A44" s="19" t="s">
        <v>42</v>
      </c>
      <c r="B44" s="20" t="s">
        <v>14</v>
      </c>
      <c r="C44" s="20" t="s">
        <v>20</v>
      </c>
      <c r="D44" s="11"/>
      <c r="E44" s="7"/>
      <c r="F44" s="23">
        <v>467435700</v>
      </c>
      <c r="G44" s="23">
        <v>481478509</v>
      </c>
      <c r="H44" s="24">
        <f t="shared" si="28"/>
        <v>14042809</v>
      </c>
      <c r="I44" s="23">
        <v>483478509</v>
      </c>
      <c r="J44" s="24">
        <f t="shared" si="29"/>
        <v>2000000</v>
      </c>
      <c r="K44" s="25">
        <v>483478509</v>
      </c>
      <c r="L44" s="24">
        <f t="shared" si="30"/>
        <v>0</v>
      </c>
      <c r="M44" s="25">
        <v>483617709</v>
      </c>
      <c r="N44" s="24">
        <f t="shared" si="31"/>
        <v>139200</v>
      </c>
      <c r="O44" s="23">
        <v>483617709</v>
      </c>
      <c r="P44" s="24">
        <f t="shared" si="32"/>
        <v>0</v>
      </c>
      <c r="Q44" s="23">
        <v>485053237</v>
      </c>
      <c r="R44" s="24">
        <f t="shared" si="33"/>
        <v>1435528</v>
      </c>
      <c r="S44" s="69">
        <f t="shared" si="27"/>
        <v>17617537</v>
      </c>
    </row>
    <row r="45" spans="1:19" ht="15" x14ac:dyDescent="0.25">
      <c r="A45" s="19" t="s">
        <v>43</v>
      </c>
      <c r="B45" s="20" t="s">
        <v>14</v>
      </c>
      <c r="C45" s="20" t="s">
        <v>44</v>
      </c>
      <c r="D45" s="11"/>
      <c r="E45" s="7"/>
      <c r="F45" s="23">
        <v>986703292</v>
      </c>
      <c r="G45" s="23">
        <v>1167181576.5999999</v>
      </c>
      <c r="H45" s="24">
        <f t="shared" si="28"/>
        <v>180478284.5999999</v>
      </c>
      <c r="I45" s="23">
        <v>1178416405.8800001</v>
      </c>
      <c r="J45" s="24">
        <f t="shared" si="29"/>
        <v>11234829.28000021</v>
      </c>
      <c r="K45" s="25">
        <v>1178416405.8800001</v>
      </c>
      <c r="L45" s="24">
        <f t="shared" si="30"/>
        <v>0</v>
      </c>
      <c r="M45" s="25">
        <v>1169216405.8800001</v>
      </c>
      <c r="N45" s="24">
        <f t="shared" si="31"/>
        <v>-9200000</v>
      </c>
      <c r="O45" s="23">
        <v>1169158905.8800001</v>
      </c>
      <c r="P45" s="24">
        <f t="shared" si="32"/>
        <v>-57500</v>
      </c>
      <c r="Q45" s="23">
        <v>1067007284.11</v>
      </c>
      <c r="R45" s="24">
        <f t="shared" si="33"/>
        <v>-102151621.7700001</v>
      </c>
      <c r="S45" s="69">
        <f t="shared" si="27"/>
        <v>80303992.110000014</v>
      </c>
    </row>
    <row r="46" spans="1:19" ht="15" x14ac:dyDescent="0.25">
      <c r="A46" s="19" t="s">
        <v>45</v>
      </c>
      <c r="B46" s="20" t="s">
        <v>14</v>
      </c>
      <c r="C46" s="20" t="s">
        <v>33</v>
      </c>
      <c r="D46" s="11"/>
      <c r="E46" s="7"/>
      <c r="F46" s="23">
        <v>10290777263.5</v>
      </c>
      <c r="G46" s="23">
        <v>12504576805.049999</v>
      </c>
      <c r="H46" s="24">
        <f t="shared" si="28"/>
        <v>2213799541.5499992</v>
      </c>
      <c r="I46" s="23">
        <v>12504576805.049999</v>
      </c>
      <c r="J46" s="24">
        <f t="shared" si="29"/>
        <v>0</v>
      </c>
      <c r="K46" s="23">
        <v>12504576805.049999</v>
      </c>
      <c r="L46" s="24">
        <f t="shared" si="30"/>
        <v>0</v>
      </c>
      <c r="M46" s="23">
        <v>12706140383.049999</v>
      </c>
      <c r="N46" s="24">
        <f t="shared" si="31"/>
        <v>201563578</v>
      </c>
      <c r="O46" s="23">
        <v>13119349883.049999</v>
      </c>
      <c r="P46" s="24">
        <f t="shared" si="32"/>
        <v>413209500</v>
      </c>
      <c r="Q46" s="23">
        <v>13376003703.049999</v>
      </c>
      <c r="R46" s="24">
        <f t="shared" si="33"/>
        <v>256653820</v>
      </c>
      <c r="S46" s="69">
        <f t="shared" si="27"/>
        <v>3085226439.5499992</v>
      </c>
    </row>
    <row r="47" spans="1:19" ht="15" x14ac:dyDescent="0.25">
      <c r="A47" s="19" t="s">
        <v>114</v>
      </c>
      <c r="B47" s="20" t="s">
        <v>14</v>
      </c>
      <c r="C47" s="20" t="s">
        <v>21</v>
      </c>
      <c r="D47" s="11"/>
      <c r="E47" s="7"/>
      <c r="F47" s="23">
        <v>560080400</v>
      </c>
      <c r="G47" s="23">
        <v>586018533</v>
      </c>
      <c r="H47" s="24">
        <f t="shared" si="28"/>
        <v>25938133</v>
      </c>
      <c r="I47" s="23">
        <v>628725852.39999998</v>
      </c>
      <c r="J47" s="24">
        <f t="shared" si="29"/>
        <v>42707319.399999976</v>
      </c>
      <c r="K47" s="23">
        <v>628725852.39999998</v>
      </c>
      <c r="L47" s="24">
        <f t="shared" si="30"/>
        <v>0</v>
      </c>
      <c r="M47" s="23">
        <v>683932822.25999999</v>
      </c>
      <c r="N47" s="24">
        <f t="shared" si="31"/>
        <v>55206969.860000014</v>
      </c>
      <c r="O47" s="23">
        <v>684482822.25999999</v>
      </c>
      <c r="P47" s="24">
        <f t="shared" si="32"/>
        <v>550000</v>
      </c>
      <c r="Q47" s="23">
        <v>677468072.25999999</v>
      </c>
      <c r="R47" s="24">
        <f t="shared" si="33"/>
        <v>-7014750</v>
      </c>
      <c r="S47" s="69">
        <f t="shared" si="27"/>
        <v>117387672.25999999</v>
      </c>
    </row>
    <row r="48" spans="1:19" s="10" customFormat="1" ht="15" x14ac:dyDescent="0.2">
      <c r="A48" s="19" t="s">
        <v>46</v>
      </c>
      <c r="B48" s="20" t="s">
        <v>14</v>
      </c>
      <c r="C48" s="20" t="s">
        <v>47</v>
      </c>
      <c r="D48" s="8"/>
      <c r="E48" s="9"/>
      <c r="F48" s="23">
        <v>2932881088.29</v>
      </c>
      <c r="G48" s="23">
        <v>3338437713.4099998</v>
      </c>
      <c r="H48" s="24">
        <f t="shared" si="28"/>
        <v>405556625.11999989</v>
      </c>
      <c r="I48" s="23">
        <v>4463033397.6999998</v>
      </c>
      <c r="J48" s="24">
        <f t="shared" si="29"/>
        <v>1124595684.29</v>
      </c>
      <c r="K48" s="25">
        <v>4477600973.6499996</v>
      </c>
      <c r="L48" s="24">
        <f t="shared" si="30"/>
        <v>14567575.949999809</v>
      </c>
      <c r="M48" s="25">
        <v>4595909913.5</v>
      </c>
      <c r="N48" s="24">
        <f t="shared" si="31"/>
        <v>118308939.85000038</v>
      </c>
      <c r="O48" s="23">
        <v>4679692908.6499996</v>
      </c>
      <c r="P48" s="24">
        <f t="shared" si="32"/>
        <v>83782995.149999619</v>
      </c>
      <c r="Q48" s="23">
        <v>4480162387.7399998</v>
      </c>
      <c r="R48" s="24">
        <f t="shared" si="33"/>
        <v>-199530520.90999985</v>
      </c>
      <c r="S48" s="69">
        <f>Q48-F48</f>
        <v>1547281299.4499998</v>
      </c>
    </row>
    <row r="49" spans="1:19" s="61" customFormat="1" ht="14.25" x14ac:dyDescent="0.2">
      <c r="A49" s="28" t="s">
        <v>48</v>
      </c>
      <c r="B49" s="29" t="s">
        <v>16</v>
      </c>
      <c r="C49" s="29" t="s">
        <v>9</v>
      </c>
      <c r="D49" s="6">
        <f t="shared" ref="D49:O49" si="34">SUM(D50:D53)</f>
        <v>0</v>
      </c>
      <c r="E49" s="6">
        <f t="shared" si="34"/>
        <v>0</v>
      </c>
      <c r="F49" s="37">
        <f t="shared" si="34"/>
        <v>3929387316.1999998</v>
      </c>
      <c r="G49" s="37">
        <f t="shared" si="34"/>
        <v>4836609750.5900002</v>
      </c>
      <c r="H49" s="38">
        <f>SUM(H50:H53)</f>
        <v>907222434.38999999</v>
      </c>
      <c r="I49" s="37">
        <f>SUM(I50:I53)</f>
        <v>6252781158.3100004</v>
      </c>
      <c r="J49" s="38">
        <f>SUM(J50:J53)</f>
        <v>1416171407.72</v>
      </c>
      <c r="K49" s="37">
        <f t="shared" si="34"/>
        <v>6252781158.3100004</v>
      </c>
      <c r="L49" s="38">
        <f>SUM(L50:L53)</f>
        <v>0</v>
      </c>
      <c r="M49" s="37">
        <f t="shared" si="34"/>
        <v>6787886693.9100008</v>
      </c>
      <c r="N49" s="38">
        <f>SUM(N50:N53)</f>
        <v>535105535.59999996</v>
      </c>
      <c r="O49" s="37">
        <f t="shared" si="34"/>
        <v>6839475278.0200005</v>
      </c>
      <c r="P49" s="38">
        <f>SUM(P50:P53)</f>
        <v>51588584.109999955</v>
      </c>
      <c r="Q49" s="37">
        <f>SUM(Q50:Q53)</f>
        <v>6628181228.1000004</v>
      </c>
      <c r="R49" s="38">
        <f>SUM(R50:R53)</f>
        <v>-211294049.91999984</v>
      </c>
      <c r="S49" s="70">
        <f>SUM(S50:S53)</f>
        <v>2698793911.9000001</v>
      </c>
    </row>
    <row r="50" spans="1:19" ht="15" x14ac:dyDescent="0.25">
      <c r="A50" s="19" t="s">
        <v>49</v>
      </c>
      <c r="B50" s="20" t="s">
        <v>16</v>
      </c>
      <c r="C50" s="20" t="s">
        <v>8</v>
      </c>
      <c r="D50" s="7"/>
      <c r="E50" s="7"/>
      <c r="F50" s="39">
        <v>1608136563.3199999</v>
      </c>
      <c r="G50" s="39">
        <v>1990325959.6400001</v>
      </c>
      <c r="H50" s="24">
        <f>G50-F50</f>
        <v>382189396.32000017</v>
      </c>
      <c r="I50" s="39">
        <v>3278374160.21</v>
      </c>
      <c r="J50" s="24">
        <f>I50-G50</f>
        <v>1288048200.5699999</v>
      </c>
      <c r="K50" s="42">
        <v>3278374160.21</v>
      </c>
      <c r="L50" s="24">
        <f>K50-I50</f>
        <v>0</v>
      </c>
      <c r="M50" s="42">
        <v>3278374160.21</v>
      </c>
      <c r="N50" s="24">
        <f>M50-K50</f>
        <v>0</v>
      </c>
      <c r="O50" s="23">
        <v>3280903151.4099998</v>
      </c>
      <c r="P50" s="24">
        <f>O50-M50</f>
        <v>2528991.1999998093</v>
      </c>
      <c r="Q50" s="23">
        <v>3093617766.8800001</v>
      </c>
      <c r="R50" s="24">
        <f>Q50-O50</f>
        <v>-187285384.52999973</v>
      </c>
      <c r="S50" s="69">
        <f>Q50-F50</f>
        <v>1485481203.5600002</v>
      </c>
    </row>
    <row r="51" spans="1:19" ht="15" x14ac:dyDescent="0.25">
      <c r="A51" s="19" t="s">
        <v>50</v>
      </c>
      <c r="B51" s="20" t="s">
        <v>16</v>
      </c>
      <c r="C51" s="20" t="s">
        <v>10</v>
      </c>
      <c r="D51" s="12"/>
      <c r="E51" s="7"/>
      <c r="F51" s="40">
        <v>1110656262</v>
      </c>
      <c r="G51" s="40">
        <v>1481290952.5699999</v>
      </c>
      <c r="H51" s="24">
        <f>G51-F51</f>
        <v>370634690.56999993</v>
      </c>
      <c r="I51" s="40">
        <v>1587445370.6700001</v>
      </c>
      <c r="J51" s="24">
        <f>I51-G51</f>
        <v>106154418.10000014</v>
      </c>
      <c r="K51" s="43">
        <v>1587445370.6700001</v>
      </c>
      <c r="L51" s="24">
        <f>K51-I51</f>
        <v>0</v>
      </c>
      <c r="M51" s="40">
        <v>2100760878.1800001</v>
      </c>
      <c r="N51" s="24">
        <f>M51-K51</f>
        <v>513315507.50999999</v>
      </c>
      <c r="O51" s="40">
        <v>2100760878.1800001</v>
      </c>
      <c r="P51" s="24">
        <f>O51-M51</f>
        <v>0</v>
      </c>
      <c r="Q51" s="40">
        <v>2043162913.8900001</v>
      </c>
      <c r="R51" s="24">
        <f>Q51-O51</f>
        <v>-57597964.289999962</v>
      </c>
      <c r="S51" s="69">
        <f>Q51-F51</f>
        <v>932506651.8900001</v>
      </c>
    </row>
    <row r="52" spans="1:19" ht="15" x14ac:dyDescent="0.25">
      <c r="A52" s="19" t="s">
        <v>51</v>
      </c>
      <c r="B52" s="20" t="s">
        <v>16</v>
      </c>
      <c r="C52" s="20" t="s">
        <v>12</v>
      </c>
      <c r="D52" s="11"/>
      <c r="E52" s="7"/>
      <c r="F52" s="23">
        <v>889756862.46000004</v>
      </c>
      <c r="G52" s="23">
        <v>1035689864.6799999</v>
      </c>
      <c r="H52" s="24">
        <f>G52-F52</f>
        <v>145933002.21999991</v>
      </c>
      <c r="I52" s="23">
        <v>1035689864.6799999</v>
      </c>
      <c r="J52" s="24">
        <f>I52-G52</f>
        <v>0</v>
      </c>
      <c r="K52" s="25">
        <v>1035689864.6799999</v>
      </c>
      <c r="L52" s="24">
        <f>K52-I52</f>
        <v>0</v>
      </c>
      <c r="M52" s="25">
        <v>1035689864.6799999</v>
      </c>
      <c r="N52" s="24">
        <f>M52-K52</f>
        <v>0</v>
      </c>
      <c r="O52" s="25">
        <v>1078312430.4400001</v>
      </c>
      <c r="P52" s="24">
        <f>O52-M52</f>
        <v>42622565.76000011</v>
      </c>
      <c r="Q52" s="25">
        <v>1110895588.3299999</v>
      </c>
      <c r="R52" s="24">
        <f>Q52-O52</f>
        <v>32583157.889999866</v>
      </c>
      <c r="S52" s="69">
        <f>Q52-F52</f>
        <v>221138725.86999989</v>
      </c>
    </row>
    <row r="53" spans="1:19" s="10" customFormat="1" ht="30" x14ac:dyDescent="0.2">
      <c r="A53" s="19" t="s">
        <v>52</v>
      </c>
      <c r="B53" s="20" t="s">
        <v>16</v>
      </c>
      <c r="C53" s="20" t="s">
        <v>16</v>
      </c>
      <c r="D53" s="8"/>
      <c r="E53" s="9"/>
      <c r="F53" s="23">
        <v>320837628.42000002</v>
      </c>
      <c r="G53" s="23">
        <v>329302973.69999999</v>
      </c>
      <c r="H53" s="24">
        <f>G53-F53</f>
        <v>8465345.2799999714</v>
      </c>
      <c r="I53" s="23">
        <v>351271762.75</v>
      </c>
      <c r="J53" s="24">
        <f>I53-G53</f>
        <v>21968789.050000012</v>
      </c>
      <c r="K53" s="25">
        <v>351271762.75</v>
      </c>
      <c r="L53" s="24">
        <f>K53-I53</f>
        <v>0</v>
      </c>
      <c r="M53" s="25">
        <v>373061790.83999997</v>
      </c>
      <c r="N53" s="24">
        <f>M53-K53</f>
        <v>21790028.089999974</v>
      </c>
      <c r="O53" s="23">
        <v>379498817.99000001</v>
      </c>
      <c r="P53" s="24">
        <f>O53-M53</f>
        <v>6437027.1500000358</v>
      </c>
      <c r="Q53" s="23">
        <v>380504959</v>
      </c>
      <c r="R53" s="24">
        <f>Q53-O53</f>
        <v>1006141.0099999905</v>
      </c>
      <c r="S53" s="69">
        <f>Q53-F53</f>
        <v>59667330.579999983</v>
      </c>
    </row>
    <row r="54" spans="1:19" s="61" customFormat="1" ht="14.25" x14ac:dyDescent="0.2">
      <c r="A54" s="28" t="s">
        <v>53</v>
      </c>
      <c r="B54" s="29" t="s">
        <v>18</v>
      </c>
      <c r="C54" s="29" t="s">
        <v>9</v>
      </c>
      <c r="D54" s="6">
        <f t="shared" ref="D54:O54" si="35">SUM(D55:D56)</f>
        <v>0</v>
      </c>
      <c r="E54" s="6">
        <f t="shared" si="35"/>
        <v>0</v>
      </c>
      <c r="F54" s="37">
        <f t="shared" si="35"/>
        <v>122355020</v>
      </c>
      <c r="G54" s="37">
        <f t="shared" si="35"/>
        <v>125281642</v>
      </c>
      <c r="H54" s="38">
        <f>SUM(H55:H56)</f>
        <v>2926622</v>
      </c>
      <c r="I54" s="37">
        <f t="shared" si="35"/>
        <v>129637478.40000001</v>
      </c>
      <c r="J54" s="38">
        <f>SUM(J55:J56)</f>
        <v>4355836.4000000022</v>
      </c>
      <c r="K54" s="37">
        <f t="shared" si="35"/>
        <v>129637478.40000001</v>
      </c>
      <c r="L54" s="38">
        <f>SUM(L55:L56)</f>
        <v>0</v>
      </c>
      <c r="M54" s="37">
        <f t="shared" si="35"/>
        <v>625387478.39999998</v>
      </c>
      <c r="N54" s="38">
        <f>SUM(N55:N56)</f>
        <v>495749999.99999994</v>
      </c>
      <c r="O54" s="37">
        <f t="shared" si="35"/>
        <v>625393413.39999998</v>
      </c>
      <c r="P54" s="38">
        <f>SUM(P55:P56)</f>
        <v>5935</v>
      </c>
      <c r="Q54" s="37">
        <f>SUM(Q55:Q56)</f>
        <v>635439329.49000001</v>
      </c>
      <c r="R54" s="38">
        <f>SUM(R55:R56)</f>
        <v>10045916.090000033</v>
      </c>
      <c r="S54" s="70">
        <f>SUM(S55:S56)</f>
        <v>513084309.48999995</v>
      </c>
    </row>
    <row r="55" spans="1:19" ht="15" x14ac:dyDescent="0.25">
      <c r="A55" s="19" t="s">
        <v>92</v>
      </c>
      <c r="B55" s="20" t="s">
        <v>18</v>
      </c>
      <c r="C55" s="20" t="s">
        <v>10</v>
      </c>
      <c r="D55" s="7"/>
      <c r="E55" s="7"/>
      <c r="F55" s="39">
        <v>1000000</v>
      </c>
      <c r="G55" s="39">
        <v>1000000</v>
      </c>
      <c r="H55" s="24">
        <f>G55-F55</f>
        <v>0</v>
      </c>
      <c r="I55" s="39">
        <v>8157733.3399999999</v>
      </c>
      <c r="J55" s="24">
        <f>I55-G55</f>
        <v>7157733.3399999999</v>
      </c>
      <c r="K55" s="39">
        <v>8157733.3399999999</v>
      </c>
      <c r="L55" s="24">
        <f>K55-I55</f>
        <v>0</v>
      </c>
      <c r="M55" s="39">
        <v>8157733.3399999999</v>
      </c>
      <c r="N55" s="24">
        <f>M55-K55</f>
        <v>0</v>
      </c>
      <c r="O55" s="39">
        <v>8111753.3399999999</v>
      </c>
      <c r="P55" s="24">
        <f>O55-M55</f>
        <v>-45980</v>
      </c>
      <c r="Q55" s="39">
        <v>8061753.3399999999</v>
      </c>
      <c r="R55" s="24">
        <f>Q55-O55</f>
        <v>-50000</v>
      </c>
      <c r="S55" s="69">
        <f>Q55-F55</f>
        <v>7061753.3399999999</v>
      </c>
    </row>
    <row r="56" spans="1:19" ht="15" x14ac:dyDescent="0.25">
      <c r="A56" s="19" t="s">
        <v>54</v>
      </c>
      <c r="B56" s="20" t="s">
        <v>18</v>
      </c>
      <c r="C56" s="20" t="s">
        <v>16</v>
      </c>
      <c r="D56" s="11"/>
      <c r="E56" s="7"/>
      <c r="F56" s="23">
        <v>121355020</v>
      </c>
      <c r="G56" s="23">
        <v>124281642</v>
      </c>
      <c r="H56" s="24">
        <f>G56-F56</f>
        <v>2926622</v>
      </c>
      <c r="I56" s="23">
        <v>121479745.06</v>
      </c>
      <c r="J56" s="24">
        <f>I56-G56</f>
        <v>-2801896.9399999976</v>
      </c>
      <c r="K56" s="25">
        <v>121479745.06</v>
      </c>
      <c r="L56" s="24">
        <f>K56-I56</f>
        <v>0</v>
      </c>
      <c r="M56" s="25">
        <v>617229745.05999994</v>
      </c>
      <c r="N56" s="24">
        <f>M56-K56</f>
        <v>495749999.99999994</v>
      </c>
      <c r="O56" s="23">
        <v>617281660.05999994</v>
      </c>
      <c r="P56" s="24">
        <f>O56-M56</f>
        <v>51915</v>
      </c>
      <c r="Q56" s="23">
        <v>627377576.14999998</v>
      </c>
      <c r="R56" s="24">
        <f>Q56-O56</f>
        <v>10095916.090000033</v>
      </c>
      <c r="S56" s="69">
        <f>Q56-F56</f>
        <v>506022556.14999998</v>
      </c>
    </row>
    <row r="57" spans="1:19" s="61" customFormat="1" ht="14.25" x14ac:dyDescent="0.2">
      <c r="A57" s="28" t="s">
        <v>55</v>
      </c>
      <c r="B57" s="29" t="s">
        <v>20</v>
      </c>
      <c r="C57" s="29" t="s">
        <v>9</v>
      </c>
      <c r="D57" s="6">
        <f t="shared" ref="D57:K57" si="36">SUM(D58:D64)</f>
        <v>0</v>
      </c>
      <c r="E57" s="6">
        <f t="shared" si="36"/>
        <v>0</v>
      </c>
      <c r="F57" s="37">
        <f t="shared" si="36"/>
        <v>17281886798.77</v>
      </c>
      <c r="G57" s="37">
        <f t="shared" si="36"/>
        <v>18096218312.539997</v>
      </c>
      <c r="H57" s="38">
        <f>SUM(H58:H64)</f>
        <v>814331513.76999986</v>
      </c>
      <c r="I57" s="37">
        <f t="shared" si="36"/>
        <v>18240814036.629997</v>
      </c>
      <c r="J57" s="38">
        <f>SUM(J58:J64)</f>
        <v>144595724.08999982</v>
      </c>
      <c r="K57" s="37">
        <f t="shared" si="36"/>
        <v>18240814036.629997</v>
      </c>
      <c r="L57" s="38">
        <f t="shared" ref="L57:S57" si="37">SUM(L58:L64)</f>
        <v>0</v>
      </c>
      <c r="M57" s="44">
        <f t="shared" si="37"/>
        <v>18658502168.91</v>
      </c>
      <c r="N57" s="38">
        <f t="shared" si="37"/>
        <v>417688132.27999985</v>
      </c>
      <c r="O57" s="37">
        <f t="shared" si="37"/>
        <v>19053260870.66</v>
      </c>
      <c r="P57" s="38">
        <f t="shared" si="37"/>
        <v>394758701.74999958</v>
      </c>
      <c r="Q57" s="37">
        <f t="shared" si="37"/>
        <v>19078159334.150002</v>
      </c>
      <c r="R57" s="38">
        <f t="shared" si="37"/>
        <v>24898463.489999533</v>
      </c>
      <c r="S57" s="70">
        <f t="shared" si="37"/>
        <v>1796272535.3799987</v>
      </c>
    </row>
    <row r="58" spans="1:19" ht="15" x14ac:dyDescent="0.25">
      <c r="A58" s="19" t="s">
        <v>56</v>
      </c>
      <c r="B58" s="20" t="s">
        <v>20</v>
      </c>
      <c r="C58" s="20" t="s">
        <v>8</v>
      </c>
      <c r="D58" s="12"/>
      <c r="E58" s="7"/>
      <c r="F58" s="40">
        <v>3956448244.4899998</v>
      </c>
      <c r="G58" s="40">
        <v>4027240089.4099998</v>
      </c>
      <c r="H58" s="24">
        <f>G58-F58</f>
        <v>70791844.920000076</v>
      </c>
      <c r="I58" s="40">
        <v>4027240089.4099998</v>
      </c>
      <c r="J58" s="24">
        <f>I58-G58</f>
        <v>0</v>
      </c>
      <c r="K58" s="43">
        <v>4027240089.4099998</v>
      </c>
      <c r="L58" s="24">
        <f>K58-I58</f>
        <v>0</v>
      </c>
      <c r="M58" s="40">
        <v>4114956397.1300001</v>
      </c>
      <c r="N58" s="24">
        <f>M58-K58</f>
        <v>87716307.720000267</v>
      </c>
      <c r="O58" s="23">
        <v>4161654970.4699998</v>
      </c>
      <c r="P58" s="24">
        <f>O58-M58</f>
        <v>46698573.339999676</v>
      </c>
      <c r="Q58" s="23">
        <v>4163089775.4699998</v>
      </c>
      <c r="R58" s="24">
        <f>Q58-O58</f>
        <v>1434805</v>
      </c>
      <c r="S58" s="69">
        <f t="shared" ref="S58:S64" si="38">Q58-F58</f>
        <v>206641530.98000002</v>
      </c>
    </row>
    <row r="59" spans="1:19" ht="15" x14ac:dyDescent="0.25">
      <c r="A59" s="19" t="s">
        <v>57</v>
      </c>
      <c r="B59" s="20" t="s">
        <v>20</v>
      </c>
      <c r="C59" s="20" t="s">
        <v>10</v>
      </c>
      <c r="D59" s="11"/>
      <c r="E59" s="7"/>
      <c r="F59" s="23">
        <v>9801117594.6000004</v>
      </c>
      <c r="G59" s="23">
        <v>10378075370.43</v>
      </c>
      <c r="H59" s="24">
        <f t="shared" ref="H59:H64" si="39">G59-F59</f>
        <v>576957775.82999992</v>
      </c>
      <c r="I59" s="23">
        <v>10505194074.34</v>
      </c>
      <c r="J59" s="24">
        <f t="shared" ref="J59:J64" si="40">I59-G59</f>
        <v>127118703.90999985</v>
      </c>
      <c r="K59" s="25">
        <v>10505194074.34</v>
      </c>
      <c r="L59" s="24">
        <f t="shared" ref="L59:L64" si="41">K59-I59</f>
        <v>0</v>
      </c>
      <c r="M59" s="25">
        <v>10619322243.57</v>
      </c>
      <c r="N59" s="24">
        <f t="shared" ref="N59:N64" si="42">M59-K59</f>
        <v>114128169.22999954</v>
      </c>
      <c r="O59" s="23">
        <v>10867259229.809999</v>
      </c>
      <c r="P59" s="24">
        <f t="shared" ref="P59:P64" si="43">O59-M59</f>
        <v>247936986.23999977</v>
      </c>
      <c r="Q59" s="23">
        <v>10889200938.379999</v>
      </c>
      <c r="R59" s="24">
        <f t="shared" ref="R59:R64" si="44">Q59-O59</f>
        <v>21941708.569999695</v>
      </c>
      <c r="S59" s="69">
        <f t="shared" si="38"/>
        <v>1088083343.7799988</v>
      </c>
    </row>
    <row r="60" spans="1:19" ht="15" x14ac:dyDescent="0.25">
      <c r="A60" s="19" t="s">
        <v>95</v>
      </c>
      <c r="B60" s="20" t="s">
        <v>20</v>
      </c>
      <c r="C60" s="20" t="s">
        <v>12</v>
      </c>
      <c r="D60" s="11"/>
      <c r="E60" s="7"/>
      <c r="F60" s="23">
        <v>504788556.30000001</v>
      </c>
      <c r="G60" s="23">
        <v>536544286.30000001</v>
      </c>
      <c r="H60" s="24">
        <f t="shared" si="39"/>
        <v>31755730</v>
      </c>
      <c r="I60" s="23">
        <v>544617576.29999995</v>
      </c>
      <c r="J60" s="24">
        <f t="shared" si="40"/>
        <v>8073289.9999999404</v>
      </c>
      <c r="K60" s="25">
        <v>544617576.29999995</v>
      </c>
      <c r="L60" s="24">
        <f t="shared" si="41"/>
        <v>0</v>
      </c>
      <c r="M60" s="25">
        <v>548144246.55999994</v>
      </c>
      <c r="N60" s="24">
        <f t="shared" si="42"/>
        <v>3526670.2599999905</v>
      </c>
      <c r="O60" s="23">
        <v>549774291.39999998</v>
      </c>
      <c r="P60" s="24">
        <f t="shared" si="43"/>
        <v>1630044.8400000334</v>
      </c>
      <c r="Q60" s="23">
        <v>542852617.17999995</v>
      </c>
      <c r="R60" s="24">
        <f t="shared" si="44"/>
        <v>-6921674.2200000286</v>
      </c>
      <c r="S60" s="69">
        <f t="shared" si="38"/>
        <v>38064060.879999936</v>
      </c>
    </row>
    <row r="61" spans="1:19" ht="15" x14ac:dyDescent="0.25">
      <c r="A61" s="19" t="s">
        <v>58</v>
      </c>
      <c r="B61" s="20" t="s">
        <v>20</v>
      </c>
      <c r="C61" s="20" t="s">
        <v>14</v>
      </c>
      <c r="D61" s="11"/>
      <c r="E61" s="7"/>
      <c r="F61" s="23">
        <v>2029240533.25</v>
      </c>
      <c r="G61" s="23">
        <v>2068151741.25</v>
      </c>
      <c r="H61" s="24">
        <f t="shared" si="39"/>
        <v>38911208</v>
      </c>
      <c r="I61" s="23">
        <v>2093246610.25</v>
      </c>
      <c r="J61" s="24">
        <f t="shared" si="40"/>
        <v>25094869</v>
      </c>
      <c r="K61" s="25">
        <v>2093246610.25</v>
      </c>
      <c r="L61" s="24">
        <f t="shared" si="41"/>
        <v>0</v>
      </c>
      <c r="M61" s="25">
        <v>2111322595.54</v>
      </c>
      <c r="N61" s="24">
        <f t="shared" si="42"/>
        <v>18075985.289999962</v>
      </c>
      <c r="O61" s="23">
        <v>2161286028.1100001</v>
      </c>
      <c r="P61" s="24">
        <f t="shared" si="43"/>
        <v>49963432.570000172</v>
      </c>
      <c r="Q61" s="23">
        <v>2183064031.5599999</v>
      </c>
      <c r="R61" s="24">
        <f t="shared" si="44"/>
        <v>21778003.449999809</v>
      </c>
      <c r="S61" s="69">
        <f t="shared" si="38"/>
        <v>153823498.30999994</v>
      </c>
    </row>
    <row r="62" spans="1:19" s="10" customFormat="1" ht="30" x14ac:dyDescent="0.2">
      <c r="A62" s="19" t="s">
        <v>59</v>
      </c>
      <c r="B62" s="20" t="s">
        <v>20</v>
      </c>
      <c r="C62" s="20" t="s">
        <v>16</v>
      </c>
      <c r="D62" s="8"/>
      <c r="E62" s="9"/>
      <c r="F62" s="23">
        <v>131819348.55</v>
      </c>
      <c r="G62" s="23">
        <v>138573914.84999999</v>
      </c>
      <c r="H62" s="24">
        <f t="shared" si="39"/>
        <v>6754566.299999997</v>
      </c>
      <c r="I62" s="23">
        <v>140505448.80000001</v>
      </c>
      <c r="J62" s="24">
        <f t="shared" si="40"/>
        <v>1931533.9500000179</v>
      </c>
      <c r="K62" s="23">
        <v>140505448.80000001</v>
      </c>
      <c r="L62" s="24">
        <f t="shared" si="41"/>
        <v>0</v>
      </c>
      <c r="M62" s="25">
        <v>144469400.40000001</v>
      </c>
      <c r="N62" s="24">
        <f t="shared" si="42"/>
        <v>3963951.599999994</v>
      </c>
      <c r="O62" s="25">
        <v>144469400.40000001</v>
      </c>
      <c r="P62" s="24">
        <f t="shared" si="43"/>
        <v>0</v>
      </c>
      <c r="Q62" s="25">
        <v>145684442.40000001</v>
      </c>
      <c r="R62" s="24">
        <f t="shared" si="44"/>
        <v>1215042</v>
      </c>
      <c r="S62" s="69">
        <f t="shared" si="38"/>
        <v>13865093.850000009</v>
      </c>
    </row>
    <row r="63" spans="1:19" ht="15" x14ac:dyDescent="0.25">
      <c r="A63" s="19" t="s">
        <v>60</v>
      </c>
      <c r="B63" s="20" t="s">
        <v>20</v>
      </c>
      <c r="C63" s="20" t="s">
        <v>20</v>
      </c>
      <c r="D63" s="11"/>
      <c r="E63" s="7"/>
      <c r="F63" s="23">
        <v>279405840</v>
      </c>
      <c r="G63" s="23">
        <v>352781972</v>
      </c>
      <c r="H63" s="24">
        <f t="shared" si="39"/>
        <v>73376132</v>
      </c>
      <c r="I63" s="23">
        <v>324487654</v>
      </c>
      <c r="J63" s="24">
        <f t="shared" si="40"/>
        <v>-28294318</v>
      </c>
      <c r="K63" s="23">
        <v>324487654</v>
      </c>
      <c r="L63" s="24">
        <f t="shared" si="41"/>
        <v>0</v>
      </c>
      <c r="M63" s="25">
        <v>367047631.5</v>
      </c>
      <c r="N63" s="24">
        <f t="shared" si="42"/>
        <v>42559977.5</v>
      </c>
      <c r="O63" s="25">
        <v>410240095.41000003</v>
      </c>
      <c r="P63" s="24">
        <f t="shared" si="43"/>
        <v>43192463.910000026</v>
      </c>
      <c r="Q63" s="25">
        <v>397465203.44</v>
      </c>
      <c r="R63" s="24">
        <f t="shared" si="44"/>
        <v>-12774891.970000029</v>
      </c>
      <c r="S63" s="69">
        <f t="shared" si="38"/>
        <v>118059363.44</v>
      </c>
    </row>
    <row r="64" spans="1:19" ht="15" x14ac:dyDescent="0.25">
      <c r="A64" s="19" t="s">
        <v>61</v>
      </c>
      <c r="B64" s="20" t="s">
        <v>20</v>
      </c>
      <c r="C64" s="20" t="s">
        <v>33</v>
      </c>
      <c r="D64" s="11"/>
      <c r="E64" s="7"/>
      <c r="F64" s="23">
        <v>579066681.58000004</v>
      </c>
      <c r="G64" s="23">
        <v>594850938.29999995</v>
      </c>
      <c r="H64" s="24">
        <f t="shared" si="39"/>
        <v>15784256.719999909</v>
      </c>
      <c r="I64" s="23">
        <v>605522583.52999997</v>
      </c>
      <c r="J64" s="24">
        <f t="shared" si="40"/>
        <v>10671645.230000019</v>
      </c>
      <c r="K64" s="25">
        <v>605522583.52999997</v>
      </c>
      <c r="L64" s="24">
        <f t="shared" si="41"/>
        <v>0</v>
      </c>
      <c r="M64" s="25">
        <v>753239654.21000004</v>
      </c>
      <c r="N64" s="24">
        <f t="shared" si="42"/>
        <v>147717070.68000007</v>
      </c>
      <c r="O64" s="23">
        <v>758576855.05999994</v>
      </c>
      <c r="P64" s="24">
        <f t="shared" si="43"/>
        <v>5337200.8499999046</v>
      </c>
      <c r="Q64" s="23">
        <v>756802325.72000003</v>
      </c>
      <c r="R64" s="24">
        <f t="shared" si="44"/>
        <v>-1774529.3399999142</v>
      </c>
      <c r="S64" s="69">
        <f t="shared" si="38"/>
        <v>177735644.13999999</v>
      </c>
    </row>
    <row r="65" spans="1:19" s="61" customFormat="1" ht="14.25" x14ac:dyDescent="0.2">
      <c r="A65" s="28" t="s">
        <v>93</v>
      </c>
      <c r="B65" s="29" t="s">
        <v>44</v>
      </c>
      <c r="C65" s="29" t="s">
        <v>9</v>
      </c>
      <c r="D65" s="6">
        <f t="shared" ref="D65:O65" si="45">SUM(D66:D67)</f>
        <v>0</v>
      </c>
      <c r="E65" s="6">
        <f t="shared" si="45"/>
        <v>0</v>
      </c>
      <c r="F65" s="37">
        <f t="shared" si="45"/>
        <v>1762154150.95</v>
      </c>
      <c r="G65" s="37">
        <f t="shared" si="45"/>
        <v>1794120361.95</v>
      </c>
      <c r="H65" s="38">
        <f>SUM(H66:H67)</f>
        <v>31966211</v>
      </c>
      <c r="I65" s="44">
        <f t="shared" si="45"/>
        <v>1772062030.95</v>
      </c>
      <c r="J65" s="38">
        <f>SUM(J66:J67)</f>
        <v>-22058331</v>
      </c>
      <c r="K65" s="37">
        <f t="shared" si="45"/>
        <v>1772062030.95</v>
      </c>
      <c r="L65" s="38">
        <f>SUM(L66:L67)</f>
        <v>0</v>
      </c>
      <c r="M65" s="37">
        <f t="shared" si="45"/>
        <v>1757770180.95</v>
      </c>
      <c r="N65" s="38">
        <f>SUM(N66:N67)</f>
        <v>-14291850</v>
      </c>
      <c r="O65" s="37">
        <f t="shared" si="45"/>
        <v>1781322565.95</v>
      </c>
      <c r="P65" s="38">
        <f>SUM(P66:P67)</f>
        <v>23552385</v>
      </c>
      <c r="Q65" s="37">
        <f>SUM(Q66:Q67)</f>
        <v>1789808897.05</v>
      </c>
      <c r="R65" s="38">
        <f>SUM(R66:R67)</f>
        <v>8486331.0999999046</v>
      </c>
      <c r="S65" s="70">
        <f>SUM(S66:S67)</f>
        <v>27654746.099999905</v>
      </c>
    </row>
    <row r="66" spans="1:19" ht="15" x14ac:dyDescent="0.25">
      <c r="A66" s="19" t="s">
        <v>62</v>
      </c>
      <c r="B66" s="20" t="s">
        <v>44</v>
      </c>
      <c r="C66" s="20" t="s">
        <v>8</v>
      </c>
      <c r="D66" s="11"/>
      <c r="E66" s="7"/>
      <c r="F66" s="23">
        <v>1725933950.95</v>
      </c>
      <c r="G66" s="23">
        <v>1756233849.95</v>
      </c>
      <c r="H66" s="24">
        <f>G66-F66</f>
        <v>30299899</v>
      </c>
      <c r="I66" s="23">
        <v>1734175518.95</v>
      </c>
      <c r="J66" s="24">
        <f>I66-G66</f>
        <v>-22058331</v>
      </c>
      <c r="K66" s="25">
        <v>1734175518.95</v>
      </c>
      <c r="L66" s="24">
        <f>K66-I66</f>
        <v>0</v>
      </c>
      <c r="M66" s="25">
        <v>1719883668.95</v>
      </c>
      <c r="N66" s="24">
        <f>M66-K66</f>
        <v>-14291850</v>
      </c>
      <c r="O66" s="23">
        <v>1742860948.95</v>
      </c>
      <c r="P66" s="24">
        <f>O66-M66</f>
        <v>22977280</v>
      </c>
      <c r="Q66" s="23">
        <v>1749818505.05</v>
      </c>
      <c r="R66" s="24">
        <f>Q66-O66</f>
        <v>6957556.0999999046</v>
      </c>
      <c r="S66" s="69">
        <f>Q66-F66</f>
        <v>23884554.099999905</v>
      </c>
    </row>
    <row r="67" spans="1:19" ht="15" x14ac:dyDescent="0.25">
      <c r="A67" s="19" t="s">
        <v>63</v>
      </c>
      <c r="B67" s="20" t="s">
        <v>44</v>
      </c>
      <c r="C67" s="20" t="s">
        <v>14</v>
      </c>
      <c r="D67" s="11"/>
      <c r="E67" s="7"/>
      <c r="F67" s="23">
        <v>36220200</v>
      </c>
      <c r="G67" s="23">
        <v>37886512</v>
      </c>
      <c r="H67" s="24">
        <f>G67-F67</f>
        <v>1666312</v>
      </c>
      <c r="I67" s="23">
        <v>37886512</v>
      </c>
      <c r="J67" s="24">
        <f>I67-G67</f>
        <v>0</v>
      </c>
      <c r="K67" s="25">
        <v>37886512</v>
      </c>
      <c r="L67" s="24">
        <f>K67-I67</f>
        <v>0</v>
      </c>
      <c r="M67" s="25">
        <v>37886512</v>
      </c>
      <c r="N67" s="24">
        <f>M67-K67</f>
        <v>0</v>
      </c>
      <c r="O67" s="23">
        <v>38461617</v>
      </c>
      <c r="P67" s="24">
        <f>O67-M67</f>
        <v>575105</v>
      </c>
      <c r="Q67" s="23">
        <v>39990392</v>
      </c>
      <c r="R67" s="24">
        <f>Q67-O67</f>
        <v>1528775</v>
      </c>
      <c r="S67" s="69">
        <f>Q67-F67</f>
        <v>3770192</v>
      </c>
    </row>
    <row r="68" spans="1:19" s="61" customFormat="1" ht="14.25" x14ac:dyDescent="0.2">
      <c r="A68" s="28" t="s">
        <v>64</v>
      </c>
      <c r="B68" s="29" t="s">
        <v>33</v>
      </c>
      <c r="C68" s="29" t="s">
        <v>9</v>
      </c>
      <c r="D68" s="6">
        <f t="shared" ref="D68:O68" si="46">SUM(D69:D74)</f>
        <v>0</v>
      </c>
      <c r="E68" s="6">
        <f t="shared" si="46"/>
        <v>0</v>
      </c>
      <c r="F68" s="37">
        <f t="shared" si="46"/>
        <v>9744176425.3699989</v>
      </c>
      <c r="G68" s="37">
        <f t="shared" si="46"/>
        <v>10491922021.98</v>
      </c>
      <c r="H68" s="38">
        <f>SUM(H69:H74)</f>
        <v>747745596.61000061</v>
      </c>
      <c r="I68" s="37">
        <f>SUM(I69:I74)</f>
        <v>10984955832.75</v>
      </c>
      <c r="J68" s="38">
        <f>SUM(J69:J74)</f>
        <v>493033810.76999968</v>
      </c>
      <c r="K68" s="37">
        <f>SUM(K69:K74)</f>
        <v>10984955832.75</v>
      </c>
      <c r="L68" s="38">
        <f>SUM(L69:L74)</f>
        <v>0</v>
      </c>
      <c r="M68" s="37">
        <f t="shared" si="46"/>
        <v>12033995341.529999</v>
      </c>
      <c r="N68" s="38">
        <f>SUM(N69:N74)</f>
        <v>1049039508.7799995</v>
      </c>
      <c r="O68" s="37">
        <f t="shared" si="46"/>
        <v>12212019908.98</v>
      </c>
      <c r="P68" s="38">
        <f>SUM(P69:P74)</f>
        <v>178024567.45000026</v>
      </c>
      <c r="Q68" s="37">
        <f>SUM(Q69:Q74)</f>
        <v>11318518006.470001</v>
      </c>
      <c r="R68" s="38">
        <f>SUM(R69:R74)</f>
        <v>-893501902.50999975</v>
      </c>
      <c r="S68" s="70">
        <f>SUM(S69:S74)</f>
        <v>1574341581.1000004</v>
      </c>
    </row>
    <row r="69" spans="1:19" ht="15" x14ac:dyDescent="0.25">
      <c r="A69" s="19" t="s">
        <v>65</v>
      </c>
      <c r="B69" s="20" t="s">
        <v>33</v>
      </c>
      <c r="C69" s="20" t="s">
        <v>8</v>
      </c>
      <c r="D69" s="11"/>
      <c r="E69" s="7"/>
      <c r="F69" s="23">
        <v>4803565548.7399998</v>
      </c>
      <c r="G69" s="23">
        <v>5424873684.0200005</v>
      </c>
      <c r="H69" s="24">
        <f t="shared" ref="H69:H74" si="47">G69-F69</f>
        <v>621308135.28000069</v>
      </c>
      <c r="I69" s="23">
        <v>5495528135.1999998</v>
      </c>
      <c r="J69" s="24">
        <f t="shared" ref="J69:J74" si="48">I69-G69</f>
        <v>70654451.179999352</v>
      </c>
      <c r="K69" s="25">
        <v>5495528135.1999998</v>
      </c>
      <c r="L69" s="24">
        <f t="shared" ref="L69:L74" si="49">K69-I69</f>
        <v>0</v>
      </c>
      <c r="M69" s="25">
        <v>6045374828.4799995</v>
      </c>
      <c r="N69" s="24">
        <f t="shared" ref="N69:N74" si="50">M69-K69</f>
        <v>549846693.27999973</v>
      </c>
      <c r="O69" s="23">
        <v>6193838709.54</v>
      </c>
      <c r="P69" s="24">
        <f t="shared" ref="P69:P74" si="51">O69-M69</f>
        <v>148463881.06000042</v>
      </c>
      <c r="Q69" s="23">
        <v>5503186942.8299999</v>
      </c>
      <c r="R69" s="24">
        <f t="shared" ref="R69:R74" si="52">Q69-O69</f>
        <v>-690651766.71000004</v>
      </c>
      <c r="S69" s="69">
        <f t="shared" ref="S69:S74" si="53">Q69-F69</f>
        <v>699621394.09000015</v>
      </c>
    </row>
    <row r="70" spans="1:19" ht="15" x14ac:dyDescent="0.25">
      <c r="A70" s="19" t="s">
        <v>66</v>
      </c>
      <c r="B70" s="20" t="s">
        <v>33</v>
      </c>
      <c r="C70" s="20" t="s">
        <v>10</v>
      </c>
      <c r="D70" s="12"/>
      <c r="E70" s="7"/>
      <c r="F70" s="40">
        <v>2087823253.8</v>
      </c>
      <c r="G70" s="40">
        <v>2096716294.8</v>
      </c>
      <c r="H70" s="24">
        <f t="shared" si="47"/>
        <v>8893041</v>
      </c>
      <c r="I70" s="40">
        <v>2194861932.48</v>
      </c>
      <c r="J70" s="24">
        <f t="shared" si="48"/>
        <v>98145637.680000067</v>
      </c>
      <c r="K70" s="40">
        <v>2194861932.48</v>
      </c>
      <c r="L70" s="24">
        <f t="shared" si="49"/>
        <v>0</v>
      </c>
      <c r="M70" s="40">
        <v>2315672465.8099999</v>
      </c>
      <c r="N70" s="24">
        <f t="shared" si="50"/>
        <v>120810533.32999992</v>
      </c>
      <c r="O70" s="23">
        <v>2014313477.8</v>
      </c>
      <c r="P70" s="24">
        <f t="shared" si="51"/>
        <v>-301358988.00999999</v>
      </c>
      <c r="Q70" s="23">
        <v>2059451038.8</v>
      </c>
      <c r="R70" s="24">
        <f t="shared" si="52"/>
        <v>45137561</v>
      </c>
      <c r="S70" s="69">
        <f t="shared" si="53"/>
        <v>-28372215</v>
      </c>
    </row>
    <row r="71" spans="1:19" ht="15" x14ac:dyDescent="0.25">
      <c r="A71" s="19" t="s">
        <v>67</v>
      </c>
      <c r="B71" s="20" t="s">
        <v>33</v>
      </c>
      <c r="C71" s="20" t="s">
        <v>14</v>
      </c>
      <c r="D71" s="12"/>
      <c r="E71" s="7"/>
      <c r="F71" s="40">
        <v>85413470</v>
      </c>
      <c r="G71" s="40">
        <v>86872285</v>
      </c>
      <c r="H71" s="24">
        <f t="shared" si="47"/>
        <v>1458815</v>
      </c>
      <c r="I71" s="40">
        <v>86872285</v>
      </c>
      <c r="J71" s="24">
        <f t="shared" si="48"/>
        <v>0</v>
      </c>
      <c r="K71" s="40">
        <v>86872285</v>
      </c>
      <c r="L71" s="24">
        <f t="shared" si="49"/>
        <v>0</v>
      </c>
      <c r="M71" s="40">
        <v>87093585</v>
      </c>
      <c r="N71" s="24">
        <f t="shared" si="50"/>
        <v>221300</v>
      </c>
      <c r="O71" s="23">
        <v>94818038.599999994</v>
      </c>
      <c r="P71" s="24">
        <f t="shared" si="51"/>
        <v>7724453.599999994</v>
      </c>
      <c r="Q71" s="23">
        <v>97421918.599999994</v>
      </c>
      <c r="R71" s="24">
        <f t="shared" si="52"/>
        <v>2603880</v>
      </c>
      <c r="S71" s="69">
        <f t="shared" si="53"/>
        <v>12008448.599999994</v>
      </c>
    </row>
    <row r="72" spans="1:19" ht="15" x14ac:dyDescent="0.25">
      <c r="A72" s="19" t="s">
        <v>68</v>
      </c>
      <c r="B72" s="20" t="s">
        <v>33</v>
      </c>
      <c r="C72" s="20" t="s">
        <v>16</v>
      </c>
      <c r="D72" s="11"/>
      <c r="E72" s="7"/>
      <c r="F72" s="23">
        <v>296784395</v>
      </c>
      <c r="G72" s="23">
        <v>305889972</v>
      </c>
      <c r="H72" s="24">
        <f t="shared" si="47"/>
        <v>9105577</v>
      </c>
      <c r="I72" s="23">
        <v>299368465.94</v>
      </c>
      <c r="J72" s="24">
        <f t="shared" si="48"/>
        <v>-6521506.0600000024</v>
      </c>
      <c r="K72" s="23">
        <v>299368465.94</v>
      </c>
      <c r="L72" s="24">
        <f t="shared" si="49"/>
        <v>0</v>
      </c>
      <c r="M72" s="25">
        <v>284985761.68000001</v>
      </c>
      <c r="N72" s="24">
        <f t="shared" si="50"/>
        <v>-14382704.25999999</v>
      </c>
      <c r="O72" s="23">
        <v>293602383.08999997</v>
      </c>
      <c r="P72" s="24">
        <f t="shared" si="51"/>
        <v>8616621.4099999666</v>
      </c>
      <c r="Q72" s="23">
        <v>290214023.89999998</v>
      </c>
      <c r="R72" s="24">
        <f t="shared" si="52"/>
        <v>-3388359.1899999976</v>
      </c>
      <c r="S72" s="69">
        <f t="shared" si="53"/>
        <v>-6570371.1000000238</v>
      </c>
    </row>
    <row r="73" spans="1:19" s="10" customFormat="1" ht="30" x14ac:dyDescent="0.2">
      <c r="A73" s="19" t="s">
        <v>69</v>
      </c>
      <c r="B73" s="20" t="s">
        <v>33</v>
      </c>
      <c r="C73" s="20" t="s">
        <v>18</v>
      </c>
      <c r="D73" s="8"/>
      <c r="E73" s="9"/>
      <c r="F73" s="23">
        <v>214147000</v>
      </c>
      <c r="G73" s="23">
        <v>216218754</v>
      </c>
      <c r="H73" s="24">
        <f t="shared" si="47"/>
        <v>2071754</v>
      </c>
      <c r="I73" s="23">
        <v>216218754</v>
      </c>
      <c r="J73" s="24">
        <f t="shared" si="48"/>
        <v>0</v>
      </c>
      <c r="K73" s="23">
        <v>216218754</v>
      </c>
      <c r="L73" s="24">
        <f t="shared" si="49"/>
        <v>0</v>
      </c>
      <c r="M73" s="23">
        <v>236266700</v>
      </c>
      <c r="N73" s="24">
        <f t="shared" si="50"/>
        <v>20047946</v>
      </c>
      <c r="O73" s="23">
        <v>238111582.5</v>
      </c>
      <c r="P73" s="24">
        <f t="shared" si="51"/>
        <v>1844882.5</v>
      </c>
      <c r="Q73" s="23">
        <v>238111582.5</v>
      </c>
      <c r="R73" s="24">
        <f t="shared" si="52"/>
        <v>0</v>
      </c>
      <c r="S73" s="69">
        <f t="shared" si="53"/>
        <v>23964582.5</v>
      </c>
    </row>
    <row r="74" spans="1:19" ht="15" x14ac:dyDescent="0.25">
      <c r="A74" s="19" t="s">
        <v>70</v>
      </c>
      <c r="B74" s="20" t="s">
        <v>33</v>
      </c>
      <c r="C74" s="20" t="s">
        <v>33</v>
      </c>
      <c r="D74" s="11"/>
      <c r="E74" s="7"/>
      <c r="F74" s="23">
        <v>2256442757.8299999</v>
      </c>
      <c r="G74" s="23">
        <v>2361351032.1599998</v>
      </c>
      <c r="H74" s="24">
        <f t="shared" si="47"/>
        <v>104908274.32999992</v>
      </c>
      <c r="I74" s="23">
        <v>2692106260.1300001</v>
      </c>
      <c r="J74" s="24">
        <f t="shared" si="48"/>
        <v>330755227.97000027</v>
      </c>
      <c r="K74" s="25">
        <v>2692106260.1300001</v>
      </c>
      <c r="L74" s="24">
        <f t="shared" si="49"/>
        <v>0</v>
      </c>
      <c r="M74" s="25">
        <v>3064602000.5599999</v>
      </c>
      <c r="N74" s="24">
        <f t="shared" si="50"/>
        <v>372495740.42999983</v>
      </c>
      <c r="O74" s="23">
        <v>3377335717.4499998</v>
      </c>
      <c r="P74" s="24">
        <f t="shared" si="51"/>
        <v>312733716.88999987</v>
      </c>
      <c r="Q74" s="23">
        <v>3130132499.8400002</v>
      </c>
      <c r="R74" s="24">
        <f t="shared" si="52"/>
        <v>-247203217.60999966</v>
      </c>
      <c r="S74" s="69">
        <f t="shared" si="53"/>
        <v>873689742.01000023</v>
      </c>
    </row>
    <row r="75" spans="1:19" s="61" customFormat="1" ht="14.25" x14ac:dyDescent="0.2">
      <c r="A75" s="28" t="s">
        <v>71</v>
      </c>
      <c r="B75" s="29" t="s">
        <v>21</v>
      </c>
      <c r="C75" s="29" t="s">
        <v>9</v>
      </c>
      <c r="D75" s="6">
        <f t="shared" ref="D75:O75" si="54">SUM(D76:D80)</f>
        <v>0</v>
      </c>
      <c r="E75" s="6">
        <f t="shared" si="54"/>
        <v>0</v>
      </c>
      <c r="F75" s="37">
        <f t="shared" si="54"/>
        <v>20514115042.41</v>
      </c>
      <c r="G75" s="37">
        <f t="shared" si="54"/>
        <v>20870142434.360001</v>
      </c>
      <c r="H75" s="38">
        <f>SUM(H76:H80)</f>
        <v>356027391.94999999</v>
      </c>
      <c r="I75" s="37">
        <f>SUM(I76:I80)</f>
        <v>20937480434.880001</v>
      </c>
      <c r="J75" s="38">
        <f>SUM(J76:J80)</f>
        <v>67338000.520001352</v>
      </c>
      <c r="K75" s="37">
        <f t="shared" si="54"/>
        <v>20937480434.880001</v>
      </c>
      <c r="L75" s="38">
        <f>SUM(L76:L80)</f>
        <v>0</v>
      </c>
      <c r="M75" s="37">
        <f t="shared" si="54"/>
        <v>21616267683.75</v>
      </c>
      <c r="N75" s="38">
        <f>SUM(N76:N80)</f>
        <v>678787248.86999846</v>
      </c>
      <c r="O75" s="37">
        <f t="shared" si="54"/>
        <v>21570291486.799999</v>
      </c>
      <c r="P75" s="38">
        <f>SUM(P76:P80)</f>
        <v>-45976196.950000107</v>
      </c>
      <c r="Q75" s="37">
        <f>SUM(Q76:Q80)</f>
        <v>21774133753.060001</v>
      </c>
      <c r="R75" s="38">
        <f>SUM(R76:R80)</f>
        <v>203842266.26000041</v>
      </c>
      <c r="S75" s="70">
        <f>SUM(S76:S80)</f>
        <v>1260018710.6500001</v>
      </c>
    </row>
    <row r="76" spans="1:19" ht="15" x14ac:dyDescent="0.25">
      <c r="A76" s="19" t="s">
        <v>72</v>
      </c>
      <c r="B76" s="20" t="s">
        <v>21</v>
      </c>
      <c r="C76" s="20" t="s">
        <v>8</v>
      </c>
      <c r="D76" s="4"/>
      <c r="E76" s="7"/>
      <c r="F76" s="23">
        <v>268015800</v>
      </c>
      <c r="G76" s="23">
        <v>268015800</v>
      </c>
      <c r="H76" s="24">
        <f>G76-F76</f>
        <v>0</v>
      </c>
      <c r="I76" s="23">
        <v>281234000</v>
      </c>
      <c r="J76" s="24">
        <f>I76-G76</f>
        <v>13218200</v>
      </c>
      <c r="K76" s="23">
        <v>281234000</v>
      </c>
      <c r="L76" s="24">
        <f>K76-I76</f>
        <v>0</v>
      </c>
      <c r="M76" s="23">
        <v>289353600</v>
      </c>
      <c r="N76" s="24">
        <f>M76-K76</f>
        <v>8119600</v>
      </c>
      <c r="O76" s="23">
        <v>291853600</v>
      </c>
      <c r="P76" s="24">
        <f>O76-M76</f>
        <v>2500000</v>
      </c>
      <c r="Q76" s="23">
        <v>285431700</v>
      </c>
      <c r="R76" s="24">
        <f>Q76-O76</f>
        <v>-6421900</v>
      </c>
      <c r="S76" s="69">
        <f>Q76-F76</f>
        <v>17415900</v>
      </c>
    </row>
    <row r="77" spans="1:19" ht="15" x14ac:dyDescent="0.25">
      <c r="A77" s="19" t="s">
        <v>73</v>
      </c>
      <c r="B77" s="20" t="s">
        <v>21</v>
      </c>
      <c r="C77" s="20" t="s">
        <v>10</v>
      </c>
      <c r="D77" s="11"/>
      <c r="E77" s="7"/>
      <c r="F77" s="23">
        <v>2596551096</v>
      </c>
      <c r="G77" s="23">
        <v>2743636496</v>
      </c>
      <c r="H77" s="24">
        <f>G77-F77</f>
        <v>147085400</v>
      </c>
      <c r="I77" s="23">
        <v>2826487396</v>
      </c>
      <c r="J77" s="24">
        <f>I77-G77</f>
        <v>82850900</v>
      </c>
      <c r="K77" s="23">
        <v>2826487396</v>
      </c>
      <c r="L77" s="24">
        <f>K77-I77</f>
        <v>0</v>
      </c>
      <c r="M77" s="23">
        <v>2952565138.23</v>
      </c>
      <c r="N77" s="24">
        <f>M77-K77</f>
        <v>126077742.23000002</v>
      </c>
      <c r="O77" s="23">
        <v>3020922038.23</v>
      </c>
      <c r="P77" s="24">
        <f>O77-M77</f>
        <v>68356900</v>
      </c>
      <c r="Q77" s="23">
        <v>3032305738.23</v>
      </c>
      <c r="R77" s="24">
        <f>Q77-O77</f>
        <v>11383700</v>
      </c>
      <c r="S77" s="69">
        <f>Q77-F77</f>
        <v>435754642.23000002</v>
      </c>
    </row>
    <row r="78" spans="1:19" ht="15" x14ac:dyDescent="0.25">
      <c r="A78" s="19" t="s">
        <v>74</v>
      </c>
      <c r="B78" s="20" t="s">
        <v>21</v>
      </c>
      <c r="C78" s="20" t="s">
        <v>12</v>
      </c>
      <c r="D78" s="12"/>
      <c r="E78" s="7"/>
      <c r="F78" s="40">
        <v>10982519026.41</v>
      </c>
      <c r="G78" s="40">
        <v>11250327722.41</v>
      </c>
      <c r="H78" s="24">
        <f>G78-F78</f>
        <v>267808696</v>
      </c>
      <c r="I78" s="40">
        <v>11257491585.370001</v>
      </c>
      <c r="J78" s="24">
        <f>I78-G78</f>
        <v>7163862.9600009918</v>
      </c>
      <c r="K78" s="43">
        <v>11257491585.370001</v>
      </c>
      <c r="L78" s="24">
        <f>K78-I78</f>
        <v>0</v>
      </c>
      <c r="M78" s="40">
        <v>11229405623.049999</v>
      </c>
      <c r="N78" s="24">
        <f>M78-K78</f>
        <v>-28085962.320001602</v>
      </c>
      <c r="O78" s="23">
        <v>11122620335.98</v>
      </c>
      <c r="P78" s="24">
        <f>O78-M78</f>
        <v>-106785287.06999969</v>
      </c>
      <c r="Q78" s="23">
        <v>11292806277.08</v>
      </c>
      <c r="R78" s="24">
        <f>Q78-O78</f>
        <v>170185941.10000038</v>
      </c>
      <c r="S78" s="69">
        <f>Q78-F78</f>
        <v>310287250.67000008</v>
      </c>
    </row>
    <row r="79" spans="1:19" ht="15" x14ac:dyDescent="0.25">
      <c r="A79" s="19" t="s">
        <v>75</v>
      </c>
      <c r="B79" s="20" t="s">
        <v>21</v>
      </c>
      <c r="C79" s="20" t="s">
        <v>14</v>
      </c>
      <c r="D79" s="11"/>
      <c r="E79" s="7"/>
      <c r="F79" s="23">
        <v>6324515240</v>
      </c>
      <c r="G79" s="23">
        <v>6225623650</v>
      </c>
      <c r="H79" s="24">
        <f>G79-F79</f>
        <v>-98891590</v>
      </c>
      <c r="I79" s="23">
        <v>6188690339.6400003</v>
      </c>
      <c r="J79" s="24">
        <f>I79-G79</f>
        <v>-36933310.359999657</v>
      </c>
      <c r="K79" s="25">
        <v>6188690339.6400003</v>
      </c>
      <c r="L79" s="24">
        <f>K79-I79</f>
        <v>0</v>
      </c>
      <c r="M79" s="25">
        <v>6762426634.5200005</v>
      </c>
      <c r="N79" s="24">
        <f>M79-K79</f>
        <v>573736294.88000011</v>
      </c>
      <c r="O79" s="23">
        <v>6751521764.21</v>
      </c>
      <c r="P79" s="24">
        <f>O79-M79</f>
        <v>-10904870.31000042</v>
      </c>
      <c r="Q79" s="23">
        <v>6776583746.46</v>
      </c>
      <c r="R79" s="24">
        <f>Q79-O79</f>
        <v>25061982.25</v>
      </c>
      <c r="S79" s="69">
        <f>Q79-F79</f>
        <v>452068506.46000004</v>
      </c>
    </row>
    <row r="80" spans="1:19" ht="15" x14ac:dyDescent="0.25">
      <c r="A80" s="19" t="s">
        <v>76</v>
      </c>
      <c r="B80" s="20" t="s">
        <v>21</v>
      </c>
      <c r="C80" s="20" t="s">
        <v>18</v>
      </c>
      <c r="D80" s="11"/>
      <c r="E80" s="7"/>
      <c r="F80" s="23">
        <v>342513880</v>
      </c>
      <c r="G80" s="23">
        <v>382538765.94999999</v>
      </c>
      <c r="H80" s="24">
        <f>G80-F80</f>
        <v>40024885.949999988</v>
      </c>
      <c r="I80" s="23">
        <v>383577113.87</v>
      </c>
      <c r="J80" s="24">
        <f>I80-G80</f>
        <v>1038347.9200000167</v>
      </c>
      <c r="K80" s="25">
        <v>383577113.87</v>
      </c>
      <c r="L80" s="24">
        <f>K80-I80</f>
        <v>0</v>
      </c>
      <c r="M80" s="25">
        <v>382516687.94999999</v>
      </c>
      <c r="N80" s="24">
        <f>M80-K80</f>
        <v>-1060425.9200000167</v>
      </c>
      <c r="O80" s="23">
        <v>383373748.38</v>
      </c>
      <c r="P80" s="24">
        <f>O80-M80</f>
        <v>857060.43000000715</v>
      </c>
      <c r="Q80" s="23">
        <v>387006291.29000002</v>
      </c>
      <c r="R80" s="24">
        <f>Q80-O80</f>
        <v>3632542.9100000262</v>
      </c>
      <c r="S80" s="69">
        <f>Q80-F80</f>
        <v>44492411.290000021</v>
      </c>
    </row>
    <row r="81" spans="1:21" s="61" customFormat="1" ht="15.6" customHeight="1" x14ac:dyDescent="0.2">
      <c r="A81" s="28" t="s">
        <v>77</v>
      </c>
      <c r="B81" s="29" t="s">
        <v>23</v>
      </c>
      <c r="C81" s="29" t="s">
        <v>9</v>
      </c>
      <c r="D81" s="6">
        <f>SUM(D82:D84)</f>
        <v>0</v>
      </c>
      <c r="E81" s="6"/>
      <c r="F81" s="37">
        <f t="shared" ref="F81:S81" si="55">SUM(F82:F84)</f>
        <v>3716078933.1399999</v>
      </c>
      <c r="G81" s="37">
        <f t="shared" si="55"/>
        <v>3716937410.3299999</v>
      </c>
      <c r="H81" s="38">
        <f t="shared" si="55"/>
        <v>858477.19000017643</v>
      </c>
      <c r="I81" s="37">
        <f t="shared" si="55"/>
        <v>2238110143.1099997</v>
      </c>
      <c r="J81" s="38">
        <f t="shared" si="55"/>
        <v>-1478827267.2200003</v>
      </c>
      <c r="K81" s="37">
        <f t="shared" si="55"/>
        <v>2238110143.1099997</v>
      </c>
      <c r="L81" s="38">
        <f t="shared" si="55"/>
        <v>0</v>
      </c>
      <c r="M81" s="37">
        <f t="shared" si="55"/>
        <v>2022860379.0599999</v>
      </c>
      <c r="N81" s="38">
        <f t="shared" si="55"/>
        <v>-215249764.04999995</v>
      </c>
      <c r="O81" s="37">
        <f t="shared" si="55"/>
        <v>2024560379.0599999</v>
      </c>
      <c r="P81" s="38">
        <f t="shared" si="55"/>
        <v>1700000</v>
      </c>
      <c r="Q81" s="37">
        <f t="shared" si="55"/>
        <v>1985105798.0599999</v>
      </c>
      <c r="R81" s="38">
        <f t="shared" si="55"/>
        <v>-39454581</v>
      </c>
      <c r="S81" s="70">
        <f t="shared" si="55"/>
        <v>-1730973135.0799999</v>
      </c>
      <c r="T81" s="63"/>
      <c r="U81" s="64"/>
    </row>
    <row r="82" spans="1:21" ht="15" x14ac:dyDescent="0.25">
      <c r="A82" s="19" t="s">
        <v>78</v>
      </c>
      <c r="B82" s="20" t="s">
        <v>23</v>
      </c>
      <c r="C82" s="20" t="s">
        <v>10</v>
      </c>
      <c r="D82" s="7"/>
      <c r="E82" s="7"/>
      <c r="F82" s="25">
        <v>3060685935.1399999</v>
      </c>
      <c r="G82" s="39">
        <v>3050018769.6700001</v>
      </c>
      <c r="H82" s="24">
        <f>G82-F82</f>
        <v>-10667165.46999979</v>
      </c>
      <c r="I82" s="25">
        <v>1556500295.05</v>
      </c>
      <c r="J82" s="24">
        <f>I82-G82</f>
        <v>-1493518474.6200001</v>
      </c>
      <c r="K82" s="25">
        <v>1556500295.05</v>
      </c>
      <c r="L82" s="24">
        <f>K82-I82</f>
        <v>0</v>
      </c>
      <c r="M82" s="25">
        <v>1328368331</v>
      </c>
      <c r="N82" s="24">
        <f>M82-K82</f>
        <v>-228131964.04999995</v>
      </c>
      <c r="O82" s="23">
        <v>1330461231</v>
      </c>
      <c r="P82" s="24">
        <f>O82-M82</f>
        <v>2092900</v>
      </c>
      <c r="Q82" s="25">
        <v>1289653697</v>
      </c>
      <c r="R82" s="24">
        <f>Q82-O82</f>
        <v>-40807534</v>
      </c>
      <c r="S82" s="69">
        <f>Q82-F82</f>
        <v>-1771032238.1399999</v>
      </c>
    </row>
    <row r="83" spans="1:21" ht="15" x14ac:dyDescent="0.25">
      <c r="A83" s="19" t="s">
        <v>79</v>
      </c>
      <c r="B83" s="20" t="s">
        <v>23</v>
      </c>
      <c r="C83" s="20" t="s">
        <v>12</v>
      </c>
      <c r="D83" s="12"/>
      <c r="E83" s="7"/>
      <c r="F83" s="39">
        <v>638615498</v>
      </c>
      <c r="G83" s="40">
        <v>649265594.65999997</v>
      </c>
      <c r="H83" s="24">
        <f>G83-F83</f>
        <v>10650096.659999967</v>
      </c>
      <c r="I83" s="39">
        <v>663956802.05999994</v>
      </c>
      <c r="J83" s="24">
        <f>I83-G83</f>
        <v>14691207.399999976</v>
      </c>
      <c r="K83" s="43">
        <v>663956802.05999994</v>
      </c>
      <c r="L83" s="24">
        <f>K83-I83</f>
        <v>0</v>
      </c>
      <c r="M83" s="25">
        <v>675978602.05999994</v>
      </c>
      <c r="N83" s="24">
        <f>M83-K83</f>
        <v>12021800</v>
      </c>
      <c r="O83" s="25">
        <v>675185702.05999994</v>
      </c>
      <c r="P83" s="24">
        <f>O83-M83</f>
        <v>-792900</v>
      </c>
      <c r="Q83" s="23">
        <v>676116336.05999994</v>
      </c>
      <c r="R83" s="24">
        <f>Q83-O83</f>
        <v>930634</v>
      </c>
      <c r="S83" s="69">
        <f>Q83-F83</f>
        <v>37500838.059999943</v>
      </c>
    </row>
    <row r="84" spans="1:21" ht="15" x14ac:dyDescent="0.25">
      <c r="A84" s="19" t="s">
        <v>80</v>
      </c>
      <c r="B84" s="20" t="s">
        <v>23</v>
      </c>
      <c r="C84" s="20" t="s">
        <v>16</v>
      </c>
      <c r="D84" s="11"/>
      <c r="E84" s="7"/>
      <c r="F84" s="40">
        <v>16777500</v>
      </c>
      <c r="G84" s="23">
        <v>17653046</v>
      </c>
      <c r="H84" s="24">
        <f>G84-F84</f>
        <v>875546</v>
      </c>
      <c r="I84" s="40">
        <v>17653046</v>
      </c>
      <c r="J84" s="24">
        <f>I84-G84</f>
        <v>0</v>
      </c>
      <c r="K84" s="25">
        <v>17653046</v>
      </c>
      <c r="L84" s="24">
        <f>K84-I84</f>
        <v>0</v>
      </c>
      <c r="M84" s="40">
        <v>18513446</v>
      </c>
      <c r="N84" s="24">
        <f>M84-K84</f>
        <v>860400</v>
      </c>
      <c r="O84" s="23">
        <v>18913446</v>
      </c>
      <c r="P84" s="24">
        <f>O84-M84</f>
        <v>400000</v>
      </c>
      <c r="Q84" s="25">
        <v>19335765</v>
      </c>
      <c r="R84" s="24">
        <f>Q84-O84</f>
        <v>422319</v>
      </c>
      <c r="S84" s="69">
        <f>Q84-F84</f>
        <v>2558265</v>
      </c>
    </row>
    <row r="85" spans="1:21" s="61" customFormat="1" ht="14.25" x14ac:dyDescent="0.2">
      <c r="A85" s="28" t="s">
        <v>81</v>
      </c>
      <c r="B85" s="29" t="s">
        <v>47</v>
      </c>
      <c r="C85" s="29" t="s">
        <v>9</v>
      </c>
      <c r="D85" s="6">
        <f t="shared" ref="D85:O85" si="56">SUM(D86:D88)</f>
        <v>0</v>
      </c>
      <c r="E85" s="6">
        <f t="shared" si="56"/>
        <v>0</v>
      </c>
      <c r="F85" s="37">
        <f t="shared" si="56"/>
        <v>217348610</v>
      </c>
      <c r="G85" s="37">
        <f t="shared" si="56"/>
        <v>240703495</v>
      </c>
      <c r="H85" s="38">
        <f>SUM(H86:H88)</f>
        <v>23354885</v>
      </c>
      <c r="I85" s="37">
        <f>SUM(I86:I88)</f>
        <v>241156890.38</v>
      </c>
      <c r="J85" s="38">
        <f>SUM(J86:J88)</f>
        <v>453395.37999999896</v>
      </c>
      <c r="K85" s="37">
        <f>SUM(K86:K88)</f>
        <v>241156890.38</v>
      </c>
      <c r="L85" s="38">
        <f>SUM(L86:L88)</f>
        <v>0</v>
      </c>
      <c r="M85" s="37">
        <f t="shared" si="56"/>
        <v>245110390.38</v>
      </c>
      <c r="N85" s="38">
        <f>SUM(N86:N88)</f>
        <v>3953500</v>
      </c>
      <c r="O85" s="37">
        <f t="shared" si="56"/>
        <v>245110390.38</v>
      </c>
      <c r="P85" s="38">
        <f>SUM(P86:P88)</f>
        <v>0</v>
      </c>
      <c r="Q85" s="44">
        <f>SUM(Q86:Q88)</f>
        <v>245812265.38</v>
      </c>
      <c r="R85" s="38">
        <f>SUM(R86:R88)</f>
        <v>701875</v>
      </c>
      <c r="S85" s="70">
        <f>SUM(S86:S88)</f>
        <v>28463655.379999999</v>
      </c>
    </row>
    <row r="86" spans="1:21" ht="15" x14ac:dyDescent="0.25">
      <c r="A86" s="19" t="s">
        <v>82</v>
      </c>
      <c r="B86" s="20" t="s">
        <v>47</v>
      </c>
      <c r="C86" s="20" t="s">
        <v>8</v>
      </c>
      <c r="D86" s="7"/>
      <c r="E86" s="7"/>
      <c r="F86" s="39">
        <v>74942410</v>
      </c>
      <c r="G86" s="39">
        <v>94836030</v>
      </c>
      <c r="H86" s="24">
        <f>G86-F86</f>
        <v>19893620</v>
      </c>
      <c r="I86" s="39">
        <v>94836030</v>
      </c>
      <c r="J86" s="24">
        <f>I86-G86</f>
        <v>0</v>
      </c>
      <c r="K86" s="39">
        <v>94836030</v>
      </c>
      <c r="L86" s="24">
        <f>K86-I86</f>
        <v>0</v>
      </c>
      <c r="M86" s="39">
        <v>98327530</v>
      </c>
      <c r="N86" s="24">
        <f>M86-K86</f>
        <v>3491500</v>
      </c>
      <c r="O86" s="39">
        <v>98327530</v>
      </c>
      <c r="P86" s="24">
        <f>O86-M86</f>
        <v>0</v>
      </c>
      <c r="Q86" s="39">
        <v>98327530</v>
      </c>
      <c r="R86" s="24">
        <f>Q86-O86</f>
        <v>0</v>
      </c>
      <c r="S86" s="69">
        <f>Q86-F86</f>
        <v>23385120</v>
      </c>
    </row>
    <row r="87" spans="1:21" ht="15" x14ac:dyDescent="0.25">
      <c r="A87" s="19" t="s">
        <v>83</v>
      </c>
      <c r="B87" s="20" t="s">
        <v>47</v>
      </c>
      <c r="C87" s="20" t="s">
        <v>10</v>
      </c>
      <c r="D87" s="7"/>
      <c r="E87" s="7"/>
      <c r="F87" s="39">
        <v>111073400</v>
      </c>
      <c r="G87" s="39">
        <v>116096820</v>
      </c>
      <c r="H87" s="24">
        <f>G87-F87</f>
        <v>5023420</v>
      </c>
      <c r="I87" s="39">
        <v>116096820</v>
      </c>
      <c r="J87" s="24">
        <f>I87-G87</f>
        <v>0</v>
      </c>
      <c r="K87" s="39">
        <v>116096820</v>
      </c>
      <c r="L87" s="24">
        <f>K87-I87</f>
        <v>0</v>
      </c>
      <c r="M87" s="39">
        <v>116558820</v>
      </c>
      <c r="N87" s="24">
        <f>M87-K87</f>
        <v>462000</v>
      </c>
      <c r="O87" s="39">
        <v>116558820</v>
      </c>
      <c r="P87" s="24">
        <f>O87-M87</f>
        <v>0</v>
      </c>
      <c r="Q87" s="39">
        <v>116558820</v>
      </c>
      <c r="R87" s="24">
        <f>Q87-O87</f>
        <v>0</v>
      </c>
      <c r="S87" s="69">
        <f>Q87-F87</f>
        <v>5485420</v>
      </c>
    </row>
    <row r="88" spans="1:21" s="16" customFormat="1" ht="15" x14ac:dyDescent="0.2">
      <c r="A88" s="19" t="s">
        <v>84</v>
      </c>
      <c r="B88" s="20" t="s">
        <v>47</v>
      </c>
      <c r="C88" s="20" t="s">
        <v>14</v>
      </c>
      <c r="D88" s="9"/>
      <c r="E88" s="9"/>
      <c r="F88" s="39">
        <v>31332800</v>
      </c>
      <c r="G88" s="39">
        <v>29770645</v>
      </c>
      <c r="H88" s="24">
        <f>G88-F88</f>
        <v>-1562155</v>
      </c>
      <c r="I88" s="39">
        <v>30224040.379999999</v>
      </c>
      <c r="J88" s="24">
        <f>I88-G88</f>
        <v>453395.37999999896</v>
      </c>
      <c r="K88" s="39">
        <v>30224040.379999999</v>
      </c>
      <c r="L88" s="24">
        <f>K88-I88</f>
        <v>0</v>
      </c>
      <c r="M88" s="39">
        <v>30224040.379999999</v>
      </c>
      <c r="N88" s="24">
        <f>M88-K88</f>
        <v>0</v>
      </c>
      <c r="O88" s="23">
        <v>30224040.379999999</v>
      </c>
      <c r="P88" s="24">
        <f>O88-M88</f>
        <v>0</v>
      </c>
      <c r="Q88" s="23">
        <v>30925915.379999999</v>
      </c>
      <c r="R88" s="24">
        <f>Q88-O88</f>
        <v>701875</v>
      </c>
      <c r="S88" s="69">
        <f>Q88-F88</f>
        <v>-406884.62000000104</v>
      </c>
    </row>
    <row r="89" spans="1:21" s="62" customFormat="1" ht="28.5" x14ac:dyDescent="0.2">
      <c r="A89" s="28" t="s">
        <v>85</v>
      </c>
      <c r="B89" s="29" t="s">
        <v>25</v>
      </c>
      <c r="C89" s="29" t="s">
        <v>9</v>
      </c>
      <c r="D89" s="13">
        <f t="shared" ref="D89:Q89" si="57">SUM(D90)</f>
        <v>0</v>
      </c>
      <c r="E89" s="13">
        <f t="shared" si="57"/>
        <v>0</v>
      </c>
      <c r="F89" s="37">
        <f>F90</f>
        <v>570000000</v>
      </c>
      <c r="G89" s="37">
        <f t="shared" si="57"/>
        <v>570000000</v>
      </c>
      <c r="H89" s="38">
        <f>SUM(H90)</f>
        <v>0</v>
      </c>
      <c r="I89" s="37">
        <f t="shared" si="57"/>
        <v>570000000</v>
      </c>
      <c r="J89" s="38">
        <f>SUM(J90)</f>
        <v>0</v>
      </c>
      <c r="K89" s="37">
        <f t="shared" si="57"/>
        <v>570000000</v>
      </c>
      <c r="L89" s="38">
        <f>SUM(L90)</f>
        <v>0</v>
      </c>
      <c r="M89" s="37">
        <f t="shared" si="57"/>
        <v>570000000</v>
      </c>
      <c r="N89" s="38">
        <f>SUM(N90)</f>
        <v>0</v>
      </c>
      <c r="O89" s="37">
        <f t="shared" si="57"/>
        <v>370000000</v>
      </c>
      <c r="P89" s="38">
        <f>SUM(P90)</f>
        <v>-200000000</v>
      </c>
      <c r="Q89" s="37">
        <f t="shared" si="57"/>
        <v>360000000</v>
      </c>
      <c r="R89" s="38">
        <f>SUM(R90)</f>
        <v>-10000000</v>
      </c>
      <c r="S89" s="70">
        <f>SUM(S90)</f>
        <v>-210000000</v>
      </c>
    </row>
    <row r="90" spans="1:21" s="10" customFormat="1" ht="30" x14ac:dyDescent="0.2">
      <c r="A90" s="19" t="s">
        <v>86</v>
      </c>
      <c r="B90" s="20" t="s">
        <v>25</v>
      </c>
      <c r="C90" s="20" t="s">
        <v>8</v>
      </c>
      <c r="D90" s="17"/>
      <c r="E90" s="9"/>
      <c r="F90" s="39">
        <v>570000000</v>
      </c>
      <c r="G90" s="39">
        <v>570000000</v>
      </c>
      <c r="H90" s="24">
        <f>G90-F90</f>
        <v>0</v>
      </c>
      <c r="I90" s="39">
        <v>570000000</v>
      </c>
      <c r="J90" s="24">
        <f>I90-G90</f>
        <v>0</v>
      </c>
      <c r="K90" s="39">
        <v>570000000</v>
      </c>
      <c r="L90" s="24">
        <f>K90-I90</f>
        <v>0</v>
      </c>
      <c r="M90" s="39">
        <v>570000000</v>
      </c>
      <c r="N90" s="24">
        <f>M90-K90</f>
        <v>0</v>
      </c>
      <c r="O90" s="39">
        <v>370000000</v>
      </c>
      <c r="P90" s="24">
        <f>O90-M90</f>
        <v>-200000000</v>
      </c>
      <c r="Q90" s="39">
        <v>360000000</v>
      </c>
      <c r="R90" s="24">
        <f>Q90-O90</f>
        <v>-10000000</v>
      </c>
      <c r="S90" s="69">
        <f>Q90-F90</f>
        <v>-210000000</v>
      </c>
    </row>
    <row r="91" spans="1:21" s="62" customFormat="1" ht="42.75" x14ac:dyDescent="0.2">
      <c r="A91" s="28" t="s">
        <v>94</v>
      </c>
      <c r="B91" s="29" t="s">
        <v>37</v>
      </c>
      <c r="C91" s="29" t="s">
        <v>9</v>
      </c>
      <c r="D91" s="13">
        <f t="shared" ref="D91:O91" si="58">SUM(D92:D94)</f>
        <v>0</v>
      </c>
      <c r="E91" s="13">
        <f t="shared" si="58"/>
        <v>0</v>
      </c>
      <c r="F91" s="37">
        <f t="shared" si="58"/>
        <v>3522431619</v>
      </c>
      <c r="G91" s="37">
        <f t="shared" si="58"/>
        <v>4974990808.8400002</v>
      </c>
      <c r="H91" s="38">
        <f>SUM(H92:H94)</f>
        <v>1452559189.8399997</v>
      </c>
      <c r="I91" s="37">
        <f>SUM(I92:I94)</f>
        <v>6310491254.7600002</v>
      </c>
      <c r="J91" s="38">
        <f>SUM(J92:J94)</f>
        <v>1335500445.9200003</v>
      </c>
      <c r="K91" s="37">
        <f t="shared" si="58"/>
        <v>6310491254.7600002</v>
      </c>
      <c r="L91" s="38">
        <f>SUM(L92:L94)</f>
        <v>0</v>
      </c>
      <c r="M91" s="37">
        <f t="shared" si="58"/>
        <v>6236991254.7600002</v>
      </c>
      <c r="N91" s="38">
        <f>SUM(N92:N94)</f>
        <v>-73500000</v>
      </c>
      <c r="O91" s="37">
        <f t="shared" si="58"/>
        <v>6240516654.7700005</v>
      </c>
      <c r="P91" s="38">
        <f>SUM(P92:P94)</f>
        <v>3525400.0099999905</v>
      </c>
      <c r="Q91" s="37">
        <f>SUM(Q92:Q94)</f>
        <v>6291401967.8000002</v>
      </c>
      <c r="R91" s="38">
        <f>SUM(R92:R94)</f>
        <v>50885313.029999971</v>
      </c>
      <c r="S91" s="73">
        <f>SUM(S92:S94)</f>
        <v>2768970348.8000002</v>
      </c>
    </row>
    <row r="92" spans="1:21" s="10" customFormat="1" ht="45" x14ac:dyDescent="0.2">
      <c r="A92" s="19" t="s">
        <v>87</v>
      </c>
      <c r="B92" s="20" t="s">
        <v>37</v>
      </c>
      <c r="C92" s="20" t="s">
        <v>8</v>
      </c>
      <c r="D92" s="17"/>
      <c r="E92" s="9"/>
      <c r="F92" s="39">
        <v>1729300566</v>
      </c>
      <c r="G92" s="39">
        <v>1726583378.53</v>
      </c>
      <c r="H92" s="24">
        <f>G92-F92</f>
        <v>-2717187.4700000286</v>
      </c>
      <c r="I92" s="39">
        <v>1726583378.53</v>
      </c>
      <c r="J92" s="24">
        <f>I92-G92</f>
        <v>0</v>
      </c>
      <c r="K92" s="39">
        <v>1726583378.53</v>
      </c>
      <c r="L92" s="24">
        <f>K92-I92</f>
        <v>0</v>
      </c>
      <c r="M92" s="39">
        <v>1726583378.53</v>
      </c>
      <c r="N92" s="24">
        <f>M92-K92</f>
        <v>0</v>
      </c>
      <c r="O92" s="39">
        <v>1726583378.53</v>
      </c>
      <c r="P92" s="24">
        <f>O92-M92</f>
        <v>0</v>
      </c>
      <c r="Q92" s="39">
        <v>1726583378.53</v>
      </c>
      <c r="R92" s="24">
        <f>Q92-O92</f>
        <v>0</v>
      </c>
      <c r="S92" s="69">
        <f>Q92-F92</f>
        <v>-2717187.4700000286</v>
      </c>
    </row>
    <row r="93" spans="1:21" ht="15" x14ac:dyDescent="0.25">
      <c r="A93" s="19" t="s">
        <v>88</v>
      </c>
      <c r="B93" s="20" t="s">
        <v>37</v>
      </c>
      <c r="C93" s="20" t="s">
        <v>10</v>
      </c>
      <c r="D93" s="7"/>
      <c r="E93" s="7"/>
      <c r="F93" s="39">
        <v>1506275143</v>
      </c>
      <c r="G93" s="39">
        <v>2948992330.4699998</v>
      </c>
      <c r="H93" s="24">
        <f>G93-F93</f>
        <v>1442717187.4699998</v>
      </c>
      <c r="I93" s="39">
        <v>4039621832.8600001</v>
      </c>
      <c r="J93" s="24">
        <f>I93-G93</f>
        <v>1090629502.3900003</v>
      </c>
      <c r="K93" s="42">
        <v>4039621832.8600001</v>
      </c>
      <c r="L93" s="24">
        <f>K93-I93</f>
        <v>0</v>
      </c>
      <c r="M93" s="39">
        <v>3966121832.8600001</v>
      </c>
      <c r="N93" s="24">
        <f>M93-K93</f>
        <v>-73500000</v>
      </c>
      <c r="O93" s="23">
        <v>3966121832.8600001</v>
      </c>
      <c r="P93" s="24">
        <f>O93-M93</f>
        <v>0</v>
      </c>
      <c r="Q93" s="23">
        <v>3966121832.8600001</v>
      </c>
      <c r="R93" s="24">
        <f>Q93-O93</f>
        <v>0</v>
      </c>
      <c r="S93" s="69">
        <f>Q93-F93</f>
        <v>2459846689.8600001</v>
      </c>
    </row>
    <row r="94" spans="1:21" ht="15" x14ac:dyDescent="0.25">
      <c r="A94" s="19" t="s">
        <v>89</v>
      </c>
      <c r="B94" s="20" t="s">
        <v>37</v>
      </c>
      <c r="C94" s="20" t="s">
        <v>12</v>
      </c>
      <c r="D94" s="7"/>
      <c r="E94" s="7"/>
      <c r="F94" s="39">
        <v>286855910</v>
      </c>
      <c r="G94" s="39">
        <v>299415099.83999997</v>
      </c>
      <c r="H94" s="24">
        <f>G94-F94</f>
        <v>12559189.839999974</v>
      </c>
      <c r="I94" s="39">
        <v>544286043.37</v>
      </c>
      <c r="J94" s="24">
        <f>I94-G94</f>
        <v>244870943.53000003</v>
      </c>
      <c r="K94" s="42">
        <v>544286043.37</v>
      </c>
      <c r="L94" s="24">
        <f>K94-I94</f>
        <v>0</v>
      </c>
      <c r="M94" s="39">
        <v>544286043.37</v>
      </c>
      <c r="N94" s="24">
        <f>M94-K94</f>
        <v>0</v>
      </c>
      <c r="O94" s="39">
        <v>547811443.38</v>
      </c>
      <c r="P94" s="24">
        <f>O94-M94</f>
        <v>3525400.0099999905</v>
      </c>
      <c r="Q94" s="39">
        <v>598696756.40999997</v>
      </c>
      <c r="R94" s="24">
        <f>Q94-O94</f>
        <v>50885313.029999971</v>
      </c>
      <c r="S94" s="69">
        <f>Q94-F94</f>
        <v>311840846.40999997</v>
      </c>
    </row>
    <row r="95" spans="1:21" x14ac:dyDescent="0.2">
      <c r="F95" s="45"/>
      <c r="G95" s="45"/>
      <c r="H95" s="46"/>
      <c r="I95" s="46"/>
      <c r="J95" s="46"/>
      <c r="K95" s="46"/>
      <c r="L95" s="46"/>
      <c r="M95" s="46"/>
      <c r="N95" s="46"/>
      <c r="O95" s="45"/>
      <c r="P95" s="45"/>
      <c r="Q95" s="45"/>
      <c r="R95" s="45"/>
    </row>
    <row r="96" spans="1:21" x14ac:dyDescent="0.2">
      <c r="F96" s="68">
        <f>85455083156.15-F17</f>
        <v>0</v>
      </c>
      <c r="G96" s="68">
        <f>92846959343.51-G17</f>
        <v>0</v>
      </c>
      <c r="H96" s="68">
        <f>G96-F96</f>
        <v>0</v>
      </c>
      <c r="I96" s="68">
        <f>102177773577.75-I17</f>
        <v>0</v>
      </c>
      <c r="J96" s="68">
        <f>I96-G96</f>
        <v>0</v>
      </c>
      <c r="K96" s="68">
        <f>102177773577.75-K17</f>
        <v>0</v>
      </c>
      <c r="L96" s="68">
        <f>K96-I96</f>
        <v>0</v>
      </c>
      <c r="M96" s="68">
        <f>106068595252.77-M17</f>
        <v>0</v>
      </c>
      <c r="N96" s="68">
        <f>M96-K96</f>
        <v>0</v>
      </c>
      <c r="O96" s="68">
        <f>106797032343.81-O17</f>
        <v>0</v>
      </c>
      <c r="P96" s="68">
        <f>O96-M96</f>
        <v>0</v>
      </c>
      <c r="Q96" s="68">
        <f>106844276922.86-Q17</f>
        <v>0</v>
      </c>
      <c r="R96" s="68">
        <f>Q96-O96</f>
        <v>0</v>
      </c>
      <c r="S96" s="71">
        <f>S17-S19-S28-S31-S39-S49-S54-S57-S65-S68-S75-S81-S85-S89-S91</f>
        <v>1.0013580322265625E-5</v>
      </c>
    </row>
    <row r="97" spans="6:18" x14ac:dyDescent="0.2">
      <c r="F97" s="45"/>
      <c r="G97" s="47"/>
      <c r="H97" s="46"/>
      <c r="I97" s="46"/>
      <c r="J97" s="46"/>
      <c r="K97" s="46"/>
      <c r="L97" s="46"/>
      <c r="M97" s="46"/>
      <c r="N97" s="46"/>
      <c r="O97" s="45"/>
      <c r="P97" s="45"/>
      <c r="Q97" s="45"/>
      <c r="R97" s="45"/>
    </row>
    <row r="98" spans="6:18" x14ac:dyDescent="0.2">
      <c r="F98" s="45"/>
      <c r="G98" s="45"/>
      <c r="H98" s="46"/>
      <c r="I98" s="46"/>
      <c r="J98" s="46"/>
      <c r="K98" s="46"/>
      <c r="L98" s="46"/>
      <c r="M98" s="46"/>
      <c r="N98" s="46"/>
      <c r="O98" s="45"/>
      <c r="P98" s="45"/>
      <c r="Q98" s="45"/>
      <c r="R98" s="45"/>
    </row>
    <row r="99" spans="6:18" x14ac:dyDescent="0.2">
      <c r="F99" s="45"/>
      <c r="G99" s="45"/>
      <c r="H99" s="46"/>
      <c r="I99" s="46"/>
      <c r="J99" s="46"/>
      <c r="K99" s="46"/>
      <c r="L99" s="46"/>
      <c r="M99" s="46"/>
      <c r="N99" s="46"/>
      <c r="O99" s="45"/>
      <c r="P99" s="45"/>
      <c r="Q99" s="45"/>
      <c r="R99" s="45"/>
    </row>
    <row r="100" spans="6:18" x14ac:dyDescent="0.2">
      <c r="F100" s="45"/>
      <c r="G100" s="45"/>
      <c r="H100" s="46"/>
      <c r="I100" s="46"/>
      <c r="J100" s="46"/>
      <c r="K100" s="46"/>
      <c r="L100" s="46"/>
      <c r="M100" s="46"/>
      <c r="N100" s="46"/>
      <c r="O100" s="45"/>
      <c r="P100" s="45"/>
      <c r="Q100" s="45"/>
      <c r="R100" s="45"/>
    </row>
    <row r="101" spans="6:18" x14ac:dyDescent="0.2">
      <c r="F101" s="45"/>
      <c r="G101" s="45"/>
      <c r="H101" s="46"/>
      <c r="I101" s="46"/>
      <c r="J101" s="46"/>
      <c r="K101" s="46"/>
      <c r="L101" s="46"/>
      <c r="M101" s="46"/>
      <c r="N101" s="46"/>
      <c r="O101" s="45"/>
      <c r="P101" s="45"/>
      <c r="Q101" s="45"/>
      <c r="R101" s="45"/>
    </row>
    <row r="102" spans="6:18" x14ac:dyDescent="0.2">
      <c r="F102" s="45"/>
      <c r="G102" s="45"/>
      <c r="H102" s="46"/>
      <c r="I102" s="46"/>
      <c r="J102" s="46"/>
      <c r="K102" s="46"/>
      <c r="L102" s="46"/>
      <c r="M102" s="46"/>
      <c r="N102" s="46"/>
      <c r="O102" s="45"/>
      <c r="P102" s="45"/>
      <c r="Q102" s="45"/>
      <c r="R102" s="45"/>
    </row>
    <row r="103" spans="6:18" x14ac:dyDescent="0.2">
      <c r="F103" s="45"/>
      <c r="G103" s="45"/>
      <c r="H103" s="46"/>
      <c r="I103" s="46"/>
      <c r="J103" s="46"/>
      <c r="K103" s="46"/>
      <c r="L103" s="46"/>
      <c r="M103" s="46"/>
      <c r="N103" s="46"/>
      <c r="O103" s="45"/>
      <c r="P103" s="45"/>
      <c r="Q103" s="45"/>
      <c r="R103" s="45"/>
    </row>
    <row r="104" spans="6:18" x14ac:dyDescent="0.2">
      <c r="F104" s="45"/>
      <c r="G104" s="45"/>
      <c r="H104" s="46"/>
      <c r="I104" s="46"/>
      <c r="J104" s="46"/>
      <c r="K104" s="46"/>
      <c r="L104" s="46"/>
      <c r="M104" s="46"/>
      <c r="N104" s="46"/>
      <c r="O104" s="45"/>
      <c r="P104" s="45"/>
      <c r="Q104" s="45"/>
      <c r="R104" s="45"/>
    </row>
    <row r="105" spans="6:18" x14ac:dyDescent="0.2">
      <c r="F105" s="45"/>
      <c r="G105" s="45"/>
      <c r="H105" s="46"/>
      <c r="I105" s="46"/>
      <c r="J105" s="46"/>
      <c r="K105" s="46"/>
      <c r="L105" s="46"/>
      <c r="M105" s="46"/>
      <c r="N105" s="46"/>
      <c r="O105" s="45"/>
      <c r="P105" s="45"/>
      <c r="Q105" s="45"/>
      <c r="R105" s="45"/>
    </row>
    <row r="106" spans="6:18" x14ac:dyDescent="0.2">
      <c r="F106" s="45"/>
      <c r="G106" s="45"/>
      <c r="H106" s="46"/>
      <c r="I106" s="46"/>
      <c r="J106" s="46"/>
      <c r="K106" s="46"/>
      <c r="L106" s="46"/>
      <c r="M106" s="46"/>
      <c r="N106" s="46"/>
      <c r="O106" s="45"/>
      <c r="P106" s="45"/>
      <c r="Q106" s="45"/>
      <c r="R106" s="45"/>
    </row>
    <row r="107" spans="6:18" x14ac:dyDescent="0.2">
      <c r="F107" s="45"/>
      <c r="G107" s="45"/>
      <c r="H107" s="46"/>
      <c r="I107" s="46"/>
      <c r="J107" s="46"/>
      <c r="K107" s="46"/>
      <c r="L107" s="46"/>
      <c r="M107" s="46"/>
      <c r="N107" s="46"/>
      <c r="O107" s="45"/>
      <c r="P107" s="45"/>
      <c r="Q107" s="45"/>
      <c r="R107" s="45"/>
    </row>
    <row r="108" spans="6:18" x14ac:dyDescent="0.2">
      <c r="F108" s="45"/>
      <c r="G108" s="45"/>
      <c r="H108" s="46"/>
      <c r="I108" s="46"/>
      <c r="J108" s="46"/>
      <c r="K108" s="46"/>
      <c r="L108" s="46"/>
      <c r="M108" s="46"/>
      <c r="N108" s="46"/>
      <c r="O108" s="45"/>
      <c r="P108" s="45"/>
      <c r="Q108" s="45"/>
      <c r="R108" s="45"/>
    </row>
    <row r="109" spans="6:18" x14ac:dyDescent="0.2">
      <c r="F109" s="45"/>
      <c r="G109" s="45"/>
      <c r="H109" s="46"/>
      <c r="I109" s="46"/>
      <c r="J109" s="46"/>
      <c r="K109" s="46"/>
      <c r="L109" s="46"/>
      <c r="M109" s="46"/>
      <c r="N109" s="46"/>
      <c r="O109" s="45"/>
      <c r="P109" s="45"/>
      <c r="Q109" s="45"/>
      <c r="R109" s="45"/>
    </row>
    <row r="110" spans="6:18" x14ac:dyDescent="0.2">
      <c r="F110" s="45"/>
      <c r="G110" s="45"/>
      <c r="H110" s="46"/>
      <c r="I110" s="46"/>
      <c r="J110" s="46"/>
      <c r="K110" s="46"/>
      <c r="L110" s="46"/>
      <c r="M110" s="46"/>
      <c r="N110" s="46"/>
      <c r="O110" s="45"/>
      <c r="P110" s="45"/>
      <c r="Q110" s="45"/>
      <c r="R110" s="45"/>
    </row>
    <row r="111" spans="6:18" x14ac:dyDescent="0.2">
      <c r="F111" s="45"/>
      <c r="G111" s="45"/>
      <c r="H111" s="46"/>
      <c r="I111" s="46"/>
      <c r="J111" s="46"/>
      <c r="K111" s="46"/>
      <c r="L111" s="46"/>
      <c r="M111" s="46"/>
      <c r="N111" s="46"/>
      <c r="O111" s="45"/>
      <c r="P111" s="45"/>
      <c r="Q111" s="45"/>
      <c r="R111" s="45"/>
    </row>
    <row r="112" spans="6:18" x14ac:dyDescent="0.2">
      <c r="F112" s="45"/>
      <c r="G112" s="45"/>
      <c r="H112" s="46"/>
      <c r="I112" s="46"/>
      <c r="J112" s="46"/>
      <c r="K112" s="46"/>
      <c r="L112" s="46"/>
      <c r="M112" s="46"/>
      <c r="N112" s="46"/>
      <c r="O112" s="45"/>
      <c r="P112" s="45"/>
      <c r="Q112" s="45"/>
      <c r="R112" s="45"/>
    </row>
    <row r="113" spans="6:18" x14ac:dyDescent="0.2">
      <c r="F113" s="45"/>
      <c r="G113" s="45"/>
      <c r="H113" s="46"/>
      <c r="I113" s="46"/>
      <c r="J113" s="46"/>
      <c r="K113" s="46"/>
      <c r="L113" s="46"/>
      <c r="M113" s="46"/>
      <c r="N113" s="46"/>
      <c r="O113" s="45"/>
      <c r="P113" s="45"/>
      <c r="Q113" s="45"/>
      <c r="R113" s="45"/>
    </row>
    <row r="114" spans="6:18" x14ac:dyDescent="0.2">
      <c r="F114" s="45"/>
      <c r="G114" s="45"/>
      <c r="H114" s="46"/>
      <c r="I114" s="46"/>
      <c r="J114" s="46"/>
      <c r="K114" s="46"/>
      <c r="L114" s="46"/>
      <c r="M114" s="46"/>
      <c r="N114" s="46"/>
      <c r="O114" s="45"/>
      <c r="P114" s="45"/>
      <c r="Q114" s="45"/>
      <c r="R114" s="45"/>
    </row>
    <row r="115" spans="6:18" x14ac:dyDescent="0.2">
      <c r="F115" s="45"/>
      <c r="G115" s="45"/>
      <c r="H115" s="46"/>
      <c r="I115" s="46"/>
      <c r="J115" s="46"/>
      <c r="K115" s="46"/>
      <c r="L115" s="46"/>
      <c r="M115" s="46"/>
      <c r="N115" s="46"/>
      <c r="O115" s="45"/>
      <c r="P115" s="45"/>
      <c r="Q115" s="45"/>
      <c r="R115" s="45"/>
    </row>
    <row r="116" spans="6:18" x14ac:dyDescent="0.2">
      <c r="F116" s="45"/>
      <c r="G116" s="45"/>
      <c r="H116" s="46"/>
      <c r="I116" s="46"/>
      <c r="J116" s="46"/>
      <c r="K116" s="46"/>
      <c r="L116" s="46"/>
      <c r="M116" s="46"/>
      <c r="N116" s="46"/>
      <c r="O116" s="45"/>
      <c r="P116" s="45"/>
      <c r="Q116" s="45"/>
      <c r="R116" s="45"/>
    </row>
    <row r="117" spans="6:18" x14ac:dyDescent="0.2">
      <c r="F117" s="45"/>
      <c r="G117" s="45"/>
      <c r="H117" s="46"/>
      <c r="I117" s="46"/>
      <c r="J117" s="46"/>
      <c r="K117" s="46"/>
      <c r="L117" s="46"/>
      <c r="M117" s="46"/>
      <c r="N117" s="46"/>
      <c r="O117" s="45"/>
      <c r="P117" s="45"/>
      <c r="Q117" s="45"/>
      <c r="R117" s="45"/>
    </row>
    <row r="118" spans="6:18" x14ac:dyDescent="0.2">
      <c r="F118" s="45"/>
      <c r="G118" s="45"/>
      <c r="H118" s="46"/>
      <c r="I118" s="46"/>
      <c r="J118" s="46"/>
      <c r="K118" s="46"/>
      <c r="L118" s="46"/>
      <c r="M118" s="46"/>
      <c r="N118" s="46"/>
      <c r="O118" s="45"/>
      <c r="P118" s="45"/>
      <c r="Q118" s="45"/>
      <c r="R118" s="45"/>
    </row>
    <row r="119" spans="6:18" x14ac:dyDescent="0.2">
      <c r="F119" s="45"/>
      <c r="G119" s="45"/>
      <c r="H119" s="46"/>
      <c r="I119" s="46"/>
      <c r="J119" s="46"/>
      <c r="K119" s="46"/>
      <c r="L119" s="46"/>
      <c r="M119" s="46"/>
      <c r="N119" s="46"/>
      <c r="O119" s="45"/>
      <c r="P119" s="45"/>
      <c r="Q119" s="45"/>
      <c r="R119" s="45"/>
    </row>
    <row r="120" spans="6:18" x14ac:dyDescent="0.2">
      <c r="F120" s="45"/>
      <c r="G120" s="45"/>
      <c r="H120" s="46"/>
      <c r="I120" s="46"/>
      <c r="J120" s="46"/>
      <c r="K120" s="46"/>
      <c r="L120" s="46"/>
      <c r="M120" s="46"/>
      <c r="N120" s="46"/>
      <c r="O120" s="45"/>
      <c r="P120" s="45"/>
      <c r="Q120" s="45"/>
      <c r="R120" s="45"/>
    </row>
    <row r="121" spans="6:18" x14ac:dyDescent="0.2">
      <c r="F121" s="45"/>
      <c r="G121" s="45"/>
      <c r="H121" s="46"/>
      <c r="I121" s="46"/>
      <c r="J121" s="46"/>
      <c r="K121" s="46"/>
      <c r="L121" s="46"/>
      <c r="M121" s="46"/>
      <c r="N121" s="46"/>
      <c r="O121" s="45"/>
      <c r="P121" s="45"/>
      <c r="Q121" s="45"/>
      <c r="R121" s="45"/>
    </row>
    <row r="122" spans="6:18" x14ac:dyDescent="0.2">
      <c r="F122" s="45"/>
      <c r="G122" s="45"/>
      <c r="H122" s="46"/>
      <c r="I122" s="46"/>
      <c r="J122" s="46"/>
      <c r="K122" s="46"/>
      <c r="L122" s="46"/>
      <c r="M122" s="46"/>
      <c r="N122" s="46"/>
      <c r="O122" s="45"/>
      <c r="P122" s="45"/>
      <c r="Q122" s="45"/>
      <c r="R122" s="45"/>
    </row>
    <row r="123" spans="6:18" x14ac:dyDescent="0.2">
      <c r="F123" s="45"/>
      <c r="G123" s="45"/>
      <c r="H123" s="46"/>
      <c r="I123" s="46"/>
      <c r="J123" s="46"/>
      <c r="K123" s="46"/>
      <c r="L123" s="46"/>
      <c r="M123" s="46"/>
      <c r="N123" s="46"/>
      <c r="O123" s="45"/>
      <c r="P123" s="45"/>
      <c r="Q123" s="45"/>
      <c r="R123" s="45"/>
    </row>
    <row r="124" spans="6:18" x14ac:dyDescent="0.2">
      <c r="F124" s="45"/>
      <c r="G124" s="45"/>
      <c r="H124" s="46"/>
      <c r="I124" s="46"/>
      <c r="J124" s="46"/>
      <c r="K124" s="46"/>
      <c r="L124" s="46"/>
      <c r="M124" s="46"/>
      <c r="N124" s="46"/>
      <c r="O124" s="45"/>
      <c r="P124" s="45"/>
      <c r="Q124" s="45"/>
      <c r="R124" s="45"/>
    </row>
    <row r="125" spans="6:18" x14ac:dyDescent="0.2">
      <c r="F125" s="45"/>
      <c r="G125" s="45"/>
      <c r="H125" s="46"/>
      <c r="I125" s="46"/>
      <c r="J125" s="46"/>
      <c r="K125" s="46"/>
      <c r="L125" s="46"/>
      <c r="M125" s="46"/>
      <c r="N125" s="46"/>
      <c r="O125" s="45"/>
      <c r="P125" s="45"/>
      <c r="Q125" s="45"/>
      <c r="R125" s="45"/>
    </row>
    <row r="126" spans="6:18" x14ac:dyDescent="0.2">
      <c r="F126" s="45"/>
      <c r="G126" s="45"/>
      <c r="H126" s="46"/>
      <c r="I126" s="46"/>
      <c r="J126" s="46"/>
      <c r="K126" s="46"/>
      <c r="L126" s="46"/>
      <c r="M126" s="46"/>
      <c r="N126" s="46"/>
      <c r="O126" s="45"/>
      <c r="P126" s="45"/>
      <c r="Q126" s="45"/>
      <c r="R126" s="45"/>
    </row>
    <row r="127" spans="6:18" x14ac:dyDescent="0.2">
      <c r="F127" s="45"/>
      <c r="G127" s="45"/>
      <c r="H127" s="46"/>
      <c r="I127" s="46"/>
      <c r="J127" s="46"/>
      <c r="K127" s="46"/>
      <c r="L127" s="46"/>
      <c r="M127" s="46"/>
      <c r="N127" s="46"/>
      <c r="O127" s="45"/>
      <c r="P127" s="45"/>
      <c r="Q127" s="45"/>
      <c r="R127" s="45"/>
    </row>
    <row r="128" spans="6:18" x14ac:dyDescent="0.2">
      <c r="F128" s="45"/>
      <c r="G128" s="45"/>
      <c r="H128" s="46"/>
      <c r="I128" s="46"/>
      <c r="J128" s="46"/>
      <c r="K128" s="46"/>
      <c r="L128" s="46"/>
      <c r="M128" s="46"/>
      <c r="N128" s="46"/>
      <c r="O128" s="45"/>
      <c r="P128" s="45"/>
      <c r="Q128" s="45"/>
      <c r="R128" s="45"/>
    </row>
    <row r="129" spans="6:18" x14ac:dyDescent="0.2">
      <c r="F129" s="45"/>
      <c r="G129" s="45"/>
      <c r="H129" s="46"/>
      <c r="I129" s="46"/>
      <c r="J129" s="46"/>
      <c r="K129" s="46"/>
      <c r="L129" s="46"/>
      <c r="M129" s="46"/>
      <c r="N129" s="46"/>
      <c r="O129" s="45"/>
      <c r="P129" s="45"/>
      <c r="Q129" s="45"/>
      <c r="R129" s="45"/>
    </row>
    <row r="130" spans="6:18" x14ac:dyDescent="0.2">
      <c r="F130" s="45"/>
      <c r="G130" s="45"/>
      <c r="H130" s="46"/>
      <c r="I130" s="46"/>
      <c r="J130" s="46"/>
      <c r="K130" s="46"/>
      <c r="L130" s="46"/>
      <c r="M130" s="46"/>
      <c r="N130" s="46"/>
      <c r="O130" s="45"/>
      <c r="P130" s="45"/>
      <c r="Q130" s="45"/>
      <c r="R130" s="45"/>
    </row>
    <row r="131" spans="6:18" x14ac:dyDescent="0.2">
      <c r="F131" s="45"/>
      <c r="G131" s="45"/>
      <c r="H131" s="46"/>
      <c r="I131" s="46"/>
      <c r="J131" s="46"/>
      <c r="K131" s="46"/>
      <c r="L131" s="46"/>
      <c r="M131" s="46"/>
      <c r="N131" s="46"/>
      <c r="O131" s="45"/>
      <c r="P131" s="45"/>
      <c r="Q131" s="45"/>
      <c r="R131" s="45"/>
    </row>
    <row r="132" spans="6:18" x14ac:dyDescent="0.2">
      <c r="F132" s="45"/>
      <c r="G132" s="45"/>
      <c r="H132" s="46"/>
      <c r="I132" s="46"/>
      <c r="J132" s="46"/>
      <c r="K132" s="46"/>
      <c r="L132" s="46"/>
      <c r="M132" s="46"/>
      <c r="N132" s="46"/>
      <c r="O132" s="45"/>
      <c r="P132" s="45"/>
      <c r="Q132" s="45"/>
      <c r="R132" s="45"/>
    </row>
    <row r="133" spans="6:18" x14ac:dyDescent="0.2">
      <c r="F133" s="45"/>
      <c r="G133" s="45"/>
      <c r="H133" s="46"/>
      <c r="I133" s="46"/>
      <c r="J133" s="46"/>
      <c r="K133" s="46"/>
      <c r="L133" s="46"/>
      <c r="M133" s="46"/>
      <c r="N133" s="46"/>
      <c r="O133" s="45"/>
      <c r="P133" s="45"/>
      <c r="Q133" s="45"/>
      <c r="R133" s="45"/>
    </row>
    <row r="134" spans="6:18" x14ac:dyDescent="0.2">
      <c r="F134" s="45"/>
      <c r="G134" s="45"/>
      <c r="H134" s="46"/>
      <c r="I134" s="46"/>
      <c r="J134" s="46"/>
      <c r="K134" s="46"/>
      <c r="L134" s="46"/>
      <c r="M134" s="46"/>
      <c r="N134" s="46"/>
      <c r="O134" s="45"/>
      <c r="P134" s="45"/>
      <c r="Q134" s="45"/>
      <c r="R134" s="45"/>
    </row>
    <row r="135" spans="6:18" x14ac:dyDescent="0.2">
      <c r="F135" s="45"/>
      <c r="G135" s="45"/>
      <c r="H135" s="46"/>
      <c r="I135" s="46"/>
      <c r="J135" s="46"/>
      <c r="K135" s="46"/>
      <c r="L135" s="46"/>
      <c r="M135" s="46"/>
      <c r="N135" s="46"/>
      <c r="O135" s="45"/>
      <c r="P135" s="45"/>
      <c r="Q135" s="45"/>
      <c r="R135" s="45"/>
    </row>
    <row r="136" spans="6:18" x14ac:dyDescent="0.2">
      <c r="F136" s="45"/>
      <c r="G136" s="45"/>
      <c r="H136" s="46"/>
      <c r="I136" s="46"/>
      <c r="J136" s="46"/>
      <c r="K136" s="46"/>
      <c r="L136" s="46"/>
      <c r="M136" s="46"/>
      <c r="N136" s="46"/>
      <c r="O136" s="45"/>
      <c r="P136" s="45"/>
      <c r="Q136" s="45"/>
      <c r="R136" s="45"/>
    </row>
    <row r="137" spans="6:18" x14ac:dyDescent="0.2">
      <c r="F137" s="45"/>
      <c r="G137" s="45"/>
      <c r="H137" s="46"/>
      <c r="I137" s="46"/>
      <c r="J137" s="46"/>
      <c r="K137" s="46"/>
      <c r="L137" s="46"/>
      <c r="M137" s="46"/>
      <c r="N137" s="46"/>
      <c r="O137" s="45"/>
      <c r="P137" s="45"/>
      <c r="Q137" s="45"/>
      <c r="R137" s="45"/>
    </row>
    <row r="138" spans="6:18" x14ac:dyDescent="0.2">
      <c r="F138" s="45"/>
      <c r="G138" s="45"/>
      <c r="H138" s="46"/>
      <c r="I138" s="46"/>
      <c r="J138" s="46"/>
      <c r="K138" s="46"/>
      <c r="L138" s="46"/>
      <c r="M138" s="46"/>
      <c r="N138" s="46"/>
      <c r="O138" s="45"/>
      <c r="P138" s="45"/>
      <c r="Q138" s="45"/>
      <c r="R138" s="45"/>
    </row>
    <row r="139" spans="6:18" x14ac:dyDescent="0.2">
      <c r="F139" s="45"/>
      <c r="G139" s="45"/>
      <c r="H139" s="46"/>
      <c r="I139" s="46"/>
      <c r="J139" s="46"/>
      <c r="K139" s="46"/>
      <c r="L139" s="46"/>
      <c r="M139" s="46"/>
      <c r="N139" s="46"/>
      <c r="O139" s="45"/>
      <c r="P139" s="45"/>
      <c r="Q139" s="45"/>
      <c r="R139" s="45"/>
    </row>
    <row r="140" spans="6:18" x14ac:dyDescent="0.2">
      <c r="F140" s="45"/>
      <c r="G140" s="45"/>
      <c r="H140" s="46"/>
      <c r="I140" s="46"/>
      <c r="J140" s="46"/>
      <c r="K140" s="46"/>
      <c r="L140" s="46"/>
      <c r="M140" s="46"/>
      <c r="N140" s="46"/>
      <c r="O140" s="45"/>
      <c r="P140" s="45"/>
      <c r="Q140" s="45"/>
      <c r="R140" s="45"/>
    </row>
    <row r="141" spans="6:18" x14ac:dyDescent="0.2">
      <c r="F141" s="45"/>
      <c r="G141" s="45"/>
      <c r="H141" s="46"/>
      <c r="I141" s="46"/>
      <c r="J141" s="46"/>
      <c r="K141" s="46"/>
      <c r="L141" s="46"/>
      <c r="M141" s="46"/>
      <c r="N141" s="46"/>
      <c r="O141" s="45"/>
      <c r="P141" s="45"/>
      <c r="Q141" s="45"/>
      <c r="R141" s="45"/>
    </row>
    <row r="142" spans="6:18" x14ac:dyDescent="0.2">
      <c r="F142" s="45"/>
      <c r="G142" s="45"/>
      <c r="H142" s="46"/>
      <c r="I142" s="46"/>
      <c r="J142" s="46"/>
      <c r="K142" s="46"/>
      <c r="L142" s="46"/>
      <c r="M142" s="46"/>
      <c r="N142" s="46"/>
      <c r="O142" s="45"/>
      <c r="P142" s="45"/>
      <c r="Q142" s="45"/>
      <c r="R142" s="45"/>
    </row>
    <row r="143" spans="6:18" x14ac:dyDescent="0.2">
      <c r="F143" s="45"/>
      <c r="G143" s="45"/>
      <c r="H143" s="46"/>
      <c r="I143" s="46"/>
      <c r="J143" s="46"/>
      <c r="K143" s="46"/>
      <c r="L143" s="46"/>
      <c r="M143" s="46"/>
      <c r="N143" s="46"/>
      <c r="O143" s="45"/>
      <c r="P143" s="45"/>
      <c r="Q143" s="45"/>
      <c r="R143" s="45"/>
    </row>
    <row r="144" spans="6:18" x14ac:dyDescent="0.2">
      <c r="F144" s="45"/>
      <c r="G144" s="45"/>
      <c r="H144" s="46"/>
      <c r="I144" s="46"/>
      <c r="J144" s="46"/>
      <c r="K144" s="46"/>
      <c r="L144" s="46"/>
      <c r="M144" s="46"/>
      <c r="N144" s="46"/>
      <c r="O144" s="45"/>
      <c r="P144" s="45"/>
      <c r="Q144" s="45"/>
      <c r="R144" s="45"/>
    </row>
    <row r="145" spans="6:18" x14ac:dyDescent="0.2">
      <c r="F145" s="45"/>
      <c r="G145" s="45"/>
      <c r="H145" s="46"/>
      <c r="I145" s="46"/>
      <c r="J145" s="46"/>
      <c r="K145" s="46"/>
      <c r="L145" s="46"/>
      <c r="M145" s="46"/>
      <c r="N145" s="46"/>
      <c r="O145" s="45"/>
      <c r="P145" s="45"/>
      <c r="Q145" s="45"/>
      <c r="R145" s="45"/>
    </row>
    <row r="146" spans="6:18" x14ac:dyDescent="0.2">
      <c r="F146" s="45"/>
      <c r="G146" s="45"/>
      <c r="H146" s="46"/>
      <c r="I146" s="46"/>
      <c r="J146" s="46"/>
      <c r="K146" s="46"/>
      <c r="L146" s="46"/>
      <c r="M146" s="46"/>
      <c r="N146" s="46"/>
      <c r="O146" s="45"/>
      <c r="P146" s="45"/>
      <c r="Q146" s="45"/>
      <c r="R146" s="45"/>
    </row>
    <row r="147" spans="6:18" x14ac:dyDescent="0.2">
      <c r="F147" s="45"/>
      <c r="G147" s="45"/>
      <c r="H147" s="46"/>
      <c r="I147" s="46"/>
      <c r="J147" s="46"/>
      <c r="K147" s="46"/>
      <c r="L147" s="46"/>
      <c r="M147" s="46"/>
      <c r="N147" s="46"/>
      <c r="O147" s="45"/>
      <c r="P147" s="45"/>
      <c r="Q147" s="45"/>
      <c r="R147" s="45"/>
    </row>
    <row r="148" spans="6:18" x14ac:dyDescent="0.2">
      <c r="F148" s="45"/>
      <c r="G148" s="45"/>
      <c r="H148" s="46"/>
      <c r="I148" s="46"/>
      <c r="J148" s="46"/>
      <c r="K148" s="46"/>
      <c r="L148" s="46"/>
      <c r="M148" s="46"/>
      <c r="N148" s="46"/>
      <c r="O148" s="45"/>
      <c r="P148" s="45"/>
      <c r="Q148" s="45"/>
      <c r="R148" s="45"/>
    </row>
    <row r="149" spans="6:18" x14ac:dyDescent="0.2">
      <c r="F149" s="45"/>
      <c r="G149" s="45"/>
      <c r="H149" s="46"/>
      <c r="I149" s="46"/>
      <c r="J149" s="46"/>
      <c r="K149" s="46"/>
      <c r="L149" s="46"/>
      <c r="M149" s="46"/>
      <c r="N149" s="46"/>
      <c r="O149" s="45"/>
      <c r="P149" s="45"/>
      <c r="Q149" s="45"/>
      <c r="R149" s="45"/>
    </row>
    <row r="150" spans="6:18" x14ac:dyDescent="0.2">
      <c r="F150" s="45"/>
      <c r="G150" s="45"/>
      <c r="H150" s="46"/>
      <c r="I150" s="46"/>
      <c r="J150" s="46"/>
      <c r="K150" s="46"/>
      <c r="L150" s="46"/>
      <c r="M150" s="46"/>
      <c r="N150" s="46"/>
      <c r="O150" s="45"/>
      <c r="P150" s="45"/>
      <c r="Q150" s="45"/>
      <c r="R150" s="45"/>
    </row>
    <row r="151" spans="6:18" x14ac:dyDescent="0.2">
      <c r="F151" s="45"/>
      <c r="G151" s="45"/>
      <c r="H151" s="46"/>
      <c r="I151" s="46"/>
      <c r="J151" s="46"/>
      <c r="K151" s="46"/>
      <c r="L151" s="46"/>
      <c r="M151" s="46"/>
      <c r="N151" s="46"/>
      <c r="O151" s="45"/>
      <c r="P151" s="45"/>
      <c r="Q151" s="45"/>
      <c r="R151" s="45"/>
    </row>
    <row r="152" spans="6:18" x14ac:dyDescent="0.2">
      <c r="F152" s="45"/>
      <c r="G152" s="45"/>
      <c r="H152" s="46"/>
      <c r="I152" s="46"/>
      <c r="J152" s="46"/>
      <c r="K152" s="46"/>
      <c r="L152" s="46"/>
      <c r="M152" s="46"/>
      <c r="N152" s="46"/>
      <c r="O152" s="45"/>
      <c r="P152" s="45"/>
      <c r="Q152" s="45"/>
      <c r="R152" s="45"/>
    </row>
    <row r="153" spans="6:18" x14ac:dyDescent="0.2">
      <c r="F153" s="45"/>
      <c r="G153" s="45"/>
      <c r="H153" s="46"/>
      <c r="I153" s="46"/>
      <c r="J153" s="46"/>
      <c r="K153" s="46"/>
      <c r="L153" s="46"/>
      <c r="M153" s="46"/>
      <c r="N153" s="46"/>
      <c r="O153" s="45"/>
      <c r="P153" s="45"/>
      <c r="Q153" s="45"/>
      <c r="R153" s="45"/>
    </row>
    <row r="154" spans="6:18" x14ac:dyDescent="0.2">
      <c r="F154" s="45"/>
      <c r="G154" s="45"/>
      <c r="H154" s="46"/>
      <c r="I154" s="46"/>
      <c r="J154" s="46"/>
      <c r="K154" s="46"/>
      <c r="L154" s="46"/>
      <c r="M154" s="46"/>
      <c r="N154" s="46"/>
      <c r="O154" s="45"/>
      <c r="P154" s="45"/>
      <c r="Q154" s="45"/>
      <c r="R154" s="45"/>
    </row>
    <row r="155" spans="6:18" x14ac:dyDescent="0.2">
      <c r="F155" s="45"/>
      <c r="G155" s="45"/>
      <c r="H155" s="46"/>
      <c r="I155" s="46"/>
      <c r="J155" s="46"/>
      <c r="K155" s="46"/>
      <c r="L155" s="46"/>
      <c r="M155" s="46"/>
      <c r="N155" s="46"/>
      <c r="O155" s="45"/>
      <c r="P155" s="45"/>
      <c r="Q155" s="45"/>
      <c r="R155" s="45"/>
    </row>
    <row r="156" spans="6:18" x14ac:dyDescent="0.2">
      <c r="F156" s="45"/>
      <c r="G156" s="45"/>
      <c r="H156" s="46"/>
      <c r="I156" s="46"/>
      <c r="J156" s="46"/>
      <c r="K156" s="46"/>
      <c r="L156" s="46"/>
      <c r="M156" s="46"/>
      <c r="N156" s="46"/>
      <c r="O156" s="45"/>
      <c r="P156" s="45"/>
      <c r="Q156" s="45"/>
      <c r="R156" s="45"/>
    </row>
    <row r="157" spans="6:18" x14ac:dyDescent="0.2">
      <c r="F157" s="45"/>
      <c r="G157" s="45"/>
      <c r="H157" s="46"/>
      <c r="I157" s="46"/>
      <c r="J157" s="46"/>
      <c r="K157" s="46"/>
      <c r="L157" s="46"/>
      <c r="M157" s="46"/>
      <c r="N157" s="46"/>
      <c r="O157" s="45"/>
      <c r="P157" s="45"/>
      <c r="Q157" s="45"/>
      <c r="R157" s="45"/>
    </row>
    <row r="158" spans="6:18" x14ac:dyDescent="0.2">
      <c r="F158" s="45"/>
      <c r="G158" s="45"/>
      <c r="H158" s="46"/>
      <c r="I158" s="46"/>
      <c r="J158" s="46"/>
      <c r="K158" s="46"/>
      <c r="L158" s="46"/>
      <c r="M158" s="46"/>
      <c r="N158" s="46"/>
      <c r="O158" s="45"/>
      <c r="P158" s="45"/>
      <c r="Q158" s="45"/>
      <c r="R158" s="45"/>
    </row>
    <row r="159" spans="6:18" x14ac:dyDescent="0.2">
      <c r="F159" s="45"/>
      <c r="G159" s="45"/>
      <c r="H159" s="46"/>
      <c r="I159" s="46"/>
      <c r="J159" s="46"/>
      <c r="K159" s="46"/>
      <c r="L159" s="46"/>
      <c r="M159" s="46"/>
      <c r="N159" s="46"/>
      <c r="O159" s="45"/>
      <c r="P159" s="45"/>
      <c r="Q159" s="45"/>
      <c r="R159" s="45"/>
    </row>
    <row r="160" spans="6:18" x14ac:dyDescent="0.2">
      <c r="F160" s="45"/>
      <c r="G160" s="45"/>
      <c r="H160" s="46"/>
      <c r="I160" s="46"/>
      <c r="J160" s="46"/>
      <c r="K160" s="46"/>
      <c r="L160" s="46"/>
      <c r="M160" s="46"/>
      <c r="N160" s="46"/>
      <c r="O160" s="45"/>
      <c r="P160" s="45"/>
      <c r="Q160" s="45"/>
      <c r="R160" s="45"/>
    </row>
    <row r="161" spans="6:18" x14ac:dyDescent="0.2">
      <c r="F161" s="45"/>
      <c r="G161" s="45"/>
      <c r="H161" s="46"/>
      <c r="I161" s="46"/>
      <c r="J161" s="46"/>
      <c r="K161" s="46"/>
      <c r="L161" s="46"/>
      <c r="M161" s="46"/>
      <c r="N161" s="46"/>
      <c r="O161" s="45"/>
      <c r="P161" s="45"/>
      <c r="Q161" s="45"/>
      <c r="R161" s="45"/>
    </row>
    <row r="162" spans="6:18" x14ac:dyDescent="0.2">
      <c r="F162" s="45"/>
      <c r="G162" s="45"/>
      <c r="H162" s="46"/>
      <c r="I162" s="46"/>
      <c r="J162" s="46"/>
      <c r="K162" s="46"/>
      <c r="L162" s="46"/>
      <c r="M162" s="46"/>
      <c r="N162" s="46"/>
      <c r="O162" s="45"/>
      <c r="P162" s="45"/>
      <c r="Q162" s="45"/>
      <c r="R162" s="45"/>
    </row>
    <row r="163" spans="6:18" x14ac:dyDescent="0.2">
      <c r="F163" s="45"/>
      <c r="G163" s="45"/>
      <c r="H163" s="46"/>
      <c r="I163" s="46"/>
      <c r="J163" s="46"/>
      <c r="K163" s="46"/>
      <c r="L163" s="46"/>
      <c r="M163" s="46"/>
      <c r="N163" s="46"/>
      <c r="O163" s="45"/>
      <c r="P163" s="45"/>
      <c r="Q163" s="45"/>
      <c r="R163" s="45"/>
    </row>
    <row r="164" spans="6:18" x14ac:dyDescent="0.2">
      <c r="F164" s="45"/>
      <c r="G164" s="45"/>
      <c r="H164" s="46"/>
      <c r="I164" s="46"/>
      <c r="J164" s="46"/>
      <c r="K164" s="46"/>
      <c r="L164" s="46"/>
      <c r="M164" s="46"/>
      <c r="N164" s="46"/>
      <c r="O164" s="45"/>
      <c r="P164" s="45"/>
      <c r="Q164" s="45"/>
      <c r="R164" s="45"/>
    </row>
    <row r="165" spans="6:18" x14ac:dyDescent="0.2">
      <c r="F165" s="45"/>
      <c r="G165" s="45"/>
      <c r="H165" s="46"/>
      <c r="I165" s="46"/>
      <c r="J165" s="46"/>
      <c r="K165" s="46"/>
      <c r="L165" s="46"/>
      <c r="M165" s="46"/>
      <c r="N165" s="46"/>
      <c r="O165" s="45"/>
      <c r="P165" s="45"/>
      <c r="Q165" s="45"/>
      <c r="R165" s="45"/>
    </row>
    <row r="166" spans="6:18" x14ac:dyDescent="0.2">
      <c r="F166" s="45"/>
      <c r="G166" s="45"/>
      <c r="H166" s="46"/>
      <c r="I166" s="46"/>
      <c r="J166" s="46"/>
      <c r="K166" s="46"/>
      <c r="L166" s="46"/>
      <c r="M166" s="46"/>
      <c r="N166" s="46"/>
      <c r="O166" s="45"/>
      <c r="P166" s="45"/>
      <c r="Q166" s="45"/>
      <c r="R166" s="45"/>
    </row>
    <row r="167" spans="6:18" x14ac:dyDescent="0.2">
      <c r="F167" s="45"/>
      <c r="G167" s="45"/>
      <c r="H167" s="46"/>
      <c r="I167" s="46"/>
      <c r="J167" s="46"/>
      <c r="K167" s="46"/>
      <c r="L167" s="46"/>
      <c r="M167" s="46"/>
      <c r="N167" s="46"/>
      <c r="O167" s="45"/>
      <c r="P167" s="45"/>
      <c r="Q167" s="45"/>
      <c r="R167" s="45"/>
    </row>
    <row r="168" spans="6:18" x14ac:dyDescent="0.2">
      <c r="F168" s="45"/>
      <c r="G168" s="45"/>
      <c r="H168" s="46"/>
      <c r="I168" s="46"/>
      <c r="J168" s="46"/>
      <c r="K168" s="46"/>
      <c r="L168" s="46"/>
      <c r="M168" s="46"/>
      <c r="N168" s="46"/>
      <c r="O168" s="45"/>
      <c r="P168" s="45"/>
      <c r="Q168" s="45"/>
      <c r="R168" s="45"/>
    </row>
    <row r="169" spans="6:18" x14ac:dyDescent="0.2">
      <c r="F169" s="45"/>
      <c r="G169" s="45"/>
      <c r="H169" s="46"/>
      <c r="I169" s="46"/>
      <c r="J169" s="46"/>
      <c r="K169" s="46"/>
      <c r="L169" s="46"/>
      <c r="M169" s="46"/>
      <c r="N169" s="46"/>
      <c r="O169" s="45"/>
      <c r="P169" s="45"/>
      <c r="Q169" s="45"/>
      <c r="R169" s="45"/>
    </row>
    <row r="170" spans="6:18" x14ac:dyDescent="0.2">
      <c r="F170" s="45"/>
      <c r="G170" s="45"/>
      <c r="H170" s="46"/>
      <c r="I170" s="46"/>
      <c r="J170" s="46"/>
      <c r="K170" s="46"/>
      <c r="L170" s="46"/>
      <c r="M170" s="46"/>
      <c r="N170" s="46"/>
      <c r="O170" s="45"/>
      <c r="P170" s="45"/>
      <c r="Q170" s="45"/>
      <c r="R170" s="45"/>
    </row>
    <row r="171" spans="6:18" x14ac:dyDescent="0.2">
      <c r="F171" s="45"/>
      <c r="G171" s="45"/>
      <c r="H171" s="46"/>
      <c r="I171" s="46"/>
      <c r="J171" s="46"/>
      <c r="K171" s="46"/>
      <c r="L171" s="46"/>
      <c r="M171" s="46"/>
      <c r="N171" s="46"/>
      <c r="O171" s="45"/>
      <c r="P171" s="45"/>
      <c r="Q171" s="45"/>
      <c r="R171" s="45"/>
    </row>
    <row r="172" spans="6:18" x14ac:dyDescent="0.2">
      <c r="F172" s="45"/>
      <c r="G172" s="45"/>
      <c r="H172" s="46"/>
      <c r="I172" s="46"/>
      <c r="J172" s="46"/>
      <c r="K172" s="46"/>
      <c r="L172" s="46"/>
      <c r="M172" s="46"/>
      <c r="N172" s="46"/>
      <c r="O172" s="45"/>
      <c r="P172" s="45"/>
      <c r="Q172" s="45"/>
      <c r="R172" s="45"/>
    </row>
    <row r="173" spans="6:18" x14ac:dyDescent="0.2">
      <c r="F173" s="45"/>
      <c r="G173" s="45"/>
      <c r="H173" s="46"/>
      <c r="I173" s="46"/>
      <c r="J173" s="46"/>
      <c r="K173" s="46"/>
      <c r="L173" s="46"/>
      <c r="M173" s="46"/>
      <c r="N173" s="46"/>
      <c r="O173" s="45"/>
      <c r="P173" s="45"/>
      <c r="Q173" s="45"/>
      <c r="R173" s="45"/>
    </row>
    <row r="174" spans="6:18" x14ac:dyDescent="0.2">
      <c r="F174" s="10"/>
      <c r="G174" s="10"/>
      <c r="H174" s="26"/>
      <c r="I174" s="26"/>
      <c r="J174" s="26"/>
      <c r="K174" s="26"/>
      <c r="L174" s="26"/>
      <c r="M174" s="26"/>
      <c r="N174" s="26"/>
      <c r="O174" s="10"/>
      <c r="P174" s="10"/>
      <c r="Q174" s="10"/>
      <c r="R174" s="10"/>
    </row>
    <row r="175" spans="6:18" x14ac:dyDescent="0.2">
      <c r="F175" s="10"/>
      <c r="G175" s="10"/>
      <c r="H175" s="26"/>
      <c r="I175" s="26"/>
      <c r="J175" s="26"/>
      <c r="K175" s="26"/>
      <c r="L175" s="26"/>
      <c r="M175" s="26"/>
      <c r="N175" s="26"/>
      <c r="O175" s="10"/>
      <c r="P175" s="10"/>
      <c r="Q175" s="10"/>
      <c r="R175" s="10"/>
    </row>
    <row r="176" spans="6:18" x14ac:dyDescent="0.2">
      <c r="F176" s="10"/>
      <c r="G176" s="10"/>
      <c r="H176" s="26"/>
      <c r="I176" s="26"/>
      <c r="J176" s="26"/>
      <c r="K176" s="26"/>
      <c r="L176" s="26"/>
      <c r="M176" s="26"/>
      <c r="N176" s="26"/>
      <c r="O176" s="10"/>
      <c r="P176" s="10"/>
      <c r="Q176" s="10"/>
      <c r="R176" s="10"/>
    </row>
    <row r="177" spans="6:18" x14ac:dyDescent="0.2">
      <c r="F177" s="10"/>
      <c r="G177" s="10"/>
      <c r="H177" s="26"/>
      <c r="I177" s="26"/>
      <c r="J177" s="26"/>
      <c r="K177" s="26"/>
      <c r="L177" s="26"/>
      <c r="M177" s="26"/>
      <c r="N177" s="26"/>
      <c r="O177" s="10"/>
      <c r="P177" s="10"/>
      <c r="Q177" s="10"/>
      <c r="R177" s="10"/>
    </row>
    <row r="178" spans="6:18" x14ac:dyDescent="0.2">
      <c r="F178" s="10"/>
      <c r="G178" s="10"/>
      <c r="H178" s="26"/>
      <c r="I178" s="26"/>
      <c r="J178" s="26"/>
      <c r="K178" s="26"/>
      <c r="L178" s="26"/>
      <c r="M178" s="26"/>
      <c r="N178" s="26"/>
      <c r="O178" s="10"/>
      <c r="P178" s="10"/>
      <c r="Q178" s="10"/>
      <c r="R178" s="10"/>
    </row>
    <row r="179" spans="6:18" x14ac:dyDescent="0.2">
      <c r="F179" s="10"/>
      <c r="G179" s="10"/>
      <c r="H179" s="26"/>
      <c r="I179" s="26"/>
      <c r="J179" s="26"/>
      <c r="K179" s="26"/>
      <c r="L179" s="26"/>
      <c r="M179" s="26"/>
      <c r="N179" s="26"/>
      <c r="O179" s="10"/>
      <c r="P179" s="10"/>
      <c r="Q179" s="10"/>
      <c r="R179" s="10"/>
    </row>
    <row r="180" spans="6:18" x14ac:dyDescent="0.2">
      <c r="F180" s="10"/>
      <c r="G180" s="10"/>
      <c r="H180" s="26"/>
      <c r="I180" s="26"/>
      <c r="J180" s="26"/>
      <c r="K180" s="26"/>
      <c r="L180" s="26"/>
      <c r="M180" s="26"/>
      <c r="N180" s="26"/>
      <c r="O180" s="10"/>
      <c r="P180" s="10"/>
      <c r="Q180" s="10"/>
      <c r="R180" s="10"/>
    </row>
    <row r="181" spans="6:18" x14ac:dyDescent="0.2">
      <c r="F181" s="10"/>
      <c r="G181" s="10"/>
      <c r="H181" s="26"/>
      <c r="I181" s="26"/>
      <c r="J181" s="26"/>
      <c r="K181" s="26"/>
      <c r="L181" s="26"/>
      <c r="M181" s="26"/>
      <c r="N181" s="26"/>
      <c r="O181" s="10"/>
      <c r="P181" s="10"/>
      <c r="Q181" s="10"/>
      <c r="R181" s="10"/>
    </row>
    <row r="182" spans="6:18" x14ac:dyDescent="0.2">
      <c r="F182" s="10"/>
      <c r="G182" s="10"/>
      <c r="H182" s="26"/>
      <c r="I182" s="26"/>
      <c r="J182" s="26"/>
      <c r="K182" s="26"/>
      <c r="L182" s="26"/>
      <c r="M182" s="26"/>
      <c r="N182" s="26"/>
      <c r="O182" s="10"/>
      <c r="P182" s="10"/>
      <c r="Q182" s="10"/>
      <c r="R182" s="10"/>
    </row>
    <row r="183" spans="6:18" x14ac:dyDescent="0.2">
      <c r="F183" s="10"/>
      <c r="G183" s="10"/>
      <c r="H183" s="26"/>
      <c r="I183" s="26"/>
      <c r="J183" s="26"/>
      <c r="K183" s="26"/>
      <c r="L183" s="26"/>
      <c r="M183" s="26"/>
      <c r="N183" s="26"/>
      <c r="O183" s="10"/>
      <c r="P183" s="10"/>
      <c r="Q183" s="10"/>
      <c r="R183" s="10"/>
    </row>
    <row r="184" spans="6:18" x14ac:dyDescent="0.2">
      <c r="F184" s="10"/>
      <c r="G184" s="10"/>
      <c r="H184" s="26"/>
      <c r="I184" s="26"/>
      <c r="J184" s="26"/>
      <c r="K184" s="26"/>
      <c r="L184" s="26"/>
      <c r="M184" s="26"/>
      <c r="N184" s="26"/>
      <c r="O184" s="10"/>
      <c r="P184" s="10"/>
      <c r="Q184" s="10"/>
      <c r="R184" s="10"/>
    </row>
    <row r="185" spans="6:18" x14ac:dyDescent="0.2">
      <c r="F185" s="10"/>
      <c r="G185" s="10"/>
      <c r="H185" s="26"/>
      <c r="I185" s="26"/>
      <c r="J185" s="26"/>
      <c r="K185" s="26"/>
      <c r="L185" s="26"/>
      <c r="M185" s="26"/>
      <c r="N185" s="26"/>
      <c r="O185" s="10"/>
      <c r="P185" s="10"/>
      <c r="Q185" s="10"/>
      <c r="R185" s="10"/>
    </row>
    <row r="186" spans="6:18" x14ac:dyDescent="0.2">
      <c r="F186" s="10"/>
      <c r="G186" s="10"/>
      <c r="H186" s="26"/>
      <c r="I186" s="26"/>
      <c r="J186" s="26"/>
      <c r="K186" s="26"/>
      <c r="L186" s="26"/>
      <c r="M186" s="26"/>
      <c r="N186" s="26"/>
      <c r="O186" s="10"/>
      <c r="P186" s="10"/>
      <c r="Q186" s="10"/>
      <c r="R186" s="10"/>
    </row>
    <row r="187" spans="6:18" x14ac:dyDescent="0.2">
      <c r="F187" s="10"/>
      <c r="G187" s="10"/>
      <c r="H187" s="26"/>
      <c r="I187" s="26"/>
      <c r="J187" s="26"/>
      <c r="K187" s="26"/>
      <c r="L187" s="26"/>
      <c r="M187" s="26"/>
      <c r="N187" s="26"/>
      <c r="O187" s="10"/>
      <c r="P187" s="10"/>
      <c r="Q187" s="10"/>
      <c r="R187" s="10"/>
    </row>
    <row r="188" spans="6:18" x14ac:dyDescent="0.2">
      <c r="F188" s="10"/>
      <c r="G188" s="10"/>
      <c r="H188" s="26"/>
      <c r="I188" s="26"/>
      <c r="J188" s="26"/>
      <c r="K188" s="26"/>
      <c r="L188" s="26"/>
      <c r="M188" s="26"/>
      <c r="N188" s="26"/>
      <c r="O188" s="10"/>
      <c r="P188" s="10"/>
      <c r="Q188" s="10"/>
      <c r="R188" s="10"/>
    </row>
    <row r="189" spans="6:18" x14ac:dyDescent="0.2">
      <c r="H189" s="15"/>
      <c r="I189" s="15"/>
      <c r="J189" s="15"/>
      <c r="K189" s="15"/>
      <c r="L189" s="15"/>
      <c r="M189" s="15"/>
      <c r="N189" s="15"/>
    </row>
    <row r="190" spans="6:18" x14ac:dyDescent="0.2">
      <c r="H190" s="15"/>
      <c r="I190" s="15"/>
      <c r="J190" s="15"/>
      <c r="K190" s="15"/>
      <c r="L190" s="15"/>
      <c r="M190" s="15"/>
      <c r="N190" s="15"/>
    </row>
    <row r="191" spans="6:18" x14ac:dyDescent="0.2">
      <c r="H191" s="15"/>
      <c r="I191" s="15"/>
      <c r="J191" s="15"/>
      <c r="K191" s="15"/>
      <c r="L191" s="15"/>
      <c r="M191" s="15"/>
      <c r="N191" s="15"/>
    </row>
    <row r="192" spans="6:18" x14ac:dyDescent="0.2">
      <c r="H192" s="15"/>
      <c r="I192" s="15"/>
      <c r="J192" s="15"/>
      <c r="K192" s="15"/>
      <c r="L192" s="15"/>
      <c r="M192" s="15"/>
      <c r="N192" s="15"/>
    </row>
    <row r="193" spans="8:14" x14ac:dyDescent="0.2">
      <c r="H193" s="15"/>
      <c r="I193" s="15"/>
      <c r="J193" s="15"/>
      <c r="K193" s="15"/>
      <c r="L193" s="15"/>
      <c r="M193" s="15"/>
      <c r="N193" s="15"/>
    </row>
    <row r="194" spans="8:14" x14ac:dyDescent="0.2">
      <c r="H194" s="15"/>
      <c r="I194" s="15"/>
      <c r="J194" s="15"/>
      <c r="K194" s="15"/>
      <c r="L194" s="15"/>
      <c r="M194" s="15"/>
      <c r="N194" s="15"/>
    </row>
    <row r="195" spans="8:14" x14ac:dyDescent="0.2">
      <c r="H195" s="15"/>
      <c r="I195" s="15"/>
      <c r="J195" s="15"/>
      <c r="K195" s="15"/>
      <c r="L195" s="15"/>
      <c r="M195" s="15"/>
      <c r="N195" s="15"/>
    </row>
    <row r="196" spans="8:14" x14ac:dyDescent="0.2">
      <c r="H196" s="15"/>
      <c r="I196" s="15"/>
      <c r="J196" s="15"/>
      <c r="K196" s="15"/>
      <c r="L196" s="15"/>
      <c r="M196" s="15"/>
      <c r="N196" s="15"/>
    </row>
    <row r="197" spans="8:14" x14ac:dyDescent="0.2">
      <c r="H197" s="15"/>
      <c r="I197" s="15"/>
      <c r="J197" s="15"/>
      <c r="K197" s="15"/>
      <c r="L197" s="15"/>
      <c r="M197" s="15"/>
      <c r="N197" s="15"/>
    </row>
    <row r="198" spans="8:14" x14ac:dyDescent="0.2">
      <c r="H198" s="15"/>
      <c r="I198" s="15"/>
      <c r="J198" s="15"/>
      <c r="K198" s="15"/>
      <c r="L198" s="15"/>
      <c r="M198" s="15"/>
      <c r="N198" s="15"/>
    </row>
    <row r="199" spans="8:14" x14ac:dyDescent="0.2">
      <c r="H199" s="15"/>
      <c r="I199" s="15"/>
      <c r="J199" s="15"/>
      <c r="K199" s="15"/>
      <c r="L199" s="15"/>
      <c r="M199" s="15"/>
      <c r="N199" s="15"/>
    </row>
    <row r="200" spans="8:14" x14ac:dyDescent="0.2">
      <c r="H200" s="15"/>
      <c r="I200" s="15"/>
      <c r="J200" s="15"/>
      <c r="K200" s="15"/>
      <c r="L200" s="15"/>
      <c r="M200" s="15"/>
      <c r="N200" s="15"/>
    </row>
    <row r="201" spans="8:14" x14ac:dyDescent="0.2">
      <c r="H201" s="15"/>
      <c r="I201" s="15"/>
      <c r="J201" s="15"/>
      <c r="K201" s="15"/>
      <c r="L201" s="15"/>
      <c r="M201" s="15"/>
      <c r="N201" s="15"/>
    </row>
    <row r="202" spans="8:14" x14ac:dyDescent="0.2">
      <c r="H202" s="15"/>
      <c r="I202" s="15"/>
      <c r="J202" s="15"/>
      <c r="K202" s="15"/>
      <c r="L202" s="15"/>
      <c r="M202" s="15"/>
      <c r="N202" s="15"/>
    </row>
    <row r="203" spans="8:14" x14ac:dyDescent="0.2">
      <c r="H203" s="15"/>
      <c r="I203" s="15"/>
      <c r="J203" s="15"/>
      <c r="K203" s="15"/>
      <c r="L203" s="15"/>
      <c r="M203" s="15"/>
      <c r="N203" s="15"/>
    </row>
    <row r="204" spans="8:14" x14ac:dyDescent="0.2">
      <c r="H204" s="15"/>
      <c r="I204" s="15"/>
      <c r="J204" s="15"/>
      <c r="K204" s="15"/>
      <c r="L204" s="15"/>
      <c r="M204" s="15"/>
      <c r="N204" s="15"/>
    </row>
    <row r="205" spans="8:14" x14ac:dyDescent="0.2">
      <c r="H205" s="15"/>
      <c r="I205" s="15"/>
      <c r="J205" s="15"/>
      <c r="K205" s="15"/>
      <c r="L205" s="15"/>
      <c r="M205" s="15"/>
      <c r="N205" s="15"/>
    </row>
    <row r="206" spans="8:14" x14ac:dyDescent="0.2">
      <c r="H206" s="15"/>
      <c r="I206" s="15"/>
      <c r="J206" s="15"/>
      <c r="K206" s="15"/>
      <c r="L206" s="15"/>
      <c r="M206" s="15"/>
      <c r="N206" s="15"/>
    </row>
    <row r="207" spans="8:14" x14ac:dyDescent="0.2">
      <c r="H207" s="15"/>
      <c r="I207" s="15"/>
      <c r="J207" s="15"/>
      <c r="K207" s="15"/>
      <c r="L207" s="15"/>
      <c r="M207" s="15"/>
      <c r="N207" s="15"/>
    </row>
    <row r="208" spans="8:14" x14ac:dyDescent="0.2">
      <c r="H208" s="15"/>
      <c r="I208" s="15"/>
      <c r="J208" s="15"/>
      <c r="K208" s="15"/>
      <c r="L208" s="15"/>
      <c r="M208" s="15"/>
      <c r="N208" s="15"/>
    </row>
    <row r="209" spans="8:14" x14ac:dyDescent="0.2">
      <c r="H209" s="15"/>
      <c r="I209" s="15"/>
      <c r="J209" s="15"/>
      <c r="K209" s="15"/>
      <c r="L209" s="15"/>
      <c r="M209" s="15"/>
      <c r="N209" s="15"/>
    </row>
    <row r="210" spans="8:14" x14ac:dyDescent="0.2">
      <c r="H210" s="15"/>
      <c r="I210" s="15"/>
      <c r="J210" s="15"/>
      <c r="K210" s="15"/>
      <c r="L210" s="15"/>
      <c r="M210" s="15"/>
      <c r="N210" s="15"/>
    </row>
    <row r="211" spans="8:14" x14ac:dyDescent="0.2">
      <c r="H211" s="15"/>
      <c r="I211" s="15"/>
      <c r="J211" s="15"/>
      <c r="K211" s="15"/>
      <c r="L211" s="15"/>
      <c r="M211" s="15"/>
      <c r="N211" s="15"/>
    </row>
    <row r="212" spans="8:14" x14ac:dyDescent="0.2">
      <c r="H212" s="15"/>
      <c r="I212" s="15"/>
      <c r="J212" s="15"/>
      <c r="K212" s="15"/>
      <c r="L212" s="15"/>
      <c r="M212" s="15"/>
      <c r="N212" s="15"/>
    </row>
    <row r="213" spans="8:14" x14ac:dyDescent="0.2">
      <c r="H213" s="15"/>
      <c r="I213" s="15"/>
      <c r="J213" s="15"/>
      <c r="K213" s="15"/>
      <c r="L213" s="15"/>
      <c r="M213" s="15"/>
      <c r="N213" s="15"/>
    </row>
    <row r="214" spans="8:14" x14ac:dyDescent="0.2">
      <c r="H214" s="15"/>
      <c r="I214" s="15"/>
      <c r="J214" s="15"/>
      <c r="K214" s="15"/>
      <c r="L214" s="15"/>
      <c r="M214" s="15"/>
      <c r="N214" s="15"/>
    </row>
    <row r="215" spans="8:14" x14ac:dyDescent="0.2">
      <c r="H215" s="15"/>
      <c r="I215" s="15"/>
      <c r="J215" s="15"/>
      <c r="K215" s="15"/>
      <c r="L215" s="15"/>
      <c r="M215" s="15"/>
      <c r="N215" s="15"/>
    </row>
    <row r="216" spans="8:14" x14ac:dyDescent="0.2">
      <c r="H216" s="15"/>
      <c r="I216" s="15"/>
      <c r="J216" s="15"/>
      <c r="K216" s="15"/>
      <c r="L216" s="15"/>
      <c r="M216" s="15"/>
      <c r="N216" s="15"/>
    </row>
    <row r="217" spans="8:14" x14ac:dyDescent="0.2">
      <c r="H217" s="15"/>
      <c r="I217" s="15"/>
      <c r="J217" s="15"/>
      <c r="K217" s="15"/>
      <c r="L217" s="15"/>
      <c r="M217" s="15"/>
      <c r="N217" s="15"/>
    </row>
    <row r="218" spans="8:14" x14ac:dyDescent="0.2">
      <c r="H218" s="15"/>
      <c r="I218" s="15"/>
      <c r="J218" s="15"/>
      <c r="K218" s="15"/>
      <c r="L218" s="15"/>
      <c r="M218" s="15"/>
      <c r="N218" s="15"/>
    </row>
    <row r="219" spans="8:14" x14ac:dyDescent="0.2">
      <c r="H219" s="15"/>
      <c r="I219" s="15"/>
      <c r="J219" s="15"/>
      <c r="K219" s="15"/>
      <c r="L219" s="15"/>
      <c r="M219" s="15"/>
      <c r="N219" s="15"/>
    </row>
    <row r="220" spans="8:14" x14ac:dyDescent="0.2">
      <c r="H220" s="15"/>
      <c r="I220" s="15"/>
      <c r="J220" s="15"/>
      <c r="K220" s="15"/>
      <c r="L220" s="15"/>
      <c r="M220" s="15"/>
      <c r="N220" s="15"/>
    </row>
    <row r="221" spans="8:14" x14ac:dyDescent="0.2">
      <c r="H221" s="15"/>
      <c r="I221" s="15"/>
      <c r="J221" s="15"/>
      <c r="K221" s="15"/>
      <c r="L221" s="15"/>
      <c r="M221" s="15"/>
      <c r="N221" s="15"/>
    </row>
    <row r="222" spans="8:14" x14ac:dyDescent="0.2">
      <c r="H222" s="15"/>
      <c r="I222" s="15"/>
      <c r="J222" s="15"/>
      <c r="K222" s="15"/>
      <c r="L222" s="15"/>
      <c r="M222" s="15"/>
      <c r="N222" s="15"/>
    </row>
    <row r="223" spans="8:14" x14ac:dyDescent="0.2">
      <c r="H223" s="15"/>
      <c r="I223" s="15"/>
      <c r="J223" s="15"/>
      <c r="K223" s="15"/>
      <c r="L223" s="15"/>
      <c r="M223" s="15"/>
      <c r="N223" s="15"/>
    </row>
    <row r="224" spans="8:14" x14ac:dyDescent="0.2">
      <c r="H224" s="15"/>
      <c r="I224" s="15"/>
      <c r="J224" s="15"/>
      <c r="K224" s="15"/>
      <c r="L224" s="15"/>
      <c r="M224" s="15"/>
      <c r="N224" s="15"/>
    </row>
    <row r="225" spans="8:14" x14ac:dyDescent="0.2">
      <c r="H225" s="15"/>
      <c r="I225" s="15"/>
      <c r="J225" s="15"/>
      <c r="K225" s="15"/>
      <c r="L225" s="15"/>
      <c r="M225" s="15"/>
      <c r="N225" s="15"/>
    </row>
    <row r="226" spans="8:14" x14ac:dyDescent="0.2">
      <c r="H226" s="15"/>
      <c r="I226" s="15"/>
      <c r="J226" s="15"/>
      <c r="K226" s="15"/>
      <c r="L226" s="15"/>
      <c r="M226" s="15"/>
      <c r="N226" s="15"/>
    </row>
    <row r="227" spans="8:14" x14ac:dyDescent="0.2">
      <c r="H227" s="15"/>
      <c r="I227" s="15"/>
      <c r="J227" s="15"/>
      <c r="K227" s="15"/>
      <c r="L227" s="15"/>
      <c r="M227" s="15"/>
      <c r="N227" s="15"/>
    </row>
    <row r="228" spans="8:14" x14ac:dyDescent="0.2">
      <c r="H228" s="15"/>
      <c r="I228" s="15"/>
      <c r="J228" s="15"/>
      <c r="K228" s="15"/>
      <c r="L228" s="15"/>
      <c r="M228" s="15"/>
      <c r="N228" s="15"/>
    </row>
    <row r="229" spans="8:14" x14ac:dyDescent="0.2">
      <c r="H229" s="15"/>
      <c r="I229" s="15"/>
      <c r="J229" s="15"/>
      <c r="K229" s="15"/>
      <c r="L229" s="15"/>
      <c r="M229" s="15"/>
      <c r="N229" s="15"/>
    </row>
    <row r="230" spans="8:14" x14ac:dyDescent="0.2">
      <c r="H230" s="15"/>
      <c r="I230" s="15"/>
      <c r="J230" s="15"/>
      <c r="K230" s="15"/>
      <c r="L230" s="15"/>
      <c r="M230" s="15"/>
      <c r="N230" s="15"/>
    </row>
    <row r="231" spans="8:14" x14ac:dyDescent="0.2">
      <c r="H231" s="15"/>
      <c r="I231" s="15"/>
      <c r="J231" s="15"/>
      <c r="K231" s="15"/>
      <c r="L231" s="15"/>
      <c r="M231" s="15"/>
      <c r="N231" s="15"/>
    </row>
    <row r="232" spans="8:14" x14ac:dyDescent="0.2">
      <c r="H232" s="15"/>
      <c r="I232" s="15"/>
      <c r="J232" s="15"/>
      <c r="K232" s="15"/>
      <c r="L232" s="15"/>
      <c r="M232" s="15"/>
      <c r="N232" s="15"/>
    </row>
    <row r="233" spans="8:14" x14ac:dyDescent="0.2">
      <c r="H233" s="15"/>
      <c r="I233" s="15"/>
      <c r="J233" s="15"/>
      <c r="K233" s="15"/>
      <c r="L233" s="15"/>
      <c r="M233" s="15"/>
      <c r="N233" s="15"/>
    </row>
    <row r="234" spans="8:14" x14ac:dyDescent="0.2">
      <c r="H234" s="15"/>
      <c r="I234" s="15"/>
      <c r="J234" s="15"/>
      <c r="K234" s="15"/>
      <c r="L234" s="15"/>
      <c r="M234" s="15"/>
      <c r="N234" s="15"/>
    </row>
    <row r="235" spans="8:14" x14ac:dyDescent="0.2">
      <c r="H235" s="15"/>
      <c r="I235" s="15"/>
      <c r="J235" s="15"/>
      <c r="K235" s="15"/>
      <c r="L235" s="15"/>
      <c r="M235" s="15"/>
      <c r="N235" s="15"/>
    </row>
    <row r="236" spans="8:14" x14ac:dyDescent="0.2">
      <c r="H236" s="15"/>
      <c r="I236" s="15"/>
      <c r="J236" s="15"/>
      <c r="K236" s="15"/>
      <c r="L236" s="15"/>
      <c r="M236" s="15"/>
      <c r="N236" s="15"/>
    </row>
    <row r="237" spans="8:14" x14ac:dyDescent="0.2">
      <c r="H237" s="15"/>
      <c r="I237" s="15"/>
      <c r="J237" s="15"/>
      <c r="K237" s="15"/>
      <c r="L237" s="15"/>
      <c r="M237" s="15"/>
      <c r="N237" s="15"/>
    </row>
    <row r="238" spans="8:14" x14ac:dyDescent="0.2">
      <c r="H238" s="15"/>
      <c r="I238" s="15"/>
      <c r="J238" s="15"/>
      <c r="K238" s="15"/>
      <c r="L238" s="15"/>
      <c r="M238" s="15"/>
      <c r="N238" s="15"/>
    </row>
    <row r="239" spans="8:14" x14ac:dyDescent="0.2">
      <c r="H239" s="15"/>
      <c r="I239" s="15"/>
      <c r="J239" s="15"/>
      <c r="K239" s="15"/>
      <c r="L239" s="15"/>
      <c r="M239" s="15"/>
      <c r="N239" s="15"/>
    </row>
    <row r="240" spans="8:14" x14ac:dyDescent="0.2">
      <c r="H240" s="15"/>
      <c r="I240" s="15"/>
      <c r="J240" s="15"/>
      <c r="K240" s="15"/>
      <c r="L240" s="15"/>
      <c r="M240" s="15"/>
      <c r="N240" s="15"/>
    </row>
    <row r="241" spans="8:14" x14ac:dyDescent="0.2">
      <c r="H241" s="15"/>
      <c r="I241" s="15"/>
      <c r="J241" s="15"/>
      <c r="K241" s="15"/>
      <c r="L241" s="15"/>
      <c r="M241" s="15"/>
      <c r="N241" s="15"/>
    </row>
    <row r="242" spans="8:14" x14ac:dyDescent="0.2">
      <c r="H242" s="15"/>
      <c r="I242" s="15"/>
      <c r="J242" s="15"/>
      <c r="K242" s="15"/>
      <c r="L242" s="15"/>
      <c r="M242" s="15"/>
      <c r="N242" s="15"/>
    </row>
    <row r="243" spans="8:14" x14ac:dyDescent="0.2">
      <c r="H243" s="15"/>
      <c r="I243" s="15"/>
      <c r="J243" s="15"/>
      <c r="K243" s="15"/>
      <c r="L243" s="15"/>
      <c r="M243" s="15"/>
      <c r="N243" s="15"/>
    </row>
    <row r="244" spans="8:14" x14ac:dyDescent="0.2">
      <c r="H244" s="15"/>
      <c r="I244" s="15"/>
      <c r="J244" s="15"/>
      <c r="K244" s="15"/>
      <c r="L244" s="15"/>
      <c r="M244" s="15"/>
      <c r="N244" s="15"/>
    </row>
    <row r="245" spans="8:14" x14ac:dyDescent="0.2">
      <c r="H245" s="15"/>
      <c r="I245" s="15"/>
      <c r="J245" s="15"/>
      <c r="K245" s="15"/>
      <c r="L245" s="15"/>
      <c r="M245" s="15"/>
      <c r="N245" s="15"/>
    </row>
    <row r="246" spans="8:14" x14ac:dyDescent="0.2">
      <c r="H246" s="15"/>
      <c r="I246" s="15"/>
      <c r="J246" s="15"/>
      <c r="K246" s="15"/>
      <c r="L246" s="15"/>
      <c r="M246" s="15"/>
      <c r="N246" s="15"/>
    </row>
    <row r="247" spans="8:14" x14ac:dyDescent="0.2">
      <c r="H247" s="15"/>
      <c r="I247" s="15"/>
      <c r="J247" s="15"/>
      <c r="K247" s="15"/>
      <c r="L247" s="15"/>
      <c r="M247" s="15"/>
      <c r="N247" s="15"/>
    </row>
    <row r="248" spans="8:14" x14ac:dyDescent="0.2">
      <c r="H248" s="15"/>
      <c r="I248" s="15"/>
      <c r="J248" s="15"/>
      <c r="K248" s="15"/>
      <c r="L248" s="15"/>
      <c r="M248" s="15"/>
      <c r="N248" s="15"/>
    </row>
    <row r="249" spans="8:14" x14ac:dyDescent="0.2">
      <c r="H249" s="15"/>
      <c r="I249" s="15"/>
      <c r="J249" s="15"/>
      <c r="K249" s="15"/>
      <c r="L249" s="15"/>
      <c r="M249" s="15"/>
      <c r="N249" s="15"/>
    </row>
    <row r="250" spans="8:14" x14ac:dyDescent="0.2">
      <c r="H250" s="15"/>
      <c r="I250" s="15"/>
      <c r="J250" s="15"/>
      <c r="K250" s="15"/>
      <c r="L250" s="15"/>
      <c r="M250" s="15"/>
      <c r="N250" s="15"/>
    </row>
    <row r="251" spans="8:14" x14ac:dyDescent="0.2">
      <c r="H251" s="15"/>
      <c r="I251" s="15"/>
      <c r="J251" s="15"/>
      <c r="K251" s="15"/>
      <c r="L251" s="15"/>
      <c r="M251" s="15"/>
      <c r="N251" s="15"/>
    </row>
    <row r="252" spans="8:14" x14ac:dyDescent="0.2">
      <c r="H252" s="15"/>
      <c r="I252" s="15"/>
      <c r="J252" s="15"/>
      <c r="K252" s="15"/>
      <c r="L252" s="15"/>
      <c r="M252" s="15"/>
      <c r="N252" s="15"/>
    </row>
    <row r="253" spans="8:14" x14ac:dyDescent="0.2">
      <c r="H253" s="15"/>
      <c r="I253" s="15"/>
      <c r="J253" s="15"/>
      <c r="K253" s="15"/>
      <c r="L253" s="15"/>
      <c r="M253" s="15"/>
      <c r="N253" s="15"/>
    </row>
    <row r="254" spans="8:14" x14ac:dyDescent="0.2">
      <c r="H254" s="15"/>
      <c r="I254" s="15"/>
      <c r="J254" s="15"/>
      <c r="K254" s="15"/>
      <c r="L254" s="15"/>
      <c r="M254" s="15"/>
      <c r="N254" s="15"/>
    </row>
    <row r="255" spans="8:14" x14ac:dyDescent="0.2">
      <c r="H255" s="15"/>
      <c r="I255" s="15"/>
      <c r="J255" s="15"/>
      <c r="K255" s="15"/>
      <c r="L255" s="15"/>
      <c r="M255" s="15"/>
      <c r="N255" s="15"/>
    </row>
    <row r="256" spans="8:14" x14ac:dyDescent="0.2">
      <c r="H256" s="15"/>
      <c r="I256" s="15"/>
      <c r="J256" s="15"/>
      <c r="K256" s="15"/>
      <c r="L256" s="15"/>
      <c r="M256" s="15"/>
      <c r="N256" s="15"/>
    </row>
    <row r="257" spans="8:14" x14ac:dyDescent="0.2">
      <c r="H257" s="15"/>
      <c r="I257" s="15"/>
      <c r="J257" s="15"/>
      <c r="K257" s="15"/>
      <c r="L257" s="15"/>
      <c r="M257" s="15"/>
      <c r="N257" s="15"/>
    </row>
    <row r="258" spans="8:14" x14ac:dyDescent="0.2">
      <c r="H258" s="15"/>
      <c r="I258" s="15"/>
      <c r="J258" s="15"/>
      <c r="K258" s="15"/>
      <c r="L258" s="15"/>
      <c r="M258" s="15"/>
      <c r="N258" s="15"/>
    </row>
    <row r="259" spans="8:14" x14ac:dyDescent="0.2">
      <c r="H259" s="15"/>
      <c r="I259" s="15"/>
      <c r="J259" s="15"/>
      <c r="K259" s="15"/>
      <c r="L259" s="15"/>
      <c r="M259" s="15"/>
      <c r="N259" s="15"/>
    </row>
    <row r="260" spans="8:14" x14ac:dyDescent="0.2">
      <c r="H260" s="15"/>
      <c r="I260" s="15"/>
      <c r="J260" s="15"/>
      <c r="K260" s="15"/>
      <c r="L260" s="15"/>
      <c r="M260" s="15"/>
      <c r="N260" s="15"/>
    </row>
    <row r="261" spans="8:14" x14ac:dyDescent="0.2">
      <c r="H261" s="15"/>
      <c r="I261" s="15"/>
      <c r="J261" s="15"/>
      <c r="K261" s="15"/>
      <c r="L261" s="15"/>
      <c r="M261" s="15"/>
      <c r="N261" s="15"/>
    </row>
    <row r="262" spans="8:14" x14ac:dyDescent="0.2">
      <c r="H262" s="15"/>
      <c r="I262" s="15"/>
      <c r="J262" s="15"/>
      <c r="K262" s="15"/>
      <c r="L262" s="15"/>
      <c r="M262" s="15"/>
      <c r="N262" s="15"/>
    </row>
    <row r="263" spans="8:14" x14ac:dyDescent="0.2">
      <c r="H263" s="15"/>
      <c r="I263" s="15"/>
      <c r="J263" s="15"/>
      <c r="K263" s="15"/>
      <c r="L263" s="15"/>
      <c r="M263" s="15"/>
      <c r="N263" s="15"/>
    </row>
    <row r="264" spans="8:14" x14ac:dyDescent="0.2">
      <c r="H264" s="15"/>
      <c r="I264" s="15"/>
      <c r="J264" s="15"/>
      <c r="K264" s="15"/>
      <c r="L264" s="15"/>
      <c r="M264" s="15"/>
      <c r="N264" s="15"/>
    </row>
    <row r="265" spans="8:14" x14ac:dyDescent="0.2">
      <c r="H265" s="15"/>
      <c r="I265" s="15"/>
      <c r="J265" s="15"/>
      <c r="K265" s="15"/>
      <c r="L265" s="15"/>
      <c r="M265" s="15"/>
      <c r="N265" s="15"/>
    </row>
    <row r="266" spans="8:14" x14ac:dyDescent="0.2">
      <c r="H266" s="15"/>
      <c r="I266" s="15"/>
      <c r="J266" s="15"/>
      <c r="K266" s="15"/>
      <c r="L266" s="15"/>
      <c r="M266" s="15"/>
      <c r="N266" s="15"/>
    </row>
    <row r="267" spans="8:14" x14ac:dyDescent="0.2">
      <c r="H267" s="15"/>
      <c r="I267" s="15"/>
      <c r="J267" s="15"/>
      <c r="K267" s="15"/>
      <c r="L267" s="15"/>
      <c r="M267" s="15"/>
      <c r="N267" s="15"/>
    </row>
    <row r="268" spans="8:14" x14ac:dyDescent="0.2">
      <c r="H268" s="15"/>
      <c r="I268" s="15"/>
      <c r="J268" s="15"/>
      <c r="K268" s="15"/>
      <c r="L268" s="15"/>
      <c r="M268" s="15"/>
      <c r="N268" s="15"/>
    </row>
    <row r="269" spans="8:14" x14ac:dyDescent="0.2">
      <c r="H269" s="15"/>
      <c r="I269" s="15"/>
      <c r="J269" s="15"/>
      <c r="K269" s="15"/>
      <c r="L269" s="15"/>
      <c r="M269" s="15"/>
      <c r="N269" s="15"/>
    </row>
    <row r="270" spans="8:14" x14ac:dyDescent="0.2">
      <c r="H270" s="15"/>
      <c r="I270" s="15"/>
      <c r="J270" s="15"/>
      <c r="K270" s="15"/>
      <c r="L270" s="15"/>
      <c r="M270" s="15"/>
      <c r="N270" s="15"/>
    </row>
    <row r="271" spans="8:14" x14ac:dyDescent="0.2">
      <c r="H271" s="15"/>
      <c r="I271" s="15"/>
      <c r="J271" s="15"/>
      <c r="K271" s="15"/>
      <c r="L271" s="15"/>
      <c r="M271" s="15"/>
      <c r="N271" s="15"/>
    </row>
    <row r="272" spans="8:14" x14ac:dyDescent="0.2">
      <c r="H272" s="15"/>
      <c r="I272" s="15"/>
      <c r="J272" s="15"/>
      <c r="K272" s="15"/>
      <c r="L272" s="15"/>
      <c r="M272" s="15"/>
      <c r="N272" s="15"/>
    </row>
    <row r="273" spans="8:14" x14ac:dyDescent="0.2">
      <c r="H273" s="15"/>
      <c r="I273" s="15"/>
      <c r="J273" s="15"/>
      <c r="K273" s="15"/>
      <c r="L273" s="15"/>
      <c r="M273" s="15"/>
      <c r="N273" s="15"/>
    </row>
    <row r="274" spans="8:14" x14ac:dyDescent="0.2">
      <c r="H274" s="15"/>
      <c r="I274" s="15"/>
      <c r="J274" s="15"/>
      <c r="K274" s="15"/>
      <c r="L274" s="15"/>
      <c r="M274" s="15"/>
      <c r="N274" s="15"/>
    </row>
    <row r="275" spans="8:14" x14ac:dyDescent="0.2">
      <c r="H275" s="15"/>
      <c r="I275" s="15"/>
      <c r="J275" s="15"/>
      <c r="K275" s="15"/>
      <c r="L275" s="15"/>
      <c r="M275" s="15"/>
      <c r="N275" s="15"/>
    </row>
    <row r="276" spans="8:14" x14ac:dyDescent="0.2">
      <c r="H276" s="15"/>
      <c r="I276" s="15"/>
      <c r="J276" s="15"/>
      <c r="K276" s="15"/>
      <c r="L276" s="15"/>
      <c r="M276" s="15"/>
      <c r="N276" s="15"/>
    </row>
    <row r="277" spans="8:14" x14ac:dyDescent="0.2">
      <c r="H277" s="15"/>
      <c r="I277" s="15"/>
      <c r="J277" s="15"/>
      <c r="K277" s="15"/>
      <c r="L277" s="15"/>
      <c r="M277" s="15"/>
      <c r="N277" s="15"/>
    </row>
    <row r="278" spans="8:14" x14ac:dyDescent="0.2">
      <c r="H278" s="15"/>
      <c r="I278" s="15"/>
      <c r="J278" s="15"/>
      <c r="K278" s="15"/>
      <c r="L278" s="15"/>
      <c r="M278" s="15"/>
      <c r="N278" s="15"/>
    </row>
    <row r="279" spans="8:14" x14ac:dyDescent="0.2">
      <c r="H279" s="15"/>
      <c r="I279" s="15"/>
      <c r="J279" s="15"/>
      <c r="K279" s="15"/>
      <c r="L279" s="15"/>
      <c r="M279" s="15"/>
      <c r="N279" s="15"/>
    </row>
    <row r="280" spans="8:14" x14ac:dyDescent="0.2">
      <c r="H280" s="15"/>
      <c r="I280" s="15"/>
      <c r="J280" s="15"/>
      <c r="K280" s="15"/>
      <c r="L280" s="15"/>
      <c r="M280" s="15"/>
      <c r="N280" s="15"/>
    </row>
    <row r="281" spans="8:14" x14ac:dyDescent="0.2">
      <c r="H281" s="15"/>
      <c r="I281" s="15"/>
      <c r="J281" s="15"/>
      <c r="K281" s="15"/>
      <c r="L281" s="15"/>
      <c r="M281" s="15"/>
      <c r="N281" s="15"/>
    </row>
    <row r="282" spans="8:14" x14ac:dyDescent="0.2">
      <c r="H282" s="15"/>
      <c r="I282" s="15"/>
      <c r="J282" s="15"/>
      <c r="K282" s="15"/>
      <c r="L282" s="15"/>
      <c r="M282" s="15"/>
      <c r="N282" s="15"/>
    </row>
    <row r="283" spans="8:14" x14ac:dyDescent="0.2">
      <c r="H283" s="15"/>
      <c r="I283" s="15"/>
      <c r="J283" s="15"/>
      <c r="K283" s="15"/>
      <c r="L283" s="15"/>
      <c r="M283" s="15"/>
      <c r="N283" s="15"/>
    </row>
    <row r="284" spans="8:14" x14ac:dyDescent="0.2">
      <c r="H284" s="15"/>
      <c r="I284" s="15"/>
      <c r="J284" s="15"/>
      <c r="K284" s="15"/>
      <c r="L284" s="15"/>
      <c r="M284" s="15"/>
      <c r="N284" s="15"/>
    </row>
    <row r="285" spans="8:14" x14ac:dyDescent="0.2">
      <c r="H285" s="15"/>
      <c r="I285" s="15"/>
      <c r="J285" s="15"/>
      <c r="K285" s="15"/>
      <c r="L285" s="15"/>
      <c r="M285" s="15"/>
      <c r="N285" s="15"/>
    </row>
    <row r="286" spans="8:14" x14ac:dyDescent="0.2">
      <c r="H286" s="15"/>
      <c r="I286" s="15"/>
      <c r="J286" s="15"/>
      <c r="K286" s="15"/>
      <c r="L286" s="15"/>
      <c r="M286" s="15"/>
      <c r="N286" s="15"/>
    </row>
    <row r="287" spans="8:14" x14ac:dyDescent="0.2">
      <c r="H287" s="15"/>
      <c r="I287" s="15"/>
      <c r="J287" s="15"/>
      <c r="K287" s="15"/>
      <c r="L287" s="15"/>
      <c r="M287" s="15"/>
      <c r="N287" s="15"/>
    </row>
    <row r="288" spans="8:14" x14ac:dyDescent="0.2">
      <c r="H288" s="15"/>
      <c r="I288" s="15"/>
      <c r="J288" s="15"/>
      <c r="K288" s="15"/>
      <c r="L288" s="15"/>
      <c r="M288" s="15"/>
      <c r="N288" s="15"/>
    </row>
    <row r="289" spans="8:14" x14ac:dyDescent="0.2">
      <c r="H289" s="15"/>
      <c r="I289" s="15"/>
      <c r="J289" s="15"/>
      <c r="K289" s="15"/>
      <c r="L289" s="15"/>
      <c r="M289" s="15"/>
      <c r="N289" s="15"/>
    </row>
    <row r="290" spans="8:14" x14ac:dyDescent="0.2">
      <c r="H290" s="15"/>
      <c r="I290" s="15"/>
      <c r="J290" s="15"/>
      <c r="K290" s="15"/>
      <c r="L290" s="15"/>
      <c r="M290" s="15"/>
      <c r="N290" s="15"/>
    </row>
    <row r="291" spans="8:14" x14ac:dyDescent="0.2">
      <c r="H291" s="15"/>
      <c r="I291" s="15"/>
      <c r="J291" s="15"/>
      <c r="K291" s="15"/>
      <c r="L291" s="15"/>
      <c r="M291" s="15"/>
      <c r="N291" s="15"/>
    </row>
    <row r="292" spans="8:14" x14ac:dyDescent="0.2">
      <c r="H292" s="15"/>
      <c r="I292" s="15"/>
      <c r="J292" s="15"/>
      <c r="K292" s="15"/>
      <c r="L292" s="15"/>
      <c r="M292" s="15"/>
      <c r="N292" s="15"/>
    </row>
    <row r="293" spans="8:14" x14ac:dyDescent="0.2">
      <c r="H293" s="15"/>
      <c r="I293" s="15"/>
      <c r="J293" s="15"/>
      <c r="K293" s="15"/>
      <c r="L293" s="15"/>
      <c r="M293" s="15"/>
      <c r="N293" s="15"/>
    </row>
    <row r="294" spans="8:14" x14ac:dyDescent="0.2">
      <c r="H294" s="15"/>
      <c r="I294" s="15"/>
      <c r="J294" s="15"/>
      <c r="K294" s="15"/>
      <c r="L294" s="15"/>
      <c r="M294" s="15"/>
      <c r="N294" s="15"/>
    </row>
    <row r="295" spans="8:14" x14ac:dyDescent="0.2">
      <c r="H295" s="15"/>
      <c r="I295" s="15"/>
      <c r="J295" s="15"/>
      <c r="K295" s="15"/>
      <c r="L295" s="15"/>
      <c r="M295" s="15"/>
      <c r="N295" s="15"/>
    </row>
    <row r="296" spans="8:14" x14ac:dyDescent="0.2">
      <c r="H296" s="15"/>
      <c r="I296" s="15"/>
      <c r="J296" s="15"/>
      <c r="K296" s="15"/>
      <c r="L296" s="15"/>
      <c r="M296" s="15"/>
      <c r="N296" s="15"/>
    </row>
    <row r="297" spans="8:14" x14ac:dyDescent="0.2">
      <c r="H297" s="15"/>
      <c r="I297" s="15"/>
      <c r="J297" s="15"/>
      <c r="K297" s="15"/>
      <c r="L297" s="15"/>
      <c r="M297" s="15"/>
      <c r="N297" s="15"/>
    </row>
    <row r="298" spans="8:14" x14ac:dyDescent="0.2">
      <c r="H298" s="15"/>
      <c r="I298" s="15"/>
      <c r="J298" s="15"/>
      <c r="K298" s="15"/>
      <c r="L298" s="15"/>
      <c r="M298" s="15"/>
      <c r="N298" s="15"/>
    </row>
    <row r="299" spans="8:14" x14ac:dyDescent="0.2">
      <c r="H299" s="15"/>
      <c r="I299" s="15"/>
      <c r="J299" s="15"/>
      <c r="K299" s="15"/>
      <c r="L299" s="15"/>
      <c r="M299" s="15"/>
      <c r="N299" s="15"/>
    </row>
    <row r="300" spans="8:14" x14ac:dyDescent="0.2">
      <c r="H300" s="15"/>
      <c r="I300" s="15"/>
      <c r="J300" s="15"/>
      <c r="K300" s="15"/>
      <c r="L300" s="15"/>
      <c r="M300" s="15"/>
      <c r="N300" s="15"/>
    </row>
    <row r="301" spans="8:14" x14ac:dyDescent="0.2">
      <c r="H301" s="15"/>
      <c r="I301" s="15"/>
      <c r="J301" s="15"/>
      <c r="K301" s="15"/>
      <c r="L301" s="15"/>
      <c r="M301" s="15"/>
      <c r="N301" s="15"/>
    </row>
    <row r="302" spans="8:14" x14ac:dyDescent="0.2">
      <c r="H302" s="15"/>
      <c r="I302" s="15"/>
      <c r="J302" s="15"/>
      <c r="K302" s="15"/>
      <c r="L302" s="15"/>
      <c r="M302" s="15"/>
      <c r="N302" s="15"/>
    </row>
    <row r="303" spans="8:14" x14ac:dyDescent="0.2">
      <c r="H303" s="15"/>
      <c r="I303" s="15"/>
      <c r="J303" s="15"/>
      <c r="K303" s="15"/>
      <c r="L303" s="15"/>
      <c r="M303" s="15"/>
      <c r="N303" s="15"/>
    </row>
    <row r="304" spans="8:14" x14ac:dyDescent="0.2">
      <c r="H304" s="15"/>
      <c r="I304" s="15"/>
      <c r="J304" s="15"/>
      <c r="K304" s="15"/>
      <c r="L304" s="15"/>
      <c r="M304" s="15"/>
      <c r="N304" s="15"/>
    </row>
    <row r="305" spans="8:14" x14ac:dyDescent="0.2">
      <c r="H305" s="15"/>
      <c r="I305" s="15"/>
      <c r="J305" s="15"/>
      <c r="K305" s="15"/>
      <c r="L305" s="15"/>
      <c r="M305" s="15"/>
      <c r="N305" s="15"/>
    </row>
    <row r="306" spans="8:14" x14ac:dyDescent="0.2">
      <c r="H306" s="15"/>
      <c r="I306" s="15"/>
      <c r="J306" s="15"/>
      <c r="K306" s="15"/>
      <c r="L306" s="15"/>
      <c r="M306" s="15"/>
      <c r="N306" s="15"/>
    </row>
    <row r="307" spans="8:14" x14ac:dyDescent="0.2">
      <c r="H307" s="15"/>
      <c r="I307" s="15"/>
      <c r="J307" s="15"/>
      <c r="K307" s="15"/>
      <c r="L307" s="15"/>
      <c r="M307" s="15"/>
      <c r="N307" s="15"/>
    </row>
    <row r="308" spans="8:14" x14ac:dyDescent="0.2">
      <c r="H308" s="15"/>
      <c r="I308" s="15"/>
      <c r="J308" s="15"/>
      <c r="K308" s="15"/>
      <c r="L308" s="15"/>
      <c r="M308" s="15"/>
      <c r="N308" s="15"/>
    </row>
    <row r="309" spans="8:14" x14ac:dyDescent="0.2">
      <c r="H309" s="15"/>
      <c r="I309" s="15"/>
      <c r="J309" s="15"/>
      <c r="K309" s="15"/>
      <c r="L309" s="15"/>
      <c r="M309" s="15"/>
      <c r="N309" s="15"/>
    </row>
    <row r="310" spans="8:14" x14ac:dyDescent="0.2">
      <c r="H310" s="15"/>
      <c r="I310" s="15"/>
      <c r="J310" s="15"/>
      <c r="K310" s="15"/>
      <c r="L310" s="15"/>
      <c r="M310" s="15"/>
      <c r="N310" s="15"/>
    </row>
    <row r="311" spans="8:14" x14ac:dyDescent="0.2">
      <c r="H311" s="15"/>
      <c r="I311" s="15"/>
      <c r="J311" s="15"/>
      <c r="K311" s="15"/>
      <c r="L311" s="15"/>
      <c r="M311" s="15"/>
      <c r="N311" s="15"/>
    </row>
    <row r="312" spans="8:14" x14ac:dyDescent="0.2">
      <c r="H312" s="15"/>
      <c r="I312" s="15"/>
      <c r="J312" s="15"/>
      <c r="K312" s="15"/>
      <c r="L312" s="15"/>
      <c r="M312" s="15"/>
      <c r="N312" s="15"/>
    </row>
    <row r="313" spans="8:14" x14ac:dyDescent="0.2">
      <c r="H313" s="15"/>
      <c r="I313" s="15"/>
      <c r="J313" s="15"/>
      <c r="K313" s="15"/>
      <c r="L313" s="15"/>
      <c r="M313" s="15"/>
      <c r="N313" s="15"/>
    </row>
    <row r="314" spans="8:14" x14ac:dyDescent="0.2">
      <c r="H314" s="15"/>
      <c r="I314" s="15"/>
      <c r="J314" s="15"/>
      <c r="K314" s="15"/>
      <c r="L314" s="15"/>
      <c r="M314" s="15"/>
      <c r="N314" s="15"/>
    </row>
    <row r="315" spans="8:14" x14ac:dyDescent="0.2">
      <c r="H315" s="15"/>
      <c r="I315" s="15"/>
      <c r="J315" s="15"/>
      <c r="K315" s="15"/>
      <c r="L315" s="15"/>
      <c r="M315" s="15"/>
      <c r="N315" s="15"/>
    </row>
    <row r="316" spans="8:14" x14ac:dyDescent="0.2">
      <c r="H316" s="15"/>
      <c r="I316" s="15"/>
      <c r="J316" s="15"/>
      <c r="K316" s="15"/>
      <c r="L316" s="15"/>
      <c r="M316" s="15"/>
      <c r="N316" s="15"/>
    </row>
    <row r="317" spans="8:14" x14ac:dyDescent="0.2">
      <c r="H317" s="15"/>
      <c r="I317" s="15"/>
      <c r="J317" s="15"/>
      <c r="K317" s="15"/>
      <c r="L317" s="15"/>
      <c r="M317" s="15"/>
      <c r="N317" s="15"/>
    </row>
    <row r="318" spans="8:14" x14ac:dyDescent="0.2">
      <c r="H318" s="15"/>
      <c r="I318" s="15"/>
      <c r="J318" s="15"/>
      <c r="K318" s="15"/>
      <c r="L318" s="15"/>
      <c r="M318" s="15"/>
      <c r="N318" s="15"/>
    </row>
    <row r="319" spans="8:14" x14ac:dyDescent="0.2">
      <c r="H319" s="15"/>
      <c r="I319" s="15"/>
      <c r="J319" s="15"/>
      <c r="K319" s="15"/>
      <c r="L319" s="15"/>
      <c r="M319" s="15"/>
      <c r="N319" s="15"/>
    </row>
    <row r="320" spans="8:14" x14ac:dyDescent="0.2">
      <c r="H320" s="15"/>
      <c r="I320" s="15"/>
      <c r="J320" s="15"/>
      <c r="K320" s="15"/>
      <c r="L320" s="15"/>
      <c r="M320" s="15"/>
      <c r="N320" s="15"/>
    </row>
    <row r="321" spans="8:14" x14ac:dyDescent="0.2">
      <c r="H321" s="15"/>
      <c r="I321" s="15"/>
      <c r="J321" s="15"/>
      <c r="K321" s="15"/>
      <c r="L321" s="15"/>
      <c r="M321" s="15"/>
      <c r="N321" s="15"/>
    </row>
    <row r="322" spans="8:14" x14ac:dyDescent="0.2">
      <c r="H322" s="15"/>
      <c r="I322" s="15"/>
      <c r="J322" s="15"/>
      <c r="K322" s="15"/>
      <c r="L322" s="15"/>
      <c r="M322" s="15"/>
      <c r="N322" s="15"/>
    </row>
    <row r="323" spans="8:14" x14ac:dyDescent="0.2">
      <c r="H323" s="15"/>
      <c r="I323" s="15"/>
      <c r="J323" s="15"/>
      <c r="K323" s="15"/>
      <c r="L323" s="15"/>
      <c r="M323" s="15"/>
      <c r="N323" s="15"/>
    </row>
    <row r="324" spans="8:14" x14ac:dyDescent="0.2">
      <c r="H324" s="15"/>
      <c r="I324" s="15"/>
      <c r="J324" s="15"/>
      <c r="K324" s="15"/>
      <c r="L324" s="15"/>
      <c r="M324" s="15"/>
      <c r="N324" s="15"/>
    </row>
    <row r="325" spans="8:14" x14ac:dyDescent="0.2">
      <c r="H325" s="15"/>
      <c r="I325" s="15"/>
      <c r="J325" s="15"/>
      <c r="K325" s="15"/>
      <c r="L325" s="15"/>
      <c r="M325" s="15"/>
      <c r="N325" s="15"/>
    </row>
    <row r="326" spans="8:14" x14ac:dyDescent="0.2">
      <c r="H326" s="15"/>
      <c r="I326" s="15"/>
      <c r="J326" s="15"/>
      <c r="K326" s="15"/>
      <c r="L326" s="15"/>
      <c r="M326" s="15"/>
      <c r="N326" s="15"/>
    </row>
    <row r="327" spans="8:14" x14ac:dyDescent="0.2">
      <c r="H327" s="15"/>
      <c r="I327" s="15"/>
      <c r="J327" s="15"/>
      <c r="K327" s="15"/>
      <c r="L327" s="15"/>
      <c r="M327" s="15"/>
      <c r="N327" s="15"/>
    </row>
    <row r="328" spans="8:14" x14ac:dyDescent="0.2">
      <c r="H328" s="15"/>
      <c r="I328" s="15"/>
      <c r="J328" s="15"/>
      <c r="K328" s="15"/>
      <c r="L328" s="15"/>
      <c r="M328" s="15"/>
      <c r="N328" s="15"/>
    </row>
    <row r="329" spans="8:14" x14ac:dyDescent="0.2">
      <c r="H329" s="15"/>
      <c r="I329" s="15"/>
      <c r="J329" s="15"/>
      <c r="K329" s="15"/>
      <c r="L329" s="15"/>
      <c r="M329" s="15"/>
      <c r="N329" s="15"/>
    </row>
    <row r="330" spans="8:14" x14ac:dyDescent="0.2">
      <c r="H330" s="15"/>
      <c r="I330" s="15"/>
      <c r="J330" s="15"/>
      <c r="K330" s="15"/>
      <c r="L330" s="15"/>
      <c r="M330" s="15"/>
      <c r="N330" s="15"/>
    </row>
    <row r="331" spans="8:14" x14ac:dyDescent="0.2">
      <c r="H331" s="15"/>
      <c r="I331" s="15"/>
      <c r="J331" s="15"/>
      <c r="K331" s="15"/>
      <c r="L331" s="15"/>
      <c r="M331" s="15"/>
      <c r="N331" s="15"/>
    </row>
    <row r="332" spans="8:14" x14ac:dyDescent="0.2">
      <c r="H332" s="15"/>
      <c r="I332" s="15"/>
      <c r="J332" s="15"/>
      <c r="K332" s="15"/>
      <c r="L332" s="15"/>
      <c r="M332" s="15"/>
      <c r="N332" s="15"/>
    </row>
    <row r="333" spans="8:14" x14ac:dyDescent="0.2">
      <c r="H333" s="15"/>
      <c r="I333" s="15"/>
      <c r="J333" s="15"/>
      <c r="K333" s="15"/>
      <c r="L333" s="15"/>
      <c r="M333" s="15"/>
      <c r="N333" s="15"/>
    </row>
    <row r="334" spans="8:14" x14ac:dyDescent="0.2">
      <c r="H334" s="15"/>
      <c r="I334" s="15"/>
      <c r="J334" s="15"/>
      <c r="K334" s="15"/>
      <c r="L334" s="15"/>
      <c r="M334" s="15"/>
      <c r="N334" s="15"/>
    </row>
    <row r="335" spans="8:14" x14ac:dyDescent="0.2">
      <c r="H335" s="15"/>
      <c r="I335" s="15"/>
      <c r="J335" s="15"/>
      <c r="K335" s="15"/>
      <c r="L335" s="15"/>
      <c r="M335" s="15"/>
      <c r="N335" s="15"/>
    </row>
    <row r="336" spans="8:14" x14ac:dyDescent="0.2">
      <c r="H336" s="15"/>
      <c r="I336" s="15"/>
      <c r="J336" s="15"/>
      <c r="K336" s="15"/>
      <c r="L336" s="15"/>
      <c r="M336" s="15"/>
      <c r="N336" s="15"/>
    </row>
    <row r="337" spans="8:14" x14ac:dyDescent="0.2">
      <c r="H337" s="15"/>
      <c r="I337" s="15"/>
      <c r="J337" s="15"/>
      <c r="K337" s="15"/>
      <c r="L337" s="15"/>
      <c r="M337" s="15"/>
      <c r="N337" s="15"/>
    </row>
    <row r="338" spans="8:14" x14ac:dyDescent="0.2">
      <c r="H338" s="15"/>
      <c r="I338" s="15"/>
      <c r="J338" s="15"/>
      <c r="K338" s="15"/>
      <c r="L338" s="15"/>
      <c r="M338" s="15"/>
      <c r="N338" s="15"/>
    </row>
    <row r="339" spans="8:14" x14ac:dyDescent="0.2">
      <c r="H339" s="15"/>
      <c r="I339" s="15"/>
      <c r="J339" s="15"/>
      <c r="K339" s="15"/>
      <c r="L339" s="15"/>
      <c r="M339" s="15"/>
      <c r="N339" s="15"/>
    </row>
    <row r="340" spans="8:14" x14ac:dyDescent="0.2">
      <c r="H340" s="15"/>
      <c r="I340" s="15"/>
      <c r="J340" s="15"/>
      <c r="K340" s="15"/>
      <c r="L340" s="15"/>
      <c r="M340" s="15"/>
      <c r="N340" s="15"/>
    </row>
    <row r="341" spans="8:14" x14ac:dyDescent="0.2">
      <c r="H341" s="15"/>
      <c r="I341" s="15"/>
      <c r="J341" s="15"/>
      <c r="K341" s="15"/>
      <c r="L341" s="15"/>
      <c r="M341" s="15"/>
      <c r="N341" s="15"/>
    </row>
    <row r="342" spans="8:14" x14ac:dyDescent="0.2">
      <c r="H342" s="15"/>
      <c r="I342" s="15"/>
      <c r="J342" s="15"/>
      <c r="K342" s="15"/>
      <c r="L342" s="15"/>
      <c r="M342" s="15"/>
      <c r="N342" s="15"/>
    </row>
    <row r="343" spans="8:14" x14ac:dyDescent="0.2">
      <c r="H343" s="15"/>
      <c r="I343" s="15"/>
      <c r="J343" s="15"/>
      <c r="K343" s="15"/>
      <c r="L343" s="15"/>
      <c r="M343" s="15"/>
      <c r="N343" s="15"/>
    </row>
    <row r="344" spans="8:14" x14ac:dyDescent="0.2">
      <c r="H344" s="15"/>
      <c r="I344" s="15"/>
      <c r="J344" s="15"/>
      <c r="K344" s="15"/>
      <c r="L344" s="15"/>
      <c r="M344" s="15"/>
      <c r="N344" s="15"/>
    </row>
    <row r="345" spans="8:14" x14ac:dyDescent="0.2">
      <c r="H345" s="15"/>
      <c r="I345" s="15"/>
      <c r="J345" s="15"/>
      <c r="K345" s="15"/>
      <c r="L345" s="15"/>
      <c r="M345" s="15"/>
      <c r="N345" s="15"/>
    </row>
    <row r="346" spans="8:14" x14ac:dyDescent="0.2">
      <c r="H346" s="15"/>
      <c r="I346" s="15"/>
      <c r="J346" s="15"/>
      <c r="K346" s="15"/>
      <c r="L346" s="15"/>
      <c r="M346" s="15"/>
      <c r="N346" s="15"/>
    </row>
    <row r="347" spans="8:14" x14ac:dyDescent="0.2">
      <c r="H347" s="15"/>
      <c r="I347" s="15"/>
      <c r="J347" s="15"/>
      <c r="K347" s="15"/>
      <c r="L347" s="15"/>
      <c r="M347" s="15"/>
      <c r="N347" s="15"/>
    </row>
    <row r="348" spans="8:14" x14ac:dyDescent="0.2">
      <c r="H348" s="15"/>
      <c r="I348" s="15"/>
      <c r="J348" s="15"/>
      <c r="K348" s="15"/>
      <c r="L348" s="15"/>
      <c r="M348" s="15"/>
      <c r="N348" s="15"/>
    </row>
    <row r="349" spans="8:14" x14ac:dyDescent="0.2">
      <c r="H349" s="15"/>
      <c r="I349" s="15"/>
      <c r="J349" s="15"/>
      <c r="K349" s="15"/>
      <c r="L349" s="15"/>
      <c r="M349" s="15"/>
      <c r="N349" s="15"/>
    </row>
    <row r="350" spans="8:14" x14ac:dyDescent="0.2">
      <c r="H350" s="15"/>
      <c r="I350" s="15"/>
      <c r="J350" s="15"/>
      <c r="K350" s="15"/>
      <c r="L350" s="15"/>
      <c r="M350" s="15"/>
      <c r="N350" s="15"/>
    </row>
    <row r="351" spans="8:14" x14ac:dyDescent="0.2">
      <c r="H351" s="15"/>
      <c r="I351" s="15"/>
      <c r="J351" s="15"/>
      <c r="K351" s="15"/>
      <c r="L351" s="15"/>
      <c r="M351" s="15"/>
      <c r="N351" s="15"/>
    </row>
    <row r="352" spans="8:14" x14ac:dyDescent="0.2">
      <c r="H352" s="15"/>
      <c r="I352" s="15"/>
      <c r="J352" s="15"/>
      <c r="K352" s="15"/>
      <c r="L352" s="15"/>
      <c r="M352" s="15"/>
      <c r="N352" s="15"/>
    </row>
    <row r="353" spans="8:14" x14ac:dyDescent="0.2">
      <c r="H353" s="15"/>
      <c r="I353" s="15"/>
      <c r="J353" s="15"/>
      <c r="K353" s="15"/>
      <c r="L353" s="15"/>
      <c r="M353" s="15"/>
      <c r="N353" s="15"/>
    </row>
    <row r="354" spans="8:14" x14ac:dyDescent="0.2">
      <c r="H354" s="15"/>
      <c r="I354" s="15"/>
      <c r="J354" s="15"/>
      <c r="K354" s="15"/>
      <c r="L354" s="15"/>
      <c r="M354" s="15"/>
      <c r="N354" s="15"/>
    </row>
    <row r="355" spans="8:14" x14ac:dyDescent="0.2">
      <c r="H355" s="15"/>
      <c r="I355" s="15"/>
      <c r="J355" s="15"/>
      <c r="K355" s="15"/>
      <c r="L355" s="15"/>
      <c r="M355" s="15"/>
      <c r="N355" s="15"/>
    </row>
    <row r="356" spans="8:14" x14ac:dyDescent="0.2">
      <c r="H356" s="15"/>
      <c r="I356" s="15"/>
      <c r="J356" s="15"/>
      <c r="K356" s="15"/>
      <c r="L356" s="15"/>
      <c r="M356" s="15"/>
      <c r="N356" s="15"/>
    </row>
    <row r="357" spans="8:14" x14ac:dyDescent="0.2">
      <c r="H357" s="15"/>
      <c r="I357" s="15"/>
      <c r="J357" s="15"/>
      <c r="K357" s="15"/>
      <c r="L357" s="15"/>
      <c r="M357" s="15"/>
      <c r="N357" s="15"/>
    </row>
    <row r="358" spans="8:14" x14ac:dyDescent="0.2">
      <c r="H358" s="15"/>
      <c r="I358" s="15"/>
      <c r="J358" s="15"/>
      <c r="K358" s="15"/>
      <c r="L358" s="15"/>
      <c r="M358" s="15"/>
      <c r="N358" s="15"/>
    </row>
    <row r="359" spans="8:14" x14ac:dyDescent="0.2">
      <c r="H359" s="15"/>
      <c r="I359" s="15"/>
      <c r="J359" s="15"/>
      <c r="K359" s="15"/>
      <c r="L359" s="15"/>
      <c r="M359" s="15"/>
      <c r="N359" s="15"/>
    </row>
    <row r="360" spans="8:14" x14ac:dyDescent="0.2">
      <c r="H360" s="15"/>
      <c r="I360" s="15"/>
      <c r="J360" s="15"/>
      <c r="K360" s="15"/>
      <c r="L360" s="15"/>
      <c r="M360" s="15"/>
      <c r="N360" s="15"/>
    </row>
    <row r="361" spans="8:14" x14ac:dyDescent="0.2">
      <c r="H361" s="15"/>
      <c r="I361" s="15"/>
      <c r="J361" s="15"/>
      <c r="K361" s="15"/>
      <c r="L361" s="15"/>
      <c r="M361" s="15"/>
      <c r="N361" s="15"/>
    </row>
    <row r="362" spans="8:14" x14ac:dyDescent="0.2">
      <c r="H362" s="15"/>
      <c r="I362" s="15"/>
      <c r="J362" s="15"/>
      <c r="K362" s="15"/>
      <c r="L362" s="15"/>
      <c r="M362" s="15"/>
      <c r="N362" s="15"/>
    </row>
    <row r="363" spans="8:14" x14ac:dyDescent="0.2">
      <c r="H363" s="15"/>
      <c r="I363" s="15"/>
      <c r="J363" s="15"/>
      <c r="K363" s="15"/>
      <c r="L363" s="15"/>
      <c r="M363" s="15"/>
      <c r="N363" s="15"/>
    </row>
    <row r="364" spans="8:14" x14ac:dyDescent="0.2">
      <c r="H364" s="15"/>
      <c r="I364" s="15"/>
      <c r="J364" s="15"/>
      <c r="K364" s="15"/>
      <c r="L364" s="15"/>
      <c r="M364" s="15"/>
      <c r="N364" s="15"/>
    </row>
    <row r="365" spans="8:14" x14ac:dyDescent="0.2">
      <c r="H365" s="15"/>
      <c r="I365" s="15"/>
      <c r="J365" s="15"/>
      <c r="K365" s="15"/>
      <c r="L365" s="15"/>
      <c r="M365" s="15"/>
      <c r="N365" s="15"/>
    </row>
    <row r="366" spans="8:14" x14ac:dyDescent="0.2">
      <c r="H366" s="15"/>
      <c r="I366" s="15"/>
      <c r="J366" s="15"/>
      <c r="K366" s="15"/>
      <c r="L366" s="15"/>
      <c r="M366" s="15"/>
      <c r="N366" s="15"/>
    </row>
    <row r="367" spans="8:14" x14ac:dyDescent="0.2">
      <c r="H367" s="15"/>
      <c r="I367" s="15"/>
      <c r="J367" s="15"/>
      <c r="K367" s="15"/>
      <c r="L367" s="15"/>
      <c r="M367" s="15"/>
      <c r="N367" s="15"/>
    </row>
    <row r="368" spans="8:14" x14ac:dyDescent="0.2">
      <c r="H368" s="15"/>
      <c r="I368" s="15"/>
      <c r="J368" s="15"/>
      <c r="K368" s="15"/>
      <c r="L368" s="15"/>
      <c r="M368" s="15"/>
      <c r="N368" s="15"/>
    </row>
    <row r="369" spans="8:14" x14ac:dyDescent="0.2">
      <c r="H369" s="15"/>
      <c r="I369" s="15"/>
      <c r="J369" s="15"/>
      <c r="K369" s="15"/>
      <c r="L369" s="15"/>
      <c r="M369" s="15"/>
      <c r="N369" s="15"/>
    </row>
    <row r="370" spans="8:14" x14ac:dyDescent="0.2">
      <c r="H370" s="15"/>
      <c r="I370" s="15"/>
      <c r="J370" s="15"/>
      <c r="K370" s="15"/>
      <c r="L370" s="15"/>
      <c r="M370" s="15"/>
      <c r="N370" s="15"/>
    </row>
    <row r="371" spans="8:14" x14ac:dyDescent="0.2">
      <c r="H371" s="15"/>
      <c r="I371" s="15"/>
      <c r="J371" s="15"/>
      <c r="K371" s="15"/>
      <c r="L371" s="15"/>
      <c r="M371" s="15"/>
      <c r="N371" s="15"/>
    </row>
    <row r="372" spans="8:14" x14ac:dyDescent="0.2">
      <c r="H372" s="15"/>
      <c r="I372" s="15"/>
      <c r="J372" s="15"/>
      <c r="K372" s="15"/>
      <c r="L372" s="15"/>
      <c r="M372" s="15"/>
      <c r="N372" s="15"/>
    </row>
    <row r="373" spans="8:14" x14ac:dyDescent="0.2">
      <c r="H373" s="15"/>
      <c r="I373" s="15"/>
      <c r="J373" s="15"/>
      <c r="K373" s="15"/>
      <c r="L373" s="15"/>
      <c r="M373" s="15"/>
      <c r="N373" s="15"/>
    </row>
    <row r="374" spans="8:14" x14ac:dyDescent="0.2">
      <c r="H374" s="15"/>
      <c r="I374" s="15"/>
      <c r="J374" s="15"/>
      <c r="K374" s="15"/>
      <c r="L374" s="15"/>
      <c r="M374" s="15"/>
      <c r="N374" s="15"/>
    </row>
    <row r="375" spans="8:14" x14ac:dyDescent="0.2">
      <c r="H375" s="15"/>
      <c r="I375" s="15"/>
      <c r="J375" s="15"/>
      <c r="K375" s="15"/>
      <c r="L375" s="15"/>
      <c r="M375" s="15"/>
      <c r="N375" s="15"/>
    </row>
    <row r="376" spans="8:14" x14ac:dyDescent="0.2">
      <c r="H376" s="15"/>
      <c r="I376" s="15"/>
      <c r="J376" s="15"/>
      <c r="K376" s="15"/>
      <c r="L376" s="15"/>
      <c r="M376" s="15"/>
      <c r="N376" s="15"/>
    </row>
    <row r="377" spans="8:14" x14ac:dyDescent="0.2">
      <c r="H377" s="15"/>
      <c r="I377" s="15"/>
      <c r="J377" s="15"/>
      <c r="K377" s="15"/>
      <c r="L377" s="15"/>
      <c r="M377" s="15"/>
      <c r="N377" s="15"/>
    </row>
    <row r="378" spans="8:14" x14ac:dyDescent="0.2">
      <c r="H378" s="15"/>
      <c r="I378" s="15"/>
      <c r="J378" s="15"/>
      <c r="K378" s="15"/>
      <c r="L378" s="15"/>
      <c r="M378" s="15"/>
      <c r="N378" s="15"/>
    </row>
    <row r="379" spans="8:14" x14ac:dyDescent="0.2">
      <c r="H379" s="15"/>
      <c r="I379" s="15"/>
      <c r="J379" s="15"/>
      <c r="K379" s="15"/>
      <c r="L379" s="15"/>
      <c r="M379" s="15"/>
      <c r="N379" s="15"/>
    </row>
    <row r="380" spans="8:14" x14ac:dyDescent="0.2">
      <c r="H380" s="15"/>
      <c r="I380" s="15"/>
      <c r="J380" s="15"/>
      <c r="K380" s="15"/>
      <c r="L380" s="15"/>
      <c r="M380" s="15"/>
      <c r="N380" s="15"/>
    </row>
    <row r="381" spans="8:14" x14ac:dyDescent="0.2">
      <c r="H381" s="15"/>
      <c r="I381" s="15"/>
      <c r="J381" s="15"/>
      <c r="K381" s="15"/>
      <c r="L381" s="15"/>
      <c r="M381" s="15"/>
      <c r="N381" s="15"/>
    </row>
    <row r="382" spans="8:14" x14ac:dyDescent="0.2">
      <c r="H382" s="15"/>
      <c r="I382" s="15"/>
      <c r="J382" s="15"/>
      <c r="K382" s="15"/>
      <c r="L382" s="15"/>
      <c r="M382" s="15"/>
      <c r="N382" s="15"/>
    </row>
    <row r="383" spans="8:14" x14ac:dyDescent="0.2">
      <c r="H383" s="15"/>
      <c r="I383" s="15"/>
      <c r="J383" s="15"/>
      <c r="K383" s="15"/>
      <c r="L383" s="15"/>
      <c r="M383" s="15"/>
      <c r="N383" s="15"/>
    </row>
    <row r="384" spans="8:14" x14ac:dyDescent="0.2">
      <c r="H384" s="15"/>
      <c r="I384" s="15"/>
      <c r="J384" s="15"/>
      <c r="K384" s="15"/>
      <c r="L384" s="15"/>
      <c r="M384" s="15"/>
      <c r="N384" s="15"/>
    </row>
    <row r="385" spans="8:14" x14ac:dyDescent="0.2">
      <c r="H385" s="15"/>
      <c r="I385" s="15"/>
      <c r="J385" s="15"/>
      <c r="K385" s="15"/>
      <c r="L385" s="15"/>
      <c r="M385" s="15"/>
      <c r="N385" s="15"/>
    </row>
    <row r="386" spans="8:14" x14ac:dyDescent="0.2">
      <c r="H386" s="15"/>
      <c r="I386" s="15"/>
      <c r="J386" s="15"/>
      <c r="K386" s="15"/>
      <c r="L386" s="15"/>
      <c r="M386" s="15"/>
      <c r="N386" s="15"/>
    </row>
    <row r="387" spans="8:14" x14ac:dyDescent="0.2">
      <c r="H387" s="15"/>
      <c r="I387" s="15"/>
      <c r="J387" s="15"/>
      <c r="K387" s="15"/>
      <c r="L387" s="15"/>
      <c r="M387" s="15"/>
      <c r="N387" s="15"/>
    </row>
    <row r="388" spans="8:14" x14ac:dyDescent="0.2">
      <c r="H388" s="15"/>
      <c r="I388" s="15"/>
      <c r="J388" s="15"/>
      <c r="K388" s="15"/>
      <c r="L388" s="15"/>
      <c r="M388" s="15"/>
      <c r="N388" s="15"/>
    </row>
    <row r="389" spans="8:14" x14ac:dyDescent="0.2">
      <c r="H389" s="15"/>
      <c r="I389" s="15"/>
      <c r="J389" s="15"/>
      <c r="K389" s="15"/>
      <c r="L389" s="15"/>
      <c r="M389" s="15"/>
      <c r="N389" s="15"/>
    </row>
    <row r="390" spans="8:14" x14ac:dyDescent="0.2">
      <c r="H390" s="15"/>
      <c r="I390" s="15"/>
      <c r="J390" s="15"/>
      <c r="K390" s="15"/>
      <c r="L390" s="15"/>
      <c r="M390" s="15"/>
      <c r="N390" s="15"/>
    </row>
    <row r="391" spans="8:14" x14ac:dyDescent="0.2">
      <c r="H391" s="15"/>
      <c r="I391" s="15"/>
      <c r="J391" s="15"/>
      <c r="K391" s="15"/>
      <c r="L391" s="15"/>
      <c r="M391" s="15"/>
      <c r="N391" s="15"/>
    </row>
    <row r="392" spans="8:14" x14ac:dyDescent="0.2">
      <c r="H392" s="15"/>
      <c r="I392" s="15"/>
      <c r="J392" s="15"/>
      <c r="K392" s="15"/>
      <c r="L392" s="15"/>
      <c r="M392" s="15"/>
      <c r="N392" s="15"/>
    </row>
    <row r="393" spans="8:14" x14ac:dyDescent="0.2">
      <c r="H393" s="15"/>
      <c r="I393" s="15"/>
      <c r="J393" s="15"/>
      <c r="K393" s="15"/>
      <c r="L393" s="15"/>
      <c r="M393" s="15"/>
      <c r="N393" s="15"/>
    </row>
    <row r="394" spans="8:14" x14ac:dyDescent="0.2">
      <c r="H394" s="15"/>
      <c r="I394" s="15"/>
      <c r="J394" s="15"/>
      <c r="K394" s="15"/>
      <c r="L394" s="15"/>
      <c r="M394" s="15"/>
      <c r="N394" s="15"/>
    </row>
    <row r="395" spans="8:14" x14ac:dyDescent="0.2">
      <c r="H395" s="15"/>
      <c r="I395" s="15"/>
      <c r="J395" s="15"/>
      <c r="K395" s="15"/>
      <c r="L395" s="15"/>
      <c r="M395" s="15"/>
      <c r="N395" s="15"/>
    </row>
    <row r="396" spans="8:14" x14ac:dyDescent="0.2">
      <c r="H396" s="15"/>
      <c r="I396" s="15"/>
      <c r="J396" s="15"/>
      <c r="K396" s="15"/>
      <c r="L396" s="15"/>
      <c r="M396" s="15"/>
      <c r="N396" s="15"/>
    </row>
    <row r="397" spans="8:14" x14ac:dyDescent="0.2">
      <c r="H397" s="15"/>
      <c r="I397" s="15"/>
      <c r="J397" s="15"/>
      <c r="K397" s="15"/>
      <c r="L397" s="15"/>
      <c r="M397" s="15"/>
      <c r="N397" s="15"/>
    </row>
    <row r="398" spans="8:14" x14ac:dyDescent="0.2">
      <c r="H398" s="15"/>
      <c r="I398" s="15"/>
      <c r="J398" s="15"/>
      <c r="K398" s="15"/>
      <c r="L398" s="15"/>
      <c r="M398" s="15"/>
      <c r="N398" s="15"/>
    </row>
    <row r="399" spans="8:14" x14ac:dyDescent="0.2">
      <c r="H399" s="15"/>
      <c r="I399" s="15"/>
      <c r="J399" s="15"/>
      <c r="K399" s="15"/>
      <c r="L399" s="15"/>
      <c r="M399" s="15"/>
      <c r="N399" s="15"/>
    </row>
    <row r="400" spans="8:14" x14ac:dyDescent="0.2">
      <c r="H400" s="15"/>
      <c r="I400" s="15"/>
      <c r="J400" s="15"/>
      <c r="K400" s="15"/>
      <c r="L400" s="15"/>
      <c r="M400" s="15"/>
      <c r="N400" s="15"/>
    </row>
    <row r="401" spans="8:14" x14ac:dyDescent="0.2">
      <c r="H401" s="15"/>
      <c r="I401" s="15"/>
      <c r="J401" s="15"/>
      <c r="K401" s="15"/>
      <c r="L401" s="15"/>
      <c r="M401" s="15"/>
      <c r="N401" s="15"/>
    </row>
    <row r="402" spans="8:14" x14ac:dyDescent="0.2">
      <c r="H402" s="15"/>
      <c r="I402" s="15"/>
      <c r="J402" s="15"/>
      <c r="K402" s="15"/>
      <c r="L402" s="15"/>
      <c r="M402" s="15"/>
      <c r="N402" s="15"/>
    </row>
    <row r="403" spans="8:14" x14ac:dyDescent="0.2">
      <c r="H403" s="15"/>
      <c r="I403" s="15"/>
      <c r="J403" s="15"/>
      <c r="K403" s="15"/>
      <c r="L403" s="15"/>
      <c r="M403" s="15"/>
      <c r="N403" s="15"/>
    </row>
    <row r="404" spans="8:14" x14ac:dyDescent="0.2">
      <c r="H404" s="15"/>
      <c r="I404" s="15"/>
      <c r="J404" s="15"/>
      <c r="K404" s="15"/>
      <c r="L404" s="15"/>
      <c r="M404" s="15"/>
      <c r="N404" s="15"/>
    </row>
    <row r="405" spans="8:14" x14ac:dyDescent="0.2">
      <c r="H405" s="15"/>
      <c r="I405" s="15"/>
      <c r="J405" s="15"/>
      <c r="K405" s="15"/>
      <c r="L405" s="15"/>
      <c r="M405" s="15"/>
      <c r="N405" s="15"/>
    </row>
    <row r="406" spans="8:14" x14ac:dyDescent="0.2">
      <c r="H406" s="15"/>
      <c r="I406" s="15"/>
      <c r="J406" s="15"/>
      <c r="K406" s="15"/>
      <c r="L406" s="15"/>
      <c r="M406" s="15"/>
      <c r="N406" s="15"/>
    </row>
    <row r="407" spans="8:14" x14ac:dyDescent="0.2">
      <c r="H407" s="15"/>
      <c r="I407" s="15"/>
      <c r="J407" s="15"/>
      <c r="K407" s="15"/>
      <c r="L407" s="15"/>
      <c r="M407" s="15"/>
      <c r="N407" s="15"/>
    </row>
    <row r="408" spans="8:14" x14ac:dyDescent="0.2">
      <c r="H408" s="15"/>
      <c r="I408" s="15"/>
      <c r="J408" s="15"/>
      <c r="K408" s="15"/>
      <c r="L408" s="15"/>
      <c r="M408" s="15"/>
      <c r="N408" s="15"/>
    </row>
    <row r="409" spans="8:14" x14ac:dyDescent="0.2">
      <c r="H409" s="15"/>
      <c r="I409" s="15"/>
      <c r="J409" s="15"/>
      <c r="K409" s="15"/>
      <c r="L409" s="15"/>
      <c r="M409" s="15"/>
      <c r="N409" s="15"/>
    </row>
    <row r="410" spans="8:14" x14ac:dyDescent="0.2">
      <c r="H410" s="15"/>
      <c r="I410" s="15"/>
      <c r="J410" s="15"/>
      <c r="K410" s="15"/>
      <c r="L410" s="15"/>
      <c r="M410" s="15"/>
      <c r="N410" s="15"/>
    </row>
    <row r="411" spans="8:14" x14ac:dyDescent="0.2">
      <c r="H411" s="15"/>
      <c r="I411" s="15"/>
      <c r="J411" s="15"/>
      <c r="K411" s="15"/>
      <c r="L411" s="15"/>
      <c r="M411" s="15"/>
      <c r="N411" s="15"/>
    </row>
    <row r="412" spans="8:14" x14ac:dyDescent="0.2">
      <c r="H412" s="15"/>
      <c r="I412" s="15"/>
      <c r="J412" s="15"/>
      <c r="K412" s="15"/>
      <c r="L412" s="15"/>
      <c r="M412" s="15"/>
      <c r="N412" s="15"/>
    </row>
    <row r="413" spans="8:14" x14ac:dyDescent="0.2">
      <c r="H413" s="15"/>
      <c r="I413" s="15"/>
      <c r="J413" s="15"/>
      <c r="K413" s="15"/>
      <c r="L413" s="15"/>
      <c r="M413" s="15"/>
      <c r="N413" s="15"/>
    </row>
    <row r="414" spans="8:14" x14ac:dyDescent="0.2">
      <c r="H414" s="15"/>
      <c r="I414" s="15"/>
      <c r="J414" s="15"/>
      <c r="K414" s="15"/>
      <c r="L414" s="15"/>
      <c r="M414" s="15"/>
      <c r="N414" s="15"/>
    </row>
    <row r="415" spans="8:14" x14ac:dyDescent="0.2">
      <c r="H415" s="15"/>
      <c r="I415" s="15"/>
      <c r="J415" s="15"/>
      <c r="K415" s="15"/>
      <c r="L415" s="15"/>
      <c r="M415" s="15"/>
      <c r="N415" s="15"/>
    </row>
    <row r="416" spans="8:14" x14ac:dyDescent="0.2">
      <c r="H416" s="15"/>
      <c r="I416" s="15"/>
      <c r="J416" s="15"/>
      <c r="K416" s="15"/>
      <c r="L416" s="15"/>
      <c r="M416" s="15"/>
      <c r="N416" s="15"/>
    </row>
    <row r="417" spans="8:14" x14ac:dyDescent="0.2">
      <c r="H417" s="15"/>
      <c r="I417" s="15"/>
      <c r="J417" s="15"/>
      <c r="K417" s="15"/>
      <c r="L417" s="15"/>
      <c r="M417" s="15"/>
      <c r="N417" s="15"/>
    </row>
    <row r="418" spans="8:14" x14ac:dyDescent="0.2">
      <c r="H418" s="15"/>
      <c r="I418" s="15"/>
      <c r="J418" s="15"/>
      <c r="K418" s="15"/>
      <c r="L418" s="15"/>
      <c r="M418" s="15"/>
      <c r="N418" s="15"/>
    </row>
    <row r="419" spans="8:14" x14ac:dyDescent="0.2">
      <c r="H419" s="15"/>
      <c r="I419" s="15"/>
      <c r="J419" s="15"/>
      <c r="K419" s="15"/>
      <c r="L419" s="15"/>
      <c r="M419" s="15"/>
      <c r="N419" s="15"/>
    </row>
    <row r="420" spans="8:14" x14ac:dyDescent="0.2">
      <c r="H420" s="15"/>
      <c r="I420" s="15"/>
      <c r="J420" s="15"/>
      <c r="K420" s="15"/>
      <c r="L420" s="15"/>
      <c r="M420" s="15"/>
      <c r="N420" s="15"/>
    </row>
    <row r="421" spans="8:14" x14ac:dyDescent="0.2">
      <c r="H421" s="15"/>
      <c r="I421" s="15"/>
      <c r="J421" s="15"/>
      <c r="K421" s="15"/>
      <c r="L421" s="15"/>
      <c r="M421" s="15"/>
      <c r="N421" s="15"/>
    </row>
    <row r="422" spans="8:14" x14ac:dyDescent="0.2">
      <c r="H422" s="15"/>
      <c r="I422" s="15"/>
      <c r="J422" s="15"/>
      <c r="K422" s="15"/>
      <c r="L422" s="15"/>
      <c r="M422" s="15"/>
      <c r="N422" s="15"/>
    </row>
    <row r="423" spans="8:14" x14ac:dyDescent="0.2">
      <c r="H423" s="15"/>
      <c r="I423" s="15"/>
      <c r="J423" s="15"/>
      <c r="K423" s="15"/>
      <c r="L423" s="15"/>
      <c r="M423" s="15"/>
      <c r="N423" s="15"/>
    </row>
    <row r="424" spans="8:14" x14ac:dyDescent="0.2">
      <c r="H424" s="15"/>
      <c r="I424" s="15"/>
      <c r="J424" s="15"/>
      <c r="K424" s="15"/>
      <c r="L424" s="15"/>
      <c r="M424" s="15"/>
      <c r="N424" s="15"/>
    </row>
    <row r="425" spans="8:14" x14ac:dyDescent="0.2">
      <c r="H425" s="15"/>
      <c r="I425" s="15"/>
      <c r="J425" s="15"/>
      <c r="K425" s="15"/>
      <c r="L425" s="15"/>
      <c r="M425" s="15"/>
      <c r="N425" s="15"/>
    </row>
    <row r="426" spans="8:14" x14ac:dyDescent="0.2">
      <c r="H426" s="15"/>
      <c r="I426" s="15"/>
      <c r="J426" s="15"/>
      <c r="K426" s="15"/>
      <c r="L426" s="15"/>
      <c r="M426" s="15"/>
      <c r="N426" s="15"/>
    </row>
    <row r="427" spans="8:14" x14ac:dyDescent="0.2">
      <c r="H427" s="15"/>
      <c r="I427" s="15"/>
      <c r="J427" s="15"/>
      <c r="K427" s="15"/>
      <c r="L427" s="15"/>
      <c r="M427" s="15"/>
      <c r="N427" s="15"/>
    </row>
    <row r="428" spans="8:14" x14ac:dyDescent="0.2">
      <c r="H428" s="15"/>
      <c r="I428" s="15"/>
      <c r="J428" s="15"/>
      <c r="K428" s="15"/>
      <c r="L428" s="15"/>
      <c r="M428" s="15"/>
      <c r="N428" s="15"/>
    </row>
    <row r="429" spans="8:14" x14ac:dyDescent="0.2">
      <c r="H429" s="15"/>
      <c r="I429" s="15"/>
      <c r="J429" s="15"/>
      <c r="K429" s="15"/>
      <c r="L429" s="15"/>
      <c r="M429" s="15"/>
      <c r="N429" s="15"/>
    </row>
    <row r="430" spans="8:14" x14ac:dyDescent="0.2">
      <c r="H430" s="15"/>
      <c r="I430" s="15"/>
      <c r="J430" s="15"/>
      <c r="K430" s="15"/>
      <c r="L430" s="15"/>
      <c r="M430" s="15"/>
      <c r="N430" s="15"/>
    </row>
    <row r="431" spans="8:14" x14ac:dyDescent="0.2">
      <c r="H431" s="15"/>
      <c r="I431" s="15"/>
      <c r="J431" s="15"/>
      <c r="K431" s="15"/>
      <c r="L431" s="15"/>
      <c r="M431" s="15"/>
      <c r="N431" s="15"/>
    </row>
    <row r="432" spans="8:14" x14ac:dyDescent="0.2">
      <c r="H432" s="15"/>
      <c r="I432" s="15"/>
      <c r="J432" s="15"/>
      <c r="K432" s="15"/>
      <c r="L432" s="15"/>
      <c r="M432" s="15"/>
      <c r="N432" s="15"/>
    </row>
    <row r="433" spans="8:14" x14ac:dyDescent="0.2">
      <c r="H433" s="15"/>
      <c r="I433" s="15"/>
      <c r="J433" s="15"/>
      <c r="K433" s="15"/>
      <c r="L433" s="15"/>
      <c r="M433" s="15"/>
      <c r="N433" s="15"/>
    </row>
    <row r="434" spans="8:14" x14ac:dyDescent="0.2">
      <c r="H434" s="15"/>
      <c r="I434" s="15"/>
      <c r="J434" s="15"/>
      <c r="K434" s="15"/>
      <c r="L434" s="15"/>
      <c r="M434" s="15"/>
      <c r="N434" s="15"/>
    </row>
    <row r="435" spans="8:14" x14ac:dyDescent="0.2">
      <c r="H435" s="15"/>
      <c r="I435" s="15"/>
      <c r="J435" s="15"/>
      <c r="K435" s="15"/>
      <c r="L435" s="15"/>
      <c r="M435" s="15"/>
      <c r="N435" s="15"/>
    </row>
    <row r="436" spans="8:14" x14ac:dyDescent="0.2">
      <c r="H436" s="15"/>
      <c r="I436" s="15"/>
      <c r="J436" s="15"/>
      <c r="K436" s="15"/>
      <c r="L436" s="15"/>
      <c r="M436" s="15"/>
      <c r="N436" s="15"/>
    </row>
    <row r="437" spans="8:14" x14ac:dyDescent="0.2">
      <c r="H437" s="15"/>
      <c r="I437" s="15"/>
      <c r="J437" s="15"/>
      <c r="K437" s="15"/>
      <c r="L437" s="15"/>
      <c r="M437" s="15"/>
      <c r="N437" s="15"/>
    </row>
    <row r="438" spans="8:14" x14ac:dyDescent="0.2">
      <c r="H438" s="15"/>
      <c r="I438" s="15"/>
      <c r="J438" s="15"/>
      <c r="K438" s="15"/>
      <c r="L438" s="15"/>
      <c r="M438" s="15"/>
      <c r="N438" s="15"/>
    </row>
    <row r="439" spans="8:14" x14ac:dyDescent="0.2">
      <c r="H439" s="15"/>
      <c r="I439" s="15"/>
      <c r="J439" s="15"/>
      <c r="K439" s="15"/>
      <c r="L439" s="15"/>
      <c r="M439" s="15"/>
      <c r="N439" s="15"/>
    </row>
    <row r="440" spans="8:14" x14ac:dyDescent="0.2">
      <c r="H440" s="15"/>
      <c r="I440" s="15"/>
      <c r="J440" s="15"/>
      <c r="K440" s="15"/>
      <c r="L440" s="15"/>
      <c r="M440" s="15"/>
      <c r="N440" s="15"/>
    </row>
    <row r="441" spans="8:14" x14ac:dyDescent="0.2">
      <c r="H441" s="15"/>
      <c r="I441" s="15"/>
      <c r="J441" s="15"/>
      <c r="K441" s="15"/>
      <c r="L441" s="15"/>
      <c r="M441" s="15"/>
      <c r="N441" s="15"/>
    </row>
    <row r="442" spans="8:14" x14ac:dyDescent="0.2">
      <c r="H442" s="15"/>
      <c r="I442" s="15"/>
      <c r="J442" s="15"/>
      <c r="K442" s="15"/>
      <c r="L442" s="15"/>
      <c r="M442" s="15"/>
      <c r="N442" s="15"/>
    </row>
    <row r="443" spans="8:14" x14ac:dyDescent="0.2">
      <c r="H443" s="15"/>
      <c r="I443" s="15"/>
      <c r="J443" s="15"/>
      <c r="K443" s="15"/>
      <c r="L443" s="15"/>
      <c r="M443" s="15"/>
      <c r="N443" s="15"/>
    </row>
    <row r="444" spans="8:14" x14ac:dyDescent="0.2">
      <c r="H444" s="15"/>
      <c r="I444" s="15"/>
      <c r="J444" s="15"/>
      <c r="K444" s="15"/>
      <c r="L444" s="15"/>
      <c r="M444" s="15"/>
      <c r="N444" s="15"/>
    </row>
    <row r="445" spans="8:14" x14ac:dyDescent="0.2">
      <c r="H445" s="15"/>
      <c r="I445" s="15"/>
      <c r="J445" s="15"/>
      <c r="K445" s="15"/>
      <c r="L445" s="15"/>
      <c r="M445" s="15"/>
      <c r="N445" s="15"/>
    </row>
    <row r="446" spans="8:14" x14ac:dyDescent="0.2">
      <c r="H446" s="15"/>
      <c r="I446" s="15"/>
      <c r="J446" s="15"/>
      <c r="K446" s="15"/>
      <c r="L446" s="15"/>
      <c r="M446" s="15"/>
      <c r="N446" s="15"/>
    </row>
    <row r="447" spans="8:14" x14ac:dyDescent="0.2">
      <c r="H447" s="15"/>
      <c r="I447" s="15"/>
      <c r="J447" s="15"/>
      <c r="K447" s="15"/>
      <c r="L447" s="15"/>
      <c r="M447" s="15"/>
      <c r="N447" s="15"/>
    </row>
    <row r="448" spans="8:14" x14ac:dyDescent="0.2">
      <c r="H448" s="15"/>
      <c r="I448" s="15"/>
      <c r="J448" s="15"/>
      <c r="K448" s="15"/>
      <c r="L448" s="15"/>
      <c r="M448" s="15"/>
      <c r="N448" s="15"/>
    </row>
    <row r="449" spans="8:14" x14ac:dyDescent="0.2">
      <c r="H449" s="15"/>
      <c r="I449" s="15"/>
      <c r="J449" s="15"/>
      <c r="K449" s="15"/>
      <c r="L449" s="15"/>
      <c r="M449" s="15"/>
      <c r="N449" s="15"/>
    </row>
    <row r="450" spans="8:14" x14ac:dyDescent="0.2">
      <c r="H450" s="15"/>
      <c r="I450" s="15"/>
      <c r="J450" s="15"/>
      <c r="K450" s="15"/>
      <c r="L450" s="15"/>
      <c r="M450" s="15"/>
      <c r="N450" s="15"/>
    </row>
    <row r="451" spans="8:14" x14ac:dyDescent="0.2">
      <c r="H451" s="15"/>
      <c r="I451" s="15"/>
      <c r="J451" s="15"/>
      <c r="K451" s="15"/>
      <c r="L451" s="15"/>
      <c r="M451" s="15"/>
      <c r="N451" s="15"/>
    </row>
    <row r="452" spans="8:14" x14ac:dyDescent="0.2">
      <c r="H452" s="15"/>
      <c r="I452" s="15"/>
      <c r="J452" s="15"/>
      <c r="K452" s="15"/>
      <c r="L452" s="15"/>
      <c r="M452" s="15"/>
      <c r="N452" s="15"/>
    </row>
    <row r="453" spans="8:14" x14ac:dyDescent="0.2">
      <c r="H453" s="15"/>
      <c r="I453" s="15"/>
      <c r="J453" s="15"/>
      <c r="K453" s="15"/>
      <c r="L453" s="15"/>
      <c r="M453" s="15"/>
      <c r="N453" s="15"/>
    </row>
    <row r="454" spans="8:14" x14ac:dyDescent="0.2">
      <c r="H454" s="15"/>
      <c r="I454" s="15"/>
      <c r="J454" s="15"/>
      <c r="K454" s="15"/>
      <c r="L454" s="15"/>
      <c r="M454" s="15"/>
      <c r="N454" s="15"/>
    </row>
    <row r="455" spans="8:14" x14ac:dyDescent="0.2">
      <c r="H455" s="15"/>
      <c r="I455" s="15"/>
      <c r="J455" s="15"/>
      <c r="K455" s="15"/>
      <c r="L455" s="15"/>
      <c r="M455" s="15"/>
      <c r="N455" s="15"/>
    </row>
    <row r="456" spans="8:14" x14ac:dyDescent="0.2">
      <c r="H456" s="15"/>
      <c r="I456" s="15"/>
      <c r="J456" s="15"/>
      <c r="K456" s="15"/>
      <c r="L456" s="15"/>
      <c r="M456" s="15"/>
      <c r="N456" s="15"/>
    </row>
    <row r="457" spans="8:14" x14ac:dyDescent="0.2">
      <c r="H457" s="15"/>
      <c r="I457" s="15"/>
      <c r="J457" s="15"/>
      <c r="K457" s="15"/>
      <c r="L457" s="15"/>
      <c r="M457" s="15"/>
      <c r="N457" s="15"/>
    </row>
    <row r="458" spans="8:14" x14ac:dyDescent="0.2">
      <c r="H458" s="15"/>
      <c r="I458" s="15"/>
      <c r="J458" s="15"/>
      <c r="K458" s="15"/>
      <c r="L458" s="15"/>
      <c r="M458" s="15"/>
      <c r="N458" s="15"/>
    </row>
    <row r="459" spans="8:14" x14ac:dyDescent="0.2">
      <c r="H459" s="15"/>
      <c r="I459" s="15"/>
      <c r="J459" s="15"/>
      <c r="K459" s="15"/>
      <c r="L459" s="15"/>
      <c r="M459" s="15"/>
      <c r="N459" s="15"/>
    </row>
    <row r="460" spans="8:14" x14ac:dyDescent="0.2">
      <c r="H460" s="15"/>
      <c r="I460" s="15"/>
      <c r="J460" s="15"/>
      <c r="K460" s="15"/>
      <c r="L460" s="15"/>
      <c r="M460" s="15"/>
      <c r="N460" s="15"/>
    </row>
    <row r="461" spans="8:14" x14ac:dyDescent="0.2">
      <c r="H461" s="15"/>
      <c r="I461" s="15"/>
      <c r="J461" s="15"/>
      <c r="K461" s="15"/>
      <c r="L461" s="15"/>
      <c r="M461" s="15"/>
      <c r="N461" s="15"/>
    </row>
    <row r="462" spans="8:14" x14ac:dyDescent="0.2">
      <c r="H462" s="15"/>
      <c r="I462" s="15"/>
      <c r="J462" s="15"/>
      <c r="K462" s="15"/>
      <c r="L462" s="15"/>
      <c r="M462" s="15"/>
      <c r="N462" s="15"/>
    </row>
    <row r="463" spans="8:14" x14ac:dyDescent="0.2">
      <c r="H463" s="15"/>
      <c r="I463" s="15"/>
      <c r="J463" s="15"/>
      <c r="K463" s="15"/>
      <c r="L463" s="15"/>
      <c r="M463" s="15"/>
      <c r="N463" s="15"/>
    </row>
    <row r="464" spans="8:14" x14ac:dyDescent="0.2">
      <c r="H464" s="15"/>
      <c r="I464" s="15"/>
      <c r="J464" s="15"/>
      <c r="K464" s="15"/>
      <c r="L464" s="15"/>
      <c r="M464" s="15"/>
      <c r="N464" s="15"/>
    </row>
    <row r="465" spans="8:14" x14ac:dyDescent="0.2">
      <c r="H465" s="15"/>
      <c r="I465" s="15"/>
      <c r="J465" s="15"/>
      <c r="K465" s="15"/>
      <c r="L465" s="15"/>
      <c r="M465" s="15"/>
      <c r="N465" s="15"/>
    </row>
    <row r="466" spans="8:14" x14ac:dyDescent="0.2">
      <c r="H466" s="15"/>
      <c r="I466" s="15"/>
      <c r="J466" s="15"/>
      <c r="K466" s="15"/>
      <c r="L466" s="15"/>
      <c r="M466" s="15"/>
      <c r="N466" s="15"/>
    </row>
    <row r="467" spans="8:14" x14ac:dyDescent="0.2">
      <c r="H467" s="15"/>
      <c r="I467" s="15"/>
      <c r="J467" s="15"/>
      <c r="K467" s="15"/>
      <c r="L467" s="15"/>
      <c r="M467" s="15"/>
      <c r="N467" s="15"/>
    </row>
    <row r="468" spans="8:14" x14ac:dyDescent="0.2">
      <c r="H468" s="15"/>
      <c r="I468" s="15"/>
      <c r="J468" s="15"/>
      <c r="K468" s="15"/>
      <c r="L468" s="15"/>
      <c r="M468" s="15"/>
      <c r="N468" s="15"/>
    </row>
    <row r="469" spans="8:14" x14ac:dyDescent="0.2">
      <c r="H469" s="15"/>
      <c r="I469" s="15"/>
      <c r="J469" s="15"/>
      <c r="K469" s="15"/>
      <c r="L469" s="15"/>
      <c r="M469" s="15"/>
      <c r="N469" s="15"/>
    </row>
    <row r="470" spans="8:14" x14ac:dyDescent="0.2">
      <c r="H470" s="15"/>
      <c r="I470" s="15"/>
      <c r="J470" s="15"/>
      <c r="K470" s="15"/>
      <c r="L470" s="15"/>
      <c r="M470" s="15"/>
      <c r="N470" s="15"/>
    </row>
    <row r="471" spans="8:14" x14ac:dyDescent="0.2">
      <c r="H471" s="15"/>
      <c r="I471" s="15"/>
      <c r="J471" s="15"/>
      <c r="K471" s="15"/>
      <c r="L471" s="15"/>
      <c r="M471" s="15"/>
      <c r="N471" s="15"/>
    </row>
    <row r="472" spans="8:14" x14ac:dyDescent="0.2">
      <c r="H472" s="15"/>
      <c r="I472" s="15"/>
      <c r="J472" s="15"/>
      <c r="K472" s="15"/>
      <c r="L472" s="15"/>
      <c r="M472" s="15"/>
      <c r="N472" s="15"/>
    </row>
    <row r="473" spans="8:14" x14ac:dyDescent="0.2">
      <c r="H473" s="15"/>
      <c r="I473" s="15"/>
      <c r="J473" s="15"/>
      <c r="K473" s="15"/>
      <c r="L473" s="15"/>
      <c r="M473" s="15"/>
      <c r="N473" s="15"/>
    </row>
    <row r="474" spans="8:14" x14ac:dyDescent="0.2">
      <c r="H474" s="15"/>
      <c r="I474" s="15"/>
      <c r="J474" s="15"/>
      <c r="K474" s="15"/>
      <c r="L474" s="15"/>
      <c r="M474" s="15"/>
      <c r="N474" s="15"/>
    </row>
    <row r="475" spans="8:14" x14ac:dyDescent="0.2">
      <c r="H475" s="15"/>
      <c r="I475" s="15"/>
      <c r="J475" s="15"/>
      <c r="K475" s="15"/>
      <c r="L475" s="15"/>
      <c r="M475" s="15"/>
      <c r="N475" s="15"/>
    </row>
    <row r="476" spans="8:14" x14ac:dyDescent="0.2">
      <c r="H476" s="15"/>
      <c r="I476" s="15"/>
      <c r="J476" s="15"/>
      <c r="K476" s="15"/>
      <c r="L476" s="15"/>
      <c r="M476" s="15"/>
      <c r="N476" s="15"/>
    </row>
    <row r="477" spans="8:14" x14ac:dyDescent="0.2">
      <c r="H477" s="15"/>
      <c r="I477" s="15"/>
      <c r="J477" s="15"/>
      <c r="K477" s="15"/>
      <c r="L477" s="15"/>
      <c r="M477" s="15"/>
      <c r="N477" s="15"/>
    </row>
    <row r="478" spans="8:14" x14ac:dyDescent="0.2">
      <c r="H478" s="15"/>
      <c r="I478" s="15"/>
      <c r="J478" s="15"/>
      <c r="K478" s="15"/>
      <c r="L478" s="15"/>
      <c r="M478" s="15"/>
      <c r="N478" s="15"/>
    </row>
    <row r="479" spans="8:14" x14ac:dyDescent="0.2">
      <c r="H479" s="15"/>
      <c r="I479" s="15"/>
      <c r="J479" s="15"/>
      <c r="K479" s="15"/>
      <c r="L479" s="15"/>
      <c r="M479" s="15"/>
      <c r="N479" s="15"/>
    </row>
    <row r="480" spans="8:14" x14ac:dyDescent="0.2">
      <c r="H480" s="15"/>
      <c r="I480" s="15"/>
      <c r="J480" s="15"/>
      <c r="K480" s="15"/>
      <c r="L480" s="15"/>
      <c r="M480" s="15"/>
      <c r="N480" s="15"/>
    </row>
    <row r="481" spans="8:14" x14ac:dyDescent="0.2">
      <c r="H481" s="15"/>
      <c r="I481" s="15"/>
      <c r="J481" s="15"/>
      <c r="K481" s="15"/>
      <c r="L481" s="15"/>
      <c r="M481" s="15"/>
      <c r="N481" s="15"/>
    </row>
    <row r="482" spans="8:14" x14ac:dyDescent="0.2">
      <c r="H482" s="15"/>
      <c r="I482" s="15"/>
      <c r="J482" s="15"/>
      <c r="K482" s="15"/>
      <c r="L482" s="15"/>
      <c r="M482" s="15"/>
      <c r="N482" s="15"/>
    </row>
    <row r="483" spans="8:14" x14ac:dyDescent="0.2">
      <c r="H483" s="15"/>
      <c r="I483" s="15"/>
      <c r="J483" s="15"/>
      <c r="K483" s="15"/>
      <c r="L483" s="15"/>
      <c r="M483" s="15"/>
      <c r="N483" s="15"/>
    </row>
    <row r="484" spans="8:14" x14ac:dyDescent="0.2">
      <c r="H484" s="15"/>
      <c r="I484" s="15"/>
      <c r="J484" s="15"/>
      <c r="K484" s="15"/>
      <c r="L484" s="15"/>
      <c r="M484" s="15"/>
      <c r="N484" s="15"/>
    </row>
    <row r="485" spans="8:14" x14ac:dyDescent="0.2">
      <c r="H485" s="15"/>
      <c r="I485" s="15"/>
      <c r="J485" s="15"/>
      <c r="K485" s="15"/>
      <c r="L485" s="15"/>
      <c r="M485" s="15"/>
      <c r="N485" s="15"/>
    </row>
    <row r="486" spans="8:14" x14ac:dyDescent="0.2">
      <c r="H486" s="15"/>
      <c r="I486" s="15"/>
      <c r="J486" s="15"/>
      <c r="K486" s="15"/>
      <c r="L486" s="15"/>
      <c r="M486" s="15"/>
      <c r="N486" s="15"/>
    </row>
    <row r="487" spans="8:14" x14ac:dyDescent="0.2">
      <c r="H487" s="15"/>
      <c r="I487" s="15"/>
      <c r="J487" s="15"/>
      <c r="K487" s="15"/>
      <c r="L487" s="15"/>
      <c r="M487" s="15"/>
      <c r="N487" s="15"/>
    </row>
    <row r="488" spans="8:14" x14ac:dyDescent="0.2">
      <c r="H488" s="15"/>
      <c r="I488" s="15"/>
      <c r="J488" s="15"/>
      <c r="K488" s="15"/>
      <c r="L488" s="15"/>
      <c r="M488" s="15"/>
      <c r="N488" s="15"/>
    </row>
    <row r="489" spans="8:14" x14ac:dyDescent="0.2">
      <c r="H489" s="15"/>
      <c r="I489" s="15"/>
      <c r="J489" s="15"/>
      <c r="K489" s="15"/>
      <c r="L489" s="15"/>
      <c r="M489" s="15"/>
      <c r="N489" s="15"/>
    </row>
    <row r="490" spans="8:14" x14ac:dyDescent="0.2">
      <c r="H490" s="15"/>
      <c r="I490" s="15"/>
      <c r="J490" s="15"/>
      <c r="K490" s="15"/>
      <c r="L490" s="15"/>
      <c r="M490" s="15"/>
      <c r="N490" s="15"/>
    </row>
    <row r="491" spans="8:14" x14ac:dyDescent="0.2">
      <c r="H491" s="15"/>
      <c r="I491" s="15"/>
      <c r="J491" s="15"/>
      <c r="K491" s="15"/>
      <c r="L491" s="15"/>
      <c r="M491" s="15"/>
      <c r="N491" s="15"/>
    </row>
    <row r="492" spans="8:14" x14ac:dyDescent="0.2">
      <c r="H492" s="15"/>
      <c r="I492" s="15"/>
      <c r="J492" s="15"/>
      <c r="K492" s="15"/>
      <c r="L492" s="15"/>
      <c r="M492" s="15"/>
      <c r="N492" s="15"/>
    </row>
    <row r="493" spans="8:14" x14ac:dyDescent="0.2">
      <c r="H493" s="15"/>
      <c r="I493" s="15"/>
      <c r="J493" s="15"/>
      <c r="K493" s="15"/>
      <c r="L493" s="15"/>
      <c r="M493" s="15"/>
      <c r="N493" s="15"/>
    </row>
    <row r="494" spans="8:14" x14ac:dyDescent="0.2">
      <c r="H494" s="15"/>
      <c r="I494" s="15"/>
      <c r="J494" s="15"/>
      <c r="K494" s="15"/>
      <c r="L494" s="15"/>
      <c r="M494" s="15"/>
      <c r="N494" s="15"/>
    </row>
    <row r="495" spans="8:14" x14ac:dyDescent="0.2">
      <c r="H495" s="15"/>
      <c r="I495" s="15"/>
      <c r="J495" s="15"/>
      <c r="K495" s="15"/>
      <c r="L495" s="15"/>
      <c r="M495" s="15"/>
      <c r="N495" s="15"/>
    </row>
    <row r="496" spans="8:14" x14ac:dyDescent="0.2">
      <c r="H496" s="15"/>
      <c r="I496" s="15"/>
      <c r="J496" s="15"/>
      <c r="K496" s="15"/>
      <c r="L496" s="15"/>
      <c r="M496" s="15"/>
      <c r="N496" s="15"/>
    </row>
    <row r="497" spans="8:14" x14ac:dyDescent="0.2">
      <c r="H497" s="15"/>
      <c r="I497" s="15"/>
      <c r="J497" s="15"/>
      <c r="K497" s="15"/>
      <c r="L497" s="15"/>
      <c r="M497" s="15"/>
      <c r="N497" s="15"/>
    </row>
    <row r="498" spans="8:14" x14ac:dyDescent="0.2">
      <c r="H498" s="15"/>
      <c r="I498" s="15"/>
      <c r="J498" s="15"/>
      <c r="K498" s="15"/>
      <c r="L498" s="15"/>
      <c r="M498" s="15"/>
      <c r="N498" s="15"/>
    </row>
    <row r="499" spans="8:14" x14ac:dyDescent="0.2">
      <c r="H499" s="15"/>
      <c r="I499" s="15"/>
      <c r="J499" s="15"/>
      <c r="K499" s="15"/>
      <c r="L499" s="15"/>
      <c r="M499" s="15"/>
      <c r="N499" s="15"/>
    </row>
    <row r="500" spans="8:14" x14ac:dyDescent="0.2">
      <c r="H500" s="15"/>
      <c r="I500" s="15"/>
      <c r="J500" s="15"/>
      <c r="K500" s="15"/>
      <c r="L500" s="15"/>
      <c r="M500" s="15"/>
      <c r="N500" s="15"/>
    </row>
    <row r="501" spans="8:14" x14ac:dyDescent="0.2">
      <c r="H501" s="15"/>
      <c r="I501" s="15"/>
      <c r="J501" s="15"/>
      <c r="K501" s="15"/>
      <c r="L501" s="15"/>
      <c r="M501" s="15"/>
      <c r="N501" s="15"/>
    </row>
    <row r="502" spans="8:14" x14ac:dyDescent="0.2">
      <c r="H502" s="15"/>
      <c r="I502" s="15"/>
      <c r="J502" s="15"/>
      <c r="K502" s="15"/>
      <c r="L502" s="15"/>
      <c r="M502" s="15"/>
      <c r="N502" s="15"/>
    </row>
    <row r="503" spans="8:14" x14ac:dyDescent="0.2">
      <c r="H503" s="15"/>
      <c r="I503" s="15"/>
      <c r="J503" s="15"/>
      <c r="K503" s="15"/>
      <c r="L503" s="15"/>
      <c r="M503" s="15"/>
      <c r="N503" s="15"/>
    </row>
    <row r="504" spans="8:14" x14ac:dyDescent="0.2">
      <c r="H504" s="15"/>
      <c r="I504" s="15"/>
      <c r="J504" s="15"/>
      <c r="K504" s="15"/>
      <c r="L504" s="15"/>
      <c r="M504" s="15"/>
      <c r="N504" s="15"/>
    </row>
    <row r="505" spans="8:14" x14ac:dyDescent="0.2">
      <c r="H505" s="15"/>
      <c r="I505" s="15"/>
      <c r="J505" s="15"/>
      <c r="K505" s="15"/>
      <c r="L505" s="15"/>
      <c r="M505" s="15"/>
      <c r="N505" s="15"/>
    </row>
    <row r="506" spans="8:14" x14ac:dyDescent="0.2">
      <c r="H506" s="15"/>
      <c r="I506" s="15"/>
      <c r="J506" s="15"/>
      <c r="K506" s="15"/>
      <c r="L506" s="15"/>
      <c r="M506" s="15"/>
      <c r="N506" s="15"/>
    </row>
    <row r="507" spans="8:14" x14ac:dyDescent="0.2">
      <c r="H507" s="15"/>
      <c r="I507" s="15"/>
      <c r="J507" s="15"/>
      <c r="K507" s="15"/>
      <c r="L507" s="15"/>
      <c r="M507" s="15"/>
      <c r="N507" s="15"/>
    </row>
    <row r="508" spans="8:14" x14ac:dyDescent="0.2">
      <c r="H508" s="15"/>
      <c r="I508" s="15"/>
      <c r="J508" s="15"/>
      <c r="K508" s="15"/>
      <c r="L508" s="15"/>
      <c r="M508" s="15"/>
      <c r="N508" s="15"/>
    </row>
    <row r="509" spans="8:14" x14ac:dyDescent="0.2">
      <c r="H509" s="15"/>
      <c r="I509" s="15"/>
      <c r="J509" s="15"/>
      <c r="K509" s="15"/>
      <c r="L509" s="15"/>
      <c r="M509" s="15"/>
      <c r="N509" s="15"/>
    </row>
    <row r="510" spans="8:14" x14ac:dyDescent="0.2">
      <c r="H510" s="15"/>
      <c r="I510" s="15"/>
      <c r="J510" s="15"/>
      <c r="K510" s="15"/>
      <c r="L510" s="15"/>
      <c r="M510" s="15"/>
      <c r="N510" s="15"/>
    </row>
    <row r="511" spans="8:14" x14ac:dyDescent="0.2">
      <c r="H511" s="15"/>
      <c r="I511" s="15"/>
      <c r="J511" s="15"/>
      <c r="K511" s="15"/>
      <c r="L511" s="15"/>
      <c r="M511" s="15"/>
      <c r="N511" s="15"/>
    </row>
    <row r="512" spans="8:14" x14ac:dyDescent="0.2">
      <c r="H512" s="15"/>
      <c r="I512" s="15"/>
      <c r="J512" s="15"/>
      <c r="K512" s="15"/>
      <c r="L512" s="15"/>
      <c r="M512" s="15"/>
      <c r="N512" s="15"/>
    </row>
    <row r="513" spans="8:14" x14ac:dyDescent="0.2">
      <c r="H513" s="15"/>
      <c r="I513" s="15"/>
      <c r="J513" s="15"/>
      <c r="K513" s="15"/>
      <c r="L513" s="15"/>
      <c r="M513" s="15"/>
      <c r="N513" s="15"/>
    </row>
    <row r="514" spans="8:14" x14ac:dyDescent="0.2">
      <c r="H514" s="15"/>
      <c r="I514" s="15"/>
      <c r="J514" s="15"/>
      <c r="K514" s="15"/>
      <c r="L514" s="15"/>
      <c r="M514" s="15"/>
      <c r="N514" s="15"/>
    </row>
    <row r="515" spans="8:14" x14ac:dyDescent="0.2">
      <c r="H515" s="15"/>
      <c r="I515" s="15"/>
      <c r="J515" s="15"/>
      <c r="K515" s="15"/>
      <c r="L515" s="15"/>
      <c r="M515" s="15"/>
      <c r="N515" s="15"/>
    </row>
    <row r="516" spans="8:14" x14ac:dyDescent="0.2">
      <c r="H516" s="15"/>
      <c r="I516" s="15"/>
      <c r="J516" s="15"/>
      <c r="K516" s="15"/>
      <c r="L516" s="15"/>
      <c r="M516" s="15"/>
      <c r="N516" s="15"/>
    </row>
    <row r="517" spans="8:14" x14ac:dyDescent="0.2">
      <c r="H517" s="15"/>
      <c r="I517" s="15"/>
      <c r="J517" s="15"/>
      <c r="K517" s="15"/>
      <c r="L517" s="15"/>
      <c r="M517" s="15"/>
      <c r="N517" s="15"/>
    </row>
    <row r="518" spans="8:14" x14ac:dyDescent="0.2">
      <c r="H518" s="15"/>
      <c r="I518" s="15"/>
      <c r="J518" s="15"/>
      <c r="K518" s="15"/>
      <c r="L518" s="15"/>
      <c r="M518" s="15"/>
      <c r="N518" s="15"/>
    </row>
    <row r="519" spans="8:14" x14ac:dyDescent="0.2">
      <c r="H519" s="15"/>
      <c r="I519" s="15"/>
      <c r="J519" s="15"/>
      <c r="K519" s="15"/>
      <c r="L519" s="15"/>
      <c r="M519" s="15"/>
      <c r="N519" s="15"/>
    </row>
    <row r="520" spans="8:14" x14ac:dyDescent="0.2">
      <c r="H520" s="15"/>
      <c r="I520" s="15"/>
      <c r="J520" s="15"/>
      <c r="K520" s="15"/>
      <c r="L520" s="15"/>
      <c r="M520" s="15"/>
      <c r="N520" s="15"/>
    </row>
    <row r="521" spans="8:14" x14ac:dyDescent="0.2">
      <c r="H521" s="15"/>
      <c r="I521" s="15"/>
      <c r="J521" s="15"/>
      <c r="K521" s="15"/>
      <c r="L521" s="15"/>
      <c r="M521" s="15"/>
      <c r="N521" s="15"/>
    </row>
    <row r="522" spans="8:14" x14ac:dyDescent="0.2">
      <c r="H522" s="15"/>
      <c r="I522" s="15"/>
      <c r="J522" s="15"/>
      <c r="K522" s="15"/>
      <c r="L522" s="15"/>
      <c r="M522" s="15"/>
      <c r="N522" s="15"/>
    </row>
    <row r="523" spans="8:14" x14ac:dyDescent="0.2">
      <c r="H523" s="15"/>
      <c r="I523" s="15"/>
      <c r="J523" s="15"/>
      <c r="K523" s="15"/>
      <c r="L523" s="15"/>
      <c r="M523" s="15"/>
      <c r="N523" s="15"/>
    </row>
    <row r="524" spans="8:14" x14ac:dyDescent="0.2">
      <c r="H524" s="15"/>
      <c r="I524" s="15"/>
      <c r="J524" s="15"/>
      <c r="K524" s="15"/>
      <c r="L524" s="15"/>
      <c r="M524" s="15"/>
      <c r="N524" s="15"/>
    </row>
    <row r="525" spans="8:14" x14ac:dyDescent="0.2">
      <c r="H525" s="15"/>
      <c r="I525" s="15"/>
      <c r="J525" s="15"/>
      <c r="K525" s="15"/>
      <c r="L525" s="15"/>
      <c r="M525" s="15"/>
      <c r="N525" s="15"/>
    </row>
    <row r="526" spans="8:14" x14ac:dyDescent="0.2">
      <c r="H526" s="15"/>
      <c r="I526" s="15"/>
      <c r="J526" s="15"/>
      <c r="K526" s="15"/>
      <c r="L526" s="15"/>
      <c r="M526" s="15"/>
      <c r="N526" s="15"/>
    </row>
    <row r="527" spans="8:14" x14ac:dyDescent="0.2">
      <c r="H527" s="15"/>
      <c r="I527" s="15"/>
      <c r="J527" s="15"/>
      <c r="K527" s="15"/>
      <c r="L527" s="15"/>
      <c r="M527" s="15"/>
      <c r="N527" s="15"/>
    </row>
    <row r="528" spans="8:14" x14ac:dyDescent="0.2">
      <c r="H528" s="15"/>
      <c r="I528" s="15"/>
      <c r="J528" s="15"/>
      <c r="K528" s="15"/>
      <c r="L528" s="15"/>
      <c r="M528" s="15"/>
      <c r="N528" s="15"/>
    </row>
    <row r="529" spans="8:14" x14ac:dyDescent="0.2">
      <c r="H529" s="15"/>
      <c r="I529" s="15"/>
      <c r="J529" s="15"/>
      <c r="K529" s="15"/>
      <c r="L529" s="15"/>
      <c r="M529" s="15"/>
      <c r="N529" s="15"/>
    </row>
    <row r="530" spans="8:14" x14ac:dyDescent="0.2">
      <c r="H530" s="15"/>
      <c r="I530" s="15"/>
      <c r="J530" s="15"/>
      <c r="K530" s="15"/>
      <c r="L530" s="15"/>
      <c r="M530" s="15"/>
      <c r="N530" s="15"/>
    </row>
    <row r="531" spans="8:14" x14ac:dyDescent="0.2">
      <c r="H531" s="15"/>
      <c r="I531" s="15"/>
      <c r="J531" s="15"/>
      <c r="K531" s="15"/>
      <c r="L531" s="15"/>
      <c r="M531" s="15"/>
      <c r="N531" s="15"/>
    </row>
    <row r="532" spans="8:14" x14ac:dyDescent="0.2">
      <c r="H532" s="15"/>
      <c r="I532" s="15"/>
      <c r="J532" s="15"/>
      <c r="K532" s="15"/>
      <c r="L532" s="15"/>
      <c r="M532" s="15"/>
      <c r="N532" s="15"/>
    </row>
    <row r="533" spans="8:14" x14ac:dyDescent="0.2">
      <c r="H533" s="15"/>
      <c r="I533" s="15"/>
      <c r="J533" s="15"/>
      <c r="K533" s="15"/>
      <c r="L533" s="15"/>
      <c r="M533" s="15"/>
      <c r="N533" s="15"/>
    </row>
    <row r="534" spans="8:14" x14ac:dyDescent="0.2">
      <c r="H534" s="15"/>
      <c r="I534" s="15"/>
      <c r="J534" s="15"/>
      <c r="K534" s="15"/>
      <c r="L534" s="15"/>
      <c r="M534" s="15"/>
      <c r="N534" s="15"/>
    </row>
    <row r="535" spans="8:14" x14ac:dyDescent="0.2">
      <c r="H535" s="15"/>
      <c r="I535" s="15"/>
      <c r="J535" s="15"/>
      <c r="K535" s="15"/>
      <c r="L535" s="15"/>
      <c r="M535" s="15"/>
      <c r="N535" s="15"/>
    </row>
    <row r="536" spans="8:14" x14ac:dyDescent="0.2">
      <c r="H536" s="15"/>
      <c r="I536" s="15"/>
      <c r="J536" s="15"/>
      <c r="K536" s="15"/>
      <c r="L536" s="15"/>
      <c r="M536" s="15"/>
      <c r="N536" s="15"/>
    </row>
    <row r="537" spans="8:14" x14ac:dyDescent="0.2">
      <c r="H537" s="15"/>
      <c r="I537" s="15"/>
      <c r="J537" s="15"/>
      <c r="K537" s="15"/>
      <c r="L537" s="15"/>
      <c r="M537" s="15"/>
      <c r="N537" s="15"/>
    </row>
    <row r="538" spans="8:14" x14ac:dyDescent="0.2">
      <c r="H538" s="15"/>
      <c r="I538" s="15"/>
      <c r="J538" s="15"/>
      <c r="K538" s="15"/>
      <c r="L538" s="15"/>
      <c r="M538" s="15"/>
      <c r="N538" s="15"/>
    </row>
    <row r="539" spans="8:14" x14ac:dyDescent="0.2">
      <c r="H539" s="15"/>
      <c r="I539" s="15"/>
      <c r="J539" s="15"/>
      <c r="K539" s="15"/>
      <c r="L539" s="15"/>
      <c r="M539" s="15"/>
      <c r="N539" s="15"/>
    </row>
    <row r="540" spans="8:14" x14ac:dyDescent="0.2">
      <c r="H540" s="15"/>
      <c r="I540" s="15"/>
      <c r="J540" s="15"/>
      <c r="K540" s="15"/>
      <c r="L540" s="15"/>
      <c r="M540" s="15"/>
      <c r="N540" s="15"/>
    </row>
    <row r="541" spans="8:14" x14ac:dyDescent="0.2">
      <c r="H541" s="15"/>
      <c r="I541" s="15"/>
      <c r="J541" s="15"/>
      <c r="K541" s="15"/>
      <c r="L541" s="15"/>
      <c r="M541" s="15"/>
      <c r="N541" s="15"/>
    </row>
    <row r="542" spans="8:14" x14ac:dyDescent="0.2">
      <c r="H542" s="15"/>
      <c r="I542" s="15"/>
      <c r="J542" s="15"/>
      <c r="K542" s="15"/>
      <c r="L542" s="15"/>
      <c r="M542" s="15"/>
      <c r="N542" s="15"/>
    </row>
    <row r="543" spans="8:14" x14ac:dyDescent="0.2">
      <c r="H543" s="15"/>
      <c r="I543" s="15"/>
      <c r="J543" s="15"/>
      <c r="K543" s="15"/>
      <c r="L543" s="15"/>
      <c r="M543" s="15"/>
      <c r="N543" s="15"/>
    </row>
    <row r="544" spans="8:14" x14ac:dyDescent="0.2">
      <c r="H544" s="15"/>
      <c r="I544" s="15"/>
      <c r="J544" s="15"/>
      <c r="K544" s="15"/>
      <c r="L544" s="15"/>
      <c r="M544" s="15"/>
      <c r="N544" s="15"/>
    </row>
    <row r="545" spans="8:14" x14ac:dyDescent="0.2">
      <c r="H545" s="15"/>
      <c r="I545" s="15"/>
      <c r="J545" s="15"/>
      <c r="K545" s="15"/>
      <c r="L545" s="15"/>
      <c r="M545" s="15"/>
      <c r="N545" s="15"/>
    </row>
    <row r="546" spans="8:14" x14ac:dyDescent="0.2">
      <c r="H546" s="15"/>
      <c r="I546" s="15"/>
      <c r="J546" s="15"/>
      <c r="K546" s="15"/>
      <c r="L546" s="15"/>
      <c r="M546" s="15"/>
      <c r="N546" s="15"/>
    </row>
    <row r="547" spans="8:14" x14ac:dyDescent="0.2">
      <c r="H547" s="15"/>
      <c r="I547" s="15"/>
      <c r="J547" s="15"/>
      <c r="K547" s="15"/>
      <c r="L547" s="15"/>
      <c r="M547" s="15"/>
      <c r="N547" s="15"/>
    </row>
    <row r="548" spans="8:14" x14ac:dyDescent="0.2">
      <c r="H548" s="15"/>
      <c r="I548" s="15"/>
      <c r="J548" s="15"/>
      <c r="K548" s="15"/>
      <c r="L548" s="15"/>
      <c r="M548" s="15"/>
      <c r="N548" s="15"/>
    </row>
    <row r="549" spans="8:14" x14ac:dyDescent="0.2">
      <c r="H549" s="15"/>
      <c r="I549" s="15"/>
      <c r="J549" s="15"/>
      <c r="K549" s="15"/>
      <c r="L549" s="15"/>
      <c r="M549" s="15"/>
      <c r="N549" s="15"/>
    </row>
    <row r="550" spans="8:14" x14ac:dyDescent="0.2">
      <c r="H550" s="15"/>
      <c r="I550" s="15"/>
      <c r="J550" s="15"/>
      <c r="K550" s="15"/>
      <c r="L550" s="15"/>
      <c r="M550" s="15"/>
      <c r="N550" s="15"/>
    </row>
    <row r="551" spans="8:14" x14ac:dyDescent="0.2">
      <c r="H551" s="15"/>
      <c r="I551" s="15"/>
      <c r="J551" s="15"/>
      <c r="K551" s="15"/>
      <c r="L551" s="15"/>
      <c r="M551" s="15"/>
      <c r="N551" s="15"/>
    </row>
    <row r="552" spans="8:14" x14ac:dyDescent="0.2">
      <c r="H552" s="15"/>
      <c r="I552" s="15"/>
      <c r="J552" s="15"/>
      <c r="K552" s="15"/>
      <c r="L552" s="15"/>
      <c r="M552" s="15"/>
      <c r="N552" s="15"/>
    </row>
    <row r="553" spans="8:14" x14ac:dyDescent="0.2">
      <c r="H553" s="15"/>
      <c r="I553" s="15"/>
      <c r="J553" s="15"/>
      <c r="K553" s="15"/>
      <c r="L553" s="15"/>
      <c r="M553" s="15"/>
      <c r="N553" s="15"/>
    </row>
    <row r="554" spans="8:14" x14ac:dyDescent="0.2">
      <c r="H554" s="15"/>
      <c r="I554" s="15"/>
      <c r="J554" s="15"/>
      <c r="K554" s="15"/>
      <c r="L554" s="15"/>
      <c r="M554" s="15"/>
      <c r="N554" s="15"/>
    </row>
    <row r="555" spans="8:14" x14ac:dyDescent="0.2">
      <c r="H555" s="15"/>
      <c r="I555" s="15"/>
      <c r="J555" s="15"/>
      <c r="K555" s="15"/>
      <c r="L555" s="15"/>
      <c r="M555" s="15"/>
      <c r="N555" s="15"/>
    </row>
    <row r="556" spans="8:14" x14ac:dyDescent="0.2">
      <c r="H556" s="15"/>
      <c r="I556" s="15"/>
      <c r="J556" s="15"/>
      <c r="K556" s="15"/>
      <c r="L556" s="15"/>
      <c r="M556" s="15"/>
      <c r="N556" s="15"/>
    </row>
    <row r="557" spans="8:14" x14ac:dyDescent="0.2">
      <c r="H557" s="15"/>
      <c r="I557" s="15"/>
      <c r="J557" s="15"/>
      <c r="K557" s="15"/>
      <c r="L557" s="15"/>
      <c r="M557" s="15"/>
      <c r="N557" s="15"/>
    </row>
    <row r="558" spans="8:14" x14ac:dyDescent="0.2">
      <c r="H558" s="15"/>
      <c r="I558" s="15"/>
      <c r="J558" s="15"/>
      <c r="K558" s="15"/>
      <c r="L558" s="15"/>
      <c r="M558" s="15"/>
      <c r="N558" s="15"/>
    </row>
    <row r="559" spans="8:14" x14ac:dyDescent="0.2">
      <c r="H559" s="15"/>
      <c r="I559" s="15"/>
      <c r="J559" s="15"/>
      <c r="K559" s="15"/>
      <c r="L559" s="15"/>
      <c r="M559" s="15"/>
      <c r="N559" s="15"/>
    </row>
    <row r="560" spans="8:14" x14ac:dyDescent="0.2">
      <c r="H560" s="15"/>
      <c r="I560" s="15"/>
      <c r="J560" s="15"/>
      <c r="K560" s="15"/>
      <c r="L560" s="15"/>
      <c r="M560" s="15"/>
      <c r="N560" s="15"/>
    </row>
    <row r="561" spans="8:14" x14ac:dyDescent="0.2">
      <c r="H561" s="15"/>
      <c r="I561" s="15"/>
      <c r="J561" s="15"/>
      <c r="K561" s="15"/>
      <c r="L561" s="15"/>
      <c r="M561" s="15"/>
      <c r="N561" s="15"/>
    </row>
    <row r="562" spans="8:14" x14ac:dyDescent="0.2">
      <c r="H562" s="15"/>
      <c r="I562" s="15"/>
      <c r="J562" s="15"/>
      <c r="K562" s="15"/>
      <c r="L562" s="15"/>
      <c r="M562" s="15"/>
      <c r="N562" s="15"/>
    </row>
    <row r="563" spans="8:14" x14ac:dyDescent="0.2">
      <c r="H563" s="15"/>
      <c r="I563" s="15"/>
      <c r="J563" s="15"/>
      <c r="K563" s="15"/>
      <c r="L563" s="15"/>
      <c r="M563" s="15"/>
      <c r="N563" s="15"/>
    </row>
    <row r="564" spans="8:14" x14ac:dyDescent="0.2">
      <c r="H564" s="15"/>
      <c r="I564" s="15"/>
      <c r="J564" s="15"/>
      <c r="K564" s="15"/>
      <c r="L564" s="15"/>
      <c r="M564" s="15"/>
      <c r="N564" s="15"/>
    </row>
    <row r="565" spans="8:14" x14ac:dyDescent="0.2">
      <c r="H565" s="15"/>
      <c r="I565" s="15"/>
      <c r="J565" s="15"/>
      <c r="K565" s="15"/>
      <c r="L565" s="15"/>
      <c r="M565" s="15"/>
      <c r="N565" s="15"/>
    </row>
    <row r="566" spans="8:14" x14ac:dyDescent="0.2">
      <c r="H566" s="15"/>
      <c r="I566" s="15"/>
      <c r="J566" s="15"/>
      <c r="K566" s="15"/>
      <c r="L566" s="15"/>
      <c r="M566" s="15"/>
      <c r="N566" s="15"/>
    </row>
    <row r="567" spans="8:14" x14ac:dyDescent="0.2">
      <c r="H567" s="15"/>
      <c r="I567" s="15"/>
      <c r="J567" s="15"/>
      <c r="K567" s="15"/>
      <c r="L567" s="15"/>
      <c r="M567" s="15"/>
      <c r="N567" s="15"/>
    </row>
    <row r="568" spans="8:14" x14ac:dyDescent="0.2">
      <c r="H568" s="15"/>
      <c r="I568" s="15"/>
      <c r="J568" s="15"/>
      <c r="K568" s="15"/>
      <c r="L568" s="15"/>
      <c r="M568" s="15"/>
      <c r="N568" s="15"/>
    </row>
    <row r="569" spans="8:14" x14ac:dyDescent="0.2">
      <c r="H569" s="15"/>
      <c r="I569" s="15"/>
      <c r="J569" s="15"/>
      <c r="K569" s="15"/>
      <c r="L569" s="15"/>
      <c r="M569" s="15"/>
      <c r="N569" s="15"/>
    </row>
    <row r="570" spans="8:14" x14ac:dyDescent="0.2">
      <c r="H570" s="15"/>
      <c r="I570" s="15"/>
      <c r="J570" s="15"/>
      <c r="K570" s="15"/>
      <c r="L570" s="15"/>
      <c r="M570" s="15"/>
      <c r="N570" s="15"/>
    </row>
    <row r="571" spans="8:14" x14ac:dyDescent="0.2">
      <c r="H571" s="15"/>
      <c r="I571" s="15"/>
      <c r="J571" s="15"/>
      <c r="K571" s="15"/>
      <c r="L571" s="15"/>
      <c r="M571" s="15"/>
      <c r="N571" s="15"/>
    </row>
    <row r="572" spans="8:14" x14ac:dyDescent="0.2">
      <c r="H572" s="15"/>
      <c r="I572" s="15"/>
      <c r="J572" s="15"/>
      <c r="K572" s="15"/>
      <c r="L572" s="15"/>
      <c r="M572" s="15"/>
      <c r="N572" s="15"/>
    </row>
    <row r="573" spans="8:14" x14ac:dyDescent="0.2">
      <c r="H573" s="15"/>
      <c r="I573" s="15"/>
      <c r="J573" s="15"/>
      <c r="K573" s="15"/>
      <c r="L573" s="15"/>
      <c r="M573" s="15"/>
      <c r="N573" s="15"/>
    </row>
    <row r="574" spans="8:14" x14ac:dyDescent="0.2">
      <c r="H574" s="15"/>
      <c r="I574" s="15"/>
      <c r="J574" s="15"/>
      <c r="K574" s="15"/>
      <c r="L574" s="15"/>
      <c r="M574" s="15"/>
      <c r="N574" s="15"/>
    </row>
    <row r="575" spans="8:14" x14ac:dyDescent="0.2">
      <c r="H575" s="15"/>
      <c r="I575" s="15"/>
      <c r="J575" s="15"/>
      <c r="K575" s="15"/>
      <c r="L575" s="15"/>
      <c r="M575" s="15"/>
      <c r="N575" s="15"/>
    </row>
    <row r="576" spans="8:14" x14ac:dyDescent="0.2">
      <c r="H576" s="15"/>
      <c r="I576" s="15"/>
      <c r="J576" s="15"/>
      <c r="K576" s="15"/>
      <c r="L576" s="15"/>
      <c r="M576" s="15"/>
      <c r="N576" s="15"/>
    </row>
    <row r="577" spans="8:14" x14ac:dyDescent="0.2">
      <c r="H577" s="15"/>
      <c r="I577" s="15"/>
      <c r="J577" s="15"/>
      <c r="K577" s="15"/>
      <c r="L577" s="15"/>
      <c r="M577" s="15"/>
      <c r="N577" s="15"/>
    </row>
    <row r="578" spans="8:14" x14ac:dyDescent="0.2">
      <c r="H578" s="15"/>
      <c r="I578" s="15"/>
      <c r="J578" s="15"/>
      <c r="K578" s="15"/>
      <c r="L578" s="15"/>
      <c r="M578" s="15"/>
      <c r="N578" s="15"/>
    </row>
    <row r="579" spans="8:14" x14ac:dyDescent="0.2">
      <c r="H579" s="15"/>
      <c r="I579" s="15"/>
      <c r="J579" s="15"/>
      <c r="K579" s="15"/>
      <c r="L579" s="15"/>
      <c r="M579" s="15"/>
      <c r="N579" s="15"/>
    </row>
    <row r="580" spans="8:14" x14ac:dyDescent="0.2">
      <c r="H580" s="15"/>
      <c r="I580" s="15"/>
      <c r="J580" s="15"/>
      <c r="K580" s="15"/>
      <c r="L580" s="15"/>
      <c r="M580" s="15"/>
      <c r="N580" s="15"/>
    </row>
    <row r="581" spans="8:14" x14ac:dyDescent="0.2">
      <c r="H581" s="15"/>
      <c r="I581" s="15"/>
      <c r="J581" s="15"/>
      <c r="K581" s="15"/>
      <c r="L581" s="15"/>
      <c r="M581" s="15"/>
      <c r="N581" s="15"/>
    </row>
    <row r="582" spans="8:14" x14ac:dyDescent="0.2">
      <c r="H582" s="15"/>
      <c r="I582" s="15"/>
      <c r="J582" s="15"/>
      <c r="K582" s="15"/>
      <c r="L582" s="15"/>
      <c r="M582" s="15"/>
      <c r="N582" s="15"/>
    </row>
    <row r="583" spans="8:14" x14ac:dyDescent="0.2">
      <c r="H583" s="15"/>
      <c r="I583" s="15"/>
      <c r="J583" s="15"/>
      <c r="K583" s="15"/>
      <c r="L583" s="15"/>
      <c r="M583" s="15"/>
      <c r="N583" s="15"/>
    </row>
    <row r="584" spans="8:14" x14ac:dyDescent="0.2">
      <c r="H584" s="15"/>
      <c r="I584" s="15"/>
      <c r="J584" s="15"/>
      <c r="K584" s="15"/>
      <c r="L584" s="15"/>
      <c r="M584" s="15"/>
      <c r="N584" s="15"/>
    </row>
    <row r="585" spans="8:14" x14ac:dyDescent="0.2">
      <c r="H585" s="15"/>
      <c r="I585" s="15"/>
      <c r="J585" s="15"/>
      <c r="K585" s="15"/>
      <c r="L585" s="15"/>
      <c r="M585" s="15"/>
      <c r="N585" s="15"/>
    </row>
    <row r="586" spans="8:14" x14ac:dyDescent="0.2">
      <c r="H586" s="15"/>
      <c r="I586" s="15"/>
      <c r="J586" s="15"/>
      <c r="K586" s="15"/>
      <c r="L586" s="15"/>
      <c r="M586" s="15"/>
      <c r="N586" s="15"/>
    </row>
    <row r="587" spans="8:14" x14ac:dyDescent="0.2">
      <c r="H587" s="15"/>
      <c r="I587" s="15"/>
      <c r="J587" s="15"/>
      <c r="K587" s="15"/>
      <c r="L587" s="15"/>
      <c r="M587" s="15"/>
      <c r="N587" s="15"/>
    </row>
    <row r="588" spans="8:14" x14ac:dyDescent="0.2">
      <c r="H588" s="15"/>
      <c r="I588" s="15"/>
      <c r="J588" s="15"/>
      <c r="K588" s="15"/>
      <c r="L588" s="15"/>
      <c r="M588" s="15"/>
      <c r="N588" s="15"/>
    </row>
    <row r="589" spans="8:14" x14ac:dyDescent="0.2">
      <c r="H589" s="15"/>
      <c r="I589" s="15"/>
      <c r="J589" s="15"/>
      <c r="K589" s="15"/>
      <c r="L589" s="15"/>
      <c r="M589" s="15"/>
      <c r="N589" s="15"/>
    </row>
    <row r="590" spans="8:14" x14ac:dyDescent="0.2">
      <c r="H590" s="15"/>
      <c r="I590" s="15"/>
      <c r="J590" s="15"/>
      <c r="K590" s="15"/>
      <c r="L590" s="15"/>
      <c r="M590" s="15"/>
      <c r="N590" s="15"/>
    </row>
    <row r="591" spans="8:14" x14ac:dyDescent="0.2">
      <c r="H591" s="15"/>
      <c r="I591" s="15"/>
      <c r="J591" s="15"/>
      <c r="K591" s="15"/>
      <c r="L591" s="15"/>
      <c r="M591" s="15"/>
      <c r="N591" s="15"/>
    </row>
    <row r="592" spans="8:14" x14ac:dyDescent="0.2">
      <c r="H592" s="15"/>
      <c r="I592" s="15"/>
      <c r="J592" s="15"/>
      <c r="K592" s="15"/>
      <c r="L592" s="15"/>
      <c r="M592" s="15"/>
      <c r="N592" s="15"/>
    </row>
    <row r="593" spans="8:14" x14ac:dyDescent="0.2">
      <c r="H593" s="15"/>
      <c r="I593" s="15"/>
      <c r="J593" s="15"/>
      <c r="K593" s="15"/>
      <c r="L593" s="15"/>
      <c r="M593" s="15"/>
      <c r="N593" s="15"/>
    </row>
    <row r="594" spans="8:14" x14ac:dyDescent="0.2">
      <c r="H594" s="15"/>
      <c r="I594" s="15"/>
      <c r="J594" s="15"/>
      <c r="K594" s="15"/>
      <c r="L594" s="15"/>
      <c r="M594" s="15"/>
      <c r="N594" s="15"/>
    </row>
    <row r="595" spans="8:14" x14ac:dyDescent="0.2">
      <c r="H595" s="15"/>
      <c r="I595" s="15"/>
      <c r="J595" s="15"/>
      <c r="K595" s="15"/>
      <c r="L595" s="15"/>
      <c r="M595" s="15"/>
      <c r="N595" s="15"/>
    </row>
    <row r="596" spans="8:14" x14ac:dyDescent="0.2">
      <c r="H596" s="15"/>
      <c r="I596" s="15"/>
      <c r="J596" s="15"/>
      <c r="K596" s="15"/>
      <c r="L596" s="15"/>
      <c r="M596" s="15"/>
      <c r="N596" s="15"/>
    </row>
    <row r="597" spans="8:14" x14ac:dyDescent="0.2">
      <c r="H597" s="15"/>
      <c r="I597" s="15"/>
      <c r="J597" s="15"/>
      <c r="K597" s="15"/>
      <c r="L597" s="15"/>
      <c r="M597" s="15"/>
      <c r="N597" s="15"/>
    </row>
    <row r="598" spans="8:14" x14ac:dyDescent="0.2">
      <c r="H598" s="15"/>
      <c r="I598" s="15"/>
      <c r="J598" s="15"/>
      <c r="K598" s="15"/>
      <c r="L598" s="15"/>
      <c r="M598" s="15"/>
      <c r="N598" s="15"/>
    </row>
    <row r="599" spans="8:14" x14ac:dyDescent="0.2">
      <c r="H599" s="15"/>
      <c r="I599" s="15"/>
      <c r="J599" s="15"/>
      <c r="K599" s="15"/>
      <c r="L599" s="15"/>
      <c r="M599" s="15"/>
      <c r="N599" s="15"/>
    </row>
    <row r="600" spans="8:14" x14ac:dyDescent="0.2">
      <c r="H600" s="15"/>
      <c r="I600" s="15"/>
      <c r="J600" s="15"/>
      <c r="K600" s="15"/>
      <c r="L600" s="15"/>
      <c r="M600" s="15"/>
      <c r="N600" s="15"/>
    </row>
    <row r="601" spans="8:14" x14ac:dyDescent="0.2">
      <c r="H601" s="15"/>
      <c r="I601" s="15"/>
      <c r="J601" s="15"/>
      <c r="K601" s="15"/>
      <c r="L601" s="15"/>
      <c r="M601" s="15"/>
      <c r="N601" s="15"/>
    </row>
    <row r="602" spans="8:14" x14ac:dyDescent="0.2">
      <c r="H602" s="15"/>
      <c r="I602" s="15"/>
      <c r="J602" s="15"/>
      <c r="K602" s="15"/>
      <c r="L602" s="15"/>
      <c r="M602" s="15"/>
      <c r="N602" s="15"/>
    </row>
    <row r="603" spans="8:14" x14ac:dyDescent="0.2">
      <c r="H603" s="15"/>
      <c r="I603" s="15"/>
      <c r="J603" s="15"/>
      <c r="K603" s="15"/>
      <c r="L603" s="15"/>
      <c r="M603" s="15"/>
      <c r="N603" s="15"/>
    </row>
    <row r="604" spans="8:14" x14ac:dyDescent="0.2">
      <c r="H604" s="15"/>
      <c r="I604" s="15"/>
      <c r="J604" s="15"/>
      <c r="K604" s="15"/>
      <c r="L604" s="15"/>
      <c r="M604" s="15"/>
      <c r="N604" s="15"/>
    </row>
    <row r="605" spans="8:14" x14ac:dyDescent="0.2">
      <c r="H605" s="15"/>
      <c r="I605" s="15"/>
      <c r="J605" s="15"/>
      <c r="K605" s="15"/>
      <c r="L605" s="15"/>
      <c r="M605" s="15"/>
      <c r="N605" s="15"/>
    </row>
    <row r="606" spans="8:14" x14ac:dyDescent="0.2">
      <c r="H606" s="15"/>
      <c r="I606" s="15"/>
      <c r="J606" s="15"/>
      <c r="K606" s="15"/>
      <c r="L606" s="15"/>
      <c r="M606" s="15"/>
      <c r="N606" s="15"/>
    </row>
    <row r="607" spans="8:14" x14ac:dyDescent="0.2">
      <c r="H607" s="15"/>
      <c r="I607" s="15"/>
      <c r="J607" s="15"/>
      <c r="K607" s="15"/>
      <c r="L607" s="15"/>
      <c r="M607" s="15"/>
      <c r="N607" s="15"/>
    </row>
    <row r="608" spans="8:14" x14ac:dyDescent="0.2">
      <c r="H608" s="15"/>
      <c r="I608" s="15"/>
      <c r="J608" s="15"/>
      <c r="K608" s="15"/>
      <c r="L608" s="15"/>
      <c r="M608" s="15"/>
      <c r="N608" s="15"/>
    </row>
    <row r="609" spans="8:14" x14ac:dyDescent="0.2">
      <c r="H609" s="15"/>
      <c r="I609" s="15"/>
      <c r="J609" s="15"/>
      <c r="K609" s="15"/>
      <c r="L609" s="15"/>
      <c r="M609" s="15"/>
      <c r="N609" s="15"/>
    </row>
    <row r="610" spans="8:14" x14ac:dyDescent="0.2">
      <c r="H610" s="15"/>
      <c r="I610" s="15"/>
      <c r="J610" s="15"/>
      <c r="K610" s="15"/>
      <c r="L610" s="15"/>
      <c r="M610" s="15"/>
      <c r="N610" s="15"/>
    </row>
    <row r="611" spans="8:14" x14ac:dyDescent="0.2">
      <c r="H611" s="15"/>
      <c r="I611" s="15"/>
      <c r="J611" s="15"/>
      <c r="K611" s="15"/>
      <c r="L611" s="15"/>
      <c r="M611" s="15"/>
      <c r="N611" s="15"/>
    </row>
    <row r="612" spans="8:14" x14ac:dyDescent="0.2">
      <c r="H612" s="15"/>
      <c r="I612" s="15"/>
      <c r="J612" s="15"/>
      <c r="K612" s="15"/>
      <c r="L612" s="15"/>
      <c r="M612" s="15"/>
      <c r="N612" s="15"/>
    </row>
    <row r="613" spans="8:14" x14ac:dyDescent="0.2">
      <c r="H613" s="15"/>
      <c r="I613" s="15"/>
      <c r="J613" s="15"/>
      <c r="K613" s="15"/>
      <c r="L613" s="15"/>
      <c r="M613" s="15"/>
      <c r="N613" s="15"/>
    </row>
    <row r="614" spans="8:14" x14ac:dyDescent="0.2">
      <c r="H614" s="15"/>
      <c r="I614" s="15"/>
      <c r="J614" s="15"/>
      <c r="K614" s="15"/>
      <c r="L614" s="15"/>
      <c r="M614" s="15"/>
      <c r="N614" s="15"/>
    </row>
    <row r="615" spans="8:14" x14ac:dyDescent="0.2">
      <c r="H615" s="15"/>
      <c r="I615" s="15"/>
      <c r="J615" s="15"/>
      <c r="K615" s="15"/>
      <c r="L615" s="15"/>
      <c r="M615" s="15"/>
      <c r="N615" s="15"/>
    </row>
    <row r="616" spans="8:14" x14ac:dyDescent="0.2">
      <c r="H616" s="15"/>
      <c r="I616" s="15"/>
      <c r="J616" s="15"/>
      <c r="K616" s="15"/>
      <c r="L616" s="15"/>
      <c r="M616" s="15"/>
      <c r="N616" s="15"/>
    </row>
    <row r="617" spans="8:14" x14ac:dyDescent="0.2">
      <c r="H617" s="15"/>
      <c r="I617" s="15"/>
      <c r="J617" s="15"/>
      <c r="K617" s="15"/>
      <c r="L617" s="15"/>
      <c r="M617" s="15"/>
      <c r="N617" s="15"/>
    </row>
    <row r="618" spans="8:14" x14ac:dyDescent="0.2">
      <c r="H618" s="15"/>
      <c r="I618" s="15"/>
      <c r="J618" s="15"/>
      <c r="K618" s="15"/>
      <c r="L618" s="15"/>
      <c r="M618" s="15"/>
      <c r="N618" s="15"/>
    </row>
    <row r="619" spans="8:14" x14ac:dyDescent="0.2">
      <c r="H619" s="15"/>
      <c r="I619" s="15"/>
      <c r="J619" s="15"/>
      <c r="K619" s="15"/>
      <c r="L619" s="15"/>
      <c r="M619" s="15"/>
      <c r="N619" s="15"/>
    </row>
    <row r="620" spans="8:14" x14ac:dyDescent="0.2">
      <c r="H620" s="15"/>
      <c r="I620" s="15"/>
      <c r="J620" s="15"/>
      <c r="K620" s="15"/>
      <c r="L620" s="15"/>
      <c r="M620" s="15"/>
      <c r="N620" s="15"/>
    </row>
    <row r="621" spans="8:14" x14ac:dyDescent="0.2">
      <c r="H621" s="15"/>
      <c r="I621" s="15"/>
      <c r="J621" s="15"/>
      <c r="K621" s="15"/>
      <c r="L621" s="15"/>
      <c r="M621" s="15"/>
      <c r="N621" s="15"/>
    </row>
    <row r="622" spans="8:14" x14ac:dyDescent="0.2">
      <c r="H622" s="15"/>
      <c r="I622" s="15"/>
      <c r="J622" s="15"/>
      <c r="K622" s="15"/>
      <c r="L622" s="15"/>
      <c r="M622" s="15"/>
      <c r="N622" s="15"/>
    </row>
    <row r="623" spans="8:14" x14ac:dyDescent="0.2">
      <c r="H623" s="15"/>
      <c r="I623" s="15"/>
      <c r="J623" s="15"/>
      <c r="K623" s="15"/>
      <c r="L623" s="15"/>
      <c r="M623" s="15"/>
      <c r="N623" s="15"/>
    </row>
    <row r="624" spans="8:14" x14ac:dyDescent="0.2">
      <c r="H624" s="15"/>
      <c r="I624" s="15"/>
      <c r="J624" s="15"/>
      <c r="K624" s="15"/>
      <c r="L624" s="15"/>
      <c r="M624" s="15"/>
      <c r="N624" s="15"/>
    </row>
    <row r="625" spans="8:14" x14ac:dyDescent="0.2">
      <c r="H625" s="15"/>
      <c r="I625" s="15"/>
      <c r="J625" s="15"/>
      <c r="K625" s="15"/>
      <c r="L625" s="15"/>
      <c r="M625" s="15"/>
      <c r="N625" s="15"/>
    </row>
    <row r="626" spans="8:14" x14ac:dyDescent="0.2">
      <c r="H626" s="15"/>
      <c r="I626" s="15"/>
      <c r="J626" s="15"/>
      <c r="K626" s="15"/>
      <c r="L626" s="15"/>
      <c r="M626" s="15"/>
      <c r="N626" s="15"/>
    </row>
    <row r="627" spans="8:14" x14ac:dyDescent="0.2">
      <c r="H627" s="15"/>
      <c r="I627" s="15"/>
      <c r="J627" s="15"/>
      <c r="K627" s="15"/>
      <c r="L627" s="15"/>
      <c r="M627" s="15"/>
      <c r="N627" s="15"/>
    </row>
    <row r="628" spans="8:14" x14ac:dyDescent="0.2">
      <c r="H628" s="15"/>
      <c r="I628" s="15"/>
      <c r="J628" s="15"/>
      <c r="K628" s="15"/>
      <c r="L628" s="15"/>
      <c r="M628" s="15"/>
      <c r="N628" s="15"/>
    </row>
    <row r="629" spans="8:14" x14ac:dyDescent="0.2">
      <c r="H629" s="15"/>
      <c r="I629" s="15"/>
      <c r="J629" s="15"/>
      <c r="K629" s="15"/>
      <c r="L629" s="15"/>
      <c r="M629" s="15"/>
      <c r="N629" s="15"/>
    </row>
    <row r="630" spans="8:14" x14ac:dyDescent="0.2">
      <c r="H630" s="15"/>
      <c r="I630" s="15"/>
      <c r="J630" s="15"/>
      <c r="K630" s="15"/>
      <c r="L630" s="15"/>
      <c r="M630" s="15"/>
      <c r="N630" s="15"/>
    </row>
    <row r="631" spans="8:14" x14ac:dyDescent="0.2">
      <c r="H631" s="15"/>
      <c r="I631" s="15"/>
      <c r="J631" s="15"/>
      <c r="K631" s="15"/>
      <c r="L631" s="15"/>
      <c r="M631" s="15"/>
      <c r="N631" s="15"/>
    </row>
    <row r="632" spans="8:14" x14ac:dyDescent="0.2">
      <c r="H632" s="15"/>
      <c r="I632" s="15"/>
      <c r="J632" s="15"/>
      <c r="K632" s="15"/>
      <c r="L632" s="15"/>
      <c r="M632" s="15"/>
      <c r="N632" s="15"/>
    </row>
    <row r="633" spans="8:14" x14ac:dyDescent="0.2">
      <c r="H633" s="15"/>
      <c r="I633" s="15"/>
      <c r="J633" s="15"/>
      <c r="K633" s="15"/>
      <c r="L633" s="15"/>
      <c r="M633" s="15"/>
      <c r="N633" s="15"/>
    </row>
    <row r="634" spans="8:14" x14ac:dyDescent="0.2">
      <c r="H634" s="15"/>
      <c r="I634" s="15"/>
      <c r="J634" s="15"/>
      <c r="K634" s="15"/>
      <c r="L634" s="15"/>
      <c r="M634" s="15"/>
      <c r="N634" s="15"/>
    </row>
    <row r="635" spans="8:14" x14ac:dyDescent="0.2">
      <c r="H635" s="15"/>
      <c r="I635" s="15"/>
      <c r="J635" s="15"/>
      <c r="K635" s="15"/>
      <c r="L635" s="15"/>
      <c r="M635" s="15"/>
      <c r="N635" s="15"/>
    </row>
    <row r="636" spans="8:14" x14ac:dyDescent="0.2">
      <c r="H636" s="15"/>
      <c r="I636" s="15"/>
      <c r="J636" s="15"/>
      <c r="K636" s="15"/>
      <c r="L636" s="15"/>
      <c r="M636" s="15"/>
      <c r="N636" s="15"/>
    </row>
    <row r="637" spans="8:14" x14ac:dyDescent="0.2">
      <c r="H637" s="15"/>
      <c r="I637" s="15"/>
      <c r="J637" s="15"/>
      <c r="K637" s="15"/>
      <c r="L637" s="15"/>
      <c r="M637" s="15"/>
      <c r="N637" s="15"/>
    </row>
    <row r="638" spans="8:14" x14ac:dyDescent="0.2">
      <c r="H638" s="15"/>
      <c r="I638" s="15"/>
      <c r="J638" s="15"/>
      <c r="K638" s="15"/>
      <c r="L638" s="15"/>
      <c r="M638" s="15"/>
      <c r="N638" s="15"/>
    </row>
    <row r="639" spans="8:14" x14ac:dyDescent="0.2">
      <c r="H639" s="15"/>
      <c r="I639" s="15"/>
      <c r="J639" s="15"/>
      <c r="K639" s="15"/>
      <c r="L639" s="15"/>
      <c r="M639" s="15"/>
      <c r="N639" s="15"/>
    </row>
    <row r="640" spans="8:14" x14ac:dyDescent="0.2">
      <c r="H640" s="15"/>
      <c r="I640" s="15"/>
      <c r="J640" s="15"/>
      <c r="K640" s="15"/>
      <c r="L640" s="15"/>
      <c r="M640" s="15"/>
      <c r="N640" s="15"/>
    </row>
    <row r="641" spans="8:14" x14ac:dyDescent="0.2">
      <c r="H641" s="15"/>
      <c r="I641" s="15"/>
      <c r="J641" s="15"/>
      <c r="K641" s="15"/>
      <c r="L641" s="15"/>
      <c r="M641" s="15"/>
      <c r="N641" s="15"/>
    </row>
    <row r="642" spans="8:14" x14ac:dyDescent="0.2">
      <c r="H642" s="15"/>
      <c r="I642" s="15"/>
      <c r="J642" s="15"/>
      <c r="K642" s="15"/>
      <c r="L642" s="15"/>
      <c r="M642" s="15"/>
      <c r="N642" s="15"/>
    </row>
    <row r="643" spans="8:14" x14ac:dyDescent="0.2">
      <c r="H643" s="15"/>
      <c r="I643" s="15"/>
      <c r="J643" s="15"/>
      <c r="K643" s="15"/>
      <c r="L643" s="15"/>
      <c r="M643" s="15"/>
      <c r="N643" s="15"/>
    </row>
    <row r="644" spans="8:14" x14ac:dyDescent="0.2">
      <c r="H644" s="15"/>
      <c r="I644" s="15"/>
      <c r="J644" s="15"/>
      <c r="K644" s="15"/>
      <c r="L644" s="15"/>
      <c r="M644" s="15"/>
      <c r="N644" s="15"/>
    </row>
    <row r="645" spans="8:14" x14ac:dyDescent="0.2">
      <c r="H645" s="15"/>
      <c r="I645" s="15"/>
      <c r="J645" s="15"/>
      <c r="K645" s="15"/>
      <c r="L645" s="15"/>
      <c r="M645" s="15"/>
      <c r="N645" s="15"/>
    </row>
    <row r="646" spans="8:14" x14ac:dyDescent="0.2">
      <c r="H646" s="15"/>
      <c r="I646" s="15"/>
      <c r="J646" s="15"/>
      <c r="K646" s="15"/>
      <c r="L646" s="15"/>
      <c r="M646" s="15"/>
      <c r="N646" s="15"/>
    </row>
    <row r="647" spans="8:14" x14ac:dyDescent="0.2">
      <c r="H647" s="15"/>
      <c r="I647" s="15"/>
      <c r="J647" s="15"/>
      <c r="K647" s="15"/>
      <c r="L647" s="15"/>
      <c r="M647" s="15"/>
      <c r="N647" s="15"/>
    </row>
    <row r="648" spans="8:14" x14ac:dyDescent="0.2">
      <c r="H648" s="15"/>
      <c r="I648" s="15"/>
      <c r="J648" s="15"/>
      <c r="K648" s="15"/>
      <c r="L648" s="15"/>
      <c r="M648" s="15"/>
      <c r="N648" s="15"/>
    </row>
    <row r="649" spans="8:14" x14ac:dyDescent="0.2">
      <c r="H649" s="15"/>
      <c r="I649" s="15"/>
      <c r="J649" s="15"/>
      <c r="K649" s="15"/>
      <c r="L649" s="15"/>
      <c r="M649" s="15"/>
      <c r="N649" s="15"/>
    </row>
    <row r="650" spans="8:14" x14ac:dyDescent="0.2">
      <c r="H650" s="15"/>
      <c r="I650" s="15"/>
      <c r="J650" s="15"/>
      <c r="K650" s="15"/>
      <c r="L650" s="15"/>
      <c r="M650" s="15"/>
      <c r="N650" s="15"/>
    </row>
    <row r="651" spans="8:14" x14ac:dyDescent="0.2">
      <c r="H651" s="15"/>
      <c r="I651" s="15"/>
      <c r="J651" s="15"/>
      <c r="K651" s="15"/>
      <c r="L651" s="15"/>
      <c r="M651" s="15"/>
      <c r="N651" s="15"/>
    </row>
    <row r="652" spans="8:14" x14ac:dyDescent="0.2">
      <c r="H652" s="15"/>
      <c r="I652" s="15"/>
      <c r="J652" s="15"/>
      <c r="K652" s="15"/>
      <c r="L652" s="15"/>
      <c r="M652" s="15"/>
      <c r="N652" s="15"/>
    </row>
    <row r="653" spans="8:14" x14ac:dyDescent="0.2">
      <c r="H653" s="15"/>
      <c r="I653" s="15"/>
      <c r="J653" s="15"/>
      <c r="K653" s="15"/>
      <c r="L653" s="15"/>
      <c r="M653" s="15"/>
      <c r="N653" s="15"/>
    </row>
    <row r="654" spans="8:14" x14ac:dyDescent="0.2">
      <c r="H654" s="15"/>
      <c r="I654" s="15"/>
      <c r="J654" s="15"/>
      <c r="K654" s="15"/>
      <c r="L654" s="15"/>
      <c r="M654" s="15"/>
      <c r="N654" s="15"/>
    </row>
    <row r="655" spans="8:14" x14ac:dyDescent="0.2">
      <c r="H655" s="15"/>
      <c r="I655" s="15"/>
      <c r="J655" s="15"/>
      <c r="K655" s="15"/>
      <c r="L655" s="15"/>
      <c r="M655" s="15"/>
      <c r="N655" s="15"/>
    </row>
    <row r="656" spans="8:14" x14ac:dyDescent="0.2">
      <c r="H656" s="15"/>
      <c r="I656" s="15"/>
      <c r="J656" s="15"/>
      <c r="K656" s="15"/>
      <c r="L656" s="15"/>
      <c r="M656" s="15"/>
      <c r="N656" s="15"/>
    </row>
    <row r="657" spans="8:14" x14ac:dyDescent="0.2">
      <c r="H657" s="15"/>
      <c r="I657" s="15"/>
      <c r="J657" s="15"/>
      <c r="K657" s="15"/>
      <c r="L657" s="15"/>
      <c r="M657" s="15"/>
      <c r="N657" s="15"/>
    </row>
    <row r="658" spans="8:14" x14ac:dyDescent="0.2">
      <c r="H658" s="15"/>
      <c r="I658" s="15"/>
      <c r="J658" s="15"/>
      <c r="K658" s="15"/>
      <c r="L658" s="15"/>
      <c r="M658" s="15"/>
      <c r="N658" s="15"/>
    </row>
    <row r="659" spans="8:14" x14ac:dyDescent="0.2">
      <c r="H659" s="15"/>
      <c r="I659" s="15"/>
      <c r="J659" s="15"/>
      <c r="K659" s="15"/>
      <c r="L659" s="15"/>
      <c r="M659" s="15"/>
      <c r="N659" s="15"/>
    </row>
    <row r="660" spans="8:14" x14ac:dyDescent="0.2">
      <c r="H660" s="15"/>
      <c r="I660" s="15"/>
      <c r="J660" s="15"/>
      <c r="K660" s="15"/>
      <c r="L660" s="15"/>
      <c r="M660" s="15"/>
      <c r="N660" s="15"/>
    </row>
    <row r="661" spans="8:14" x14ac:dyDescent="0.2">
      <c r="H661" s="15"/>
      <c r="I661" s="15"/>
      <c r="J661" s="15"/>
      <c r="K661" s="15"/>
      <c r="L661" s="15"/>
      <c r="M661" s="15"/>
      <c r="N661" s="15"/>
    </row>
    <row r="662" spans="8:14" x14ac:dyDescent="0.2">
      <c r="H662" s="15"/>
      <c r="I662" s="15"/>
      <c r="J662" s="15"/>
      <c r="K662" s="15"/>
      <c r="L662" s="15"/>
      <c r="M662" s="15"/>
      <c r="N662" s="15"/>
    </row>
    <row r="663" spans="8:14" x14ac:dyDescent="0.2">
      <c r="H663" s="15"/>
      <c r="I663" s="15"/>
      <c r="J663" s="15"/>
      <c r="K663" s="15"/>
      <c r="L663" s="15"/>
      <c r="M663" s="15"/>
      <c r="N663" s="15"/>
    </row>
    <row r="664" spans="8:14" x14ac:dyDescent="0.2">
      <c r="H664" s="15"/>
      <c r="I664" s="15"/>
      <c r="J664" s="15"/>
      <c r="K664" s="15"/>
      <c r="L664" s="15"/>
      <c r="M664" s="15"/>
      <c r="N664" s="15"/>
    </row>
    <row r="665" spans="8:14" x14ac:dyDescent="0.2">
      <c r="H665" s="15"/>
      <c r="I665" s="15"/>
      <c r="J665" s="15"/>
      <c r="K665" s="15"/>
      <c r="L665" s="15"/>
      <c r="M665" s="15"/>
      <c r="N665" s="15"/>
    </row>
    <row r="666" spans="8:14" x14ac:dyDescent="0.2">
      <c r="H666" s="15"/>
      <c r="I666" s="15"/>
      <c r="J666" s="15"/>
      <c r="K666" s="15"/>
      <c r="L666" s="15"/>
      <c r="M666" s="15"/>
      <c r="N666" s="15"/>
    </row>
    <row r="667" spans="8:14" x14ac:dyDescent="0.2">
      <c r="H667" s="15"/>
      <c r="I667" s="15"/>
      <c r="J667" s="15"/>
      <c r="K667" s="15"/>
      <c r="L667" s="15"/>
      <c r="M667" s="15"/>
      <c r="N667" s="15"/>
    </row>
    <row r="668" spans="8:14" x14ac:dyDescent="0.2">
      <c r="H668" s="15"/>
      <c r="I668" s="15"/>
      <c r="J668" s="15"/>
      <c r="K668" s="15"/>
      <c r="L668" s="15"/>
      <c r="M668" s="15"/>
      <c r="N668" s="15"/>
    </row>
    <row r="669" spans="8:14" x14ac:dyDescent="0.2">
      <c r="H669" s="15"/>
      <c r="I669" s="15"/>
      <c r="J669" s="15"/>
      <c r="K669" s="15"/>
      <c r="L669" s="15"/>
      <c r="M669" s="15"/>
      <c r="N669" s="15"/>
    </row>
    <row r="670" spans="8:14" x14ac:dyDescent="0.2">
      <c r="H670" s="15"/>
      <c r="I670" s="15"/>
      <c r="J670" s="15"/>
      <c r="K670" s="15"/>
      <c r="L670" s="15"/>
      <c r="M670" s="15"/>
      <c r="N670" s="15"/>
    </row>
    <row r="671" spans="8:14" x14ac:dyDescent="0.2">
      <c r="H671" s="15"/>
      <c r="I671" s="15"/>
      <c r="J671" s="15"/>
      <c r="K671" s="15"/>
      <c r="L671" s="15"/>
      <c r="M671" s="15"/>
      <c r="N671" s="15"/>
    </row>
    <row r="672" spans="8:14" x14ac:dyDescent="0.2">
      <c r="H672" s="15"/>
      <c r="I672" s="15"/>
      <c r="J672" s="15"/>
      <c r="K672" s="15"/>
      <c r="L672" s="15"/>
      <c r="M672" s="15"/>
      <c r="N672" s="15"/>
    </row>
    <row r="673" spans="8:14" x14ac:dyDescent="0.2">
      <c r="H673" s="15"/>
      <c r="I673" s="15"/>
      <c r="J673" s="15"/>
      <c r="K673" s="15"/>
      <c r="L673" s="15"/>
      <c r="M673" s="15"/>
      <c r="N673" s="15"/>
    </row>
    <row r="674" spans="8:14" x14ac:dyDescent="0.2">
      <c r="H674" s="15"/>
      <c r="I674" s="15"/>
      <c r="J674" s="15"/>
      <c r="K674" s="15"/>
      <c r="L674" s="15"/>
      <c r="M674" s="15"/>
      <c r="N674" s="15"/>
    </row>
    <row r="675" spans="8:14" x14ac:dyDescent="0.2">
      <c r="H675" s="15"/>
      <c r="I675" s="15"/>
      <c r="J675" s="15"/>
      <c r="K675" s="15"/>
      <c r="L675" s="15"/>
      <c r="M675" s="15"/>
      <c r="N675" s="15"/>
    </row>
    <row r="676" spans="8:14" x14ac:dyDescent="0.2">
      <c r="H676" s="15"/>
      <c r="I676" s="15"/>
      <c r="J676" s="15"/>
      <c r="K676" s="15"/>
      <c r="L676" s="15"/>
      <c r="M676" s="15"/>
      <c r="N676" s="15"/>
    </row>
    <row r="677" spans="8:14" x14ac:dyDescent="0.2">
      <c r="H677" s="15"/>
      <c r="I677" s="15"/>
      <c r="J677" s="15"/>
      <c r="K677" s="15"/>
      <c r="L677" s="15"/>
      <c r="M677" s="15"/>
      <c r="N677" s="15"/>
    </row>
    <row r="678" spans="8:14" x14ac:dyDescent="0.2">
      <c r="H678" s="15"/>
      <c r="I678" s="15"/>
      <c r="J678" s="15"/>
      <c r="K678" s="15"/>
      <c r="L678" s="15"/>
      <c r="M678" s="15"/>
      <c r="N678" s="15"/>
    </row>
    <row r="679" spans="8:14" x14ac:dyDescent="0.2">
      <c r="H679" s="15"/>
      <c r="I679" s="15"/>
      <c r="J679" s="15"/>
      <c r="K679" s="15"/>
      <c r="L679" s="15"/>
      <c r="M679" s="15"/>
      <c r="N679" s="15"/>
    </row>
    <row r="680" spans="8:14" x14ac:dyDescent="0.2">
      <c r="H680" s="15"/>
      <c r="I680" s="15"/>
      <c r="J680" s="15"/>
      <c r="K680" s="15"/>
      <c r="L680" s="15"/>
      <c r="M680" s="15"/>
      <c r="N680" s="15"/>
    </row>
    <row r="681" spans="8:14" x14ac:dyDescent="0.2">
      <c r="H681" s="15"/>
      <c r="I681" s="15"/>
      <c r="J681" s="15"/>
      <c r="K681" s="15"/>
      <c r="L681" s="15"/>
      <c r="M681" s="15"/>
      <c r="N681" s="15"/>
    </row>
    <row r="682" spans="8:14" x14ac:dyDescent="0.2">
      <c r="H682" s="15"/>
      <c r="I682" s="15"/>
      <c r="J682" s="15"/>
      <c r="K682" s="15"/>
      <c r="L682" s="15"/>
      <c r="M682" s="15"/>
      <c r="N682" s="15"/>
    </row>
    <row r="683" spans="8:14" x14ac:dyDescent="0.2">
      <c r="H683" s="15"/>
      <c r="I683" s="15"/>
      <c r="J683" s="15"/>
      <c r="K683" s="15"/>
      <c r="L683" s="15"/>
      <c r="M683" s="15"/>
      <c r="N683" s="15"/>
    </row>
    <row r="684" spans="8:14" x14ac:dyDescent="0.2">
      <c r="H684" s="15"/>
      <c r="I684" s="15"/>
      <c r="J684" s="15"/>
      <c r="K684" s="15"/>
      <c r="L684" s="15"/>
      <c r="M684" s="15"/>
      <c r="N684" s="15"/>
    </row>
    <row r="685" spans="8:14" x14ac:dyDescent="0.2">
      <c r="H685" s="15"/>
      <c r="I685" s="15"/>
      <c r="J685" s="15"/>
      <c r="K685" s="15"/>
      <c r="L685" s="15"/>
      <c r="M685" s="15"/>
      <c r="N685" s="15"/>
    </row>
    <row r="686" spans="8:14" x14ac:dyDescent="0.2">
      <c r="H686" s="15"/>
      <c r="I686" s="15"/>
      <c r="J686" s="15"/>
      <c r="K686" s="15"/>
      <c r="L686" s="15"/>
      <c r="M686" s="15"/>
      <c r="N686" s="15"/>
    </row>
    <row r="687" spans="8:14" x14ac:dyDescent="0.2">
      <c r="H687" s="15"/>
      <c r="I687" s="15"/>
      <c r="J687" s="15"/>
      <c r="K687" s="15"/>
      <c r="L687" s="15"/>
      <c r="M687" s="15"/>
      <c r="N687" s="15"/>
    </row>
    <row r="688" spans="8:14" x14ac:dyDescent="0.2">
      <c r="H688" s="15"/>
      <c r="I688" s="15"/>
      <c r="J688" s="15"/>
      <c r="K688" s="15"/>
      <c r="L688" s="15"/>
      <c r="M688" s="15"/>
      <c r="N688" s="15"/>
    </row>
    <row r="689" spans="8:14" x14ac:dyDescent="0.2">
      <c r="H689" s="15"/>
      <c r="I689" s="15"/>
      <c r="J689" s="15"/>
      <c r="K689" s="15"/>
      <c r="L689" s="15"/>
      <c r="M689" s="15"/>
      <c r="N689" s="15"/>
    </row>
    <row r="690" spans="8:14" x14ac:dyDescent="0.2">
      <c r="H690" s="15"/>
      <c r="I690" s="15"/>
      <c r="J690" s="15"/>
      <c r="K690" s="15"/>
      <c r="L690" s="15"/>
      <c r="M690" s="15"/>
      <c r="N690" s="15"/>
    </row>
    <row r="691" spans="8:14" x14ac:dyDescent="0.2">
      <c r="H691" s="15"/>
      <c r="I691" s="15"/>
      <c r="J691" s="15"/>
      <c r="K691" s="15"/>
      <c r="L691" s="15"/>
      <c r="M691" s="15"/>
      <c r="N691" s="15"/>
    </row>
    <row r="692" spans="8:14" x14ac:dyDescent="0.2">
      <c r="H692" s="15"/>
      <c r="I692" s="15"/>
      <c r="J692" s="15"/>
      <c r="K692" s="15"/>
      <c r="L692" s="15"/>
      <c r="M692" s="15"/>
      <c r="N692" s="15"/>
    </row>
    <row r="693" spans="8:14" x14ac:dyDescent="0.2">
      <c r="H693" s="15"/>
      <c r="I693" s="15"/>
      <c r="J693" s="15"/>
      <c r="K693" s="15"/>
      <c r="L693" s="15"/>
      <c r="M693" s="15"/>
      <c r="N693" s="15"/>
    </row>
    <row r="694" spans="8:14" x14ac:dyDescent="0.2">
      <c r="H694" s="15"/>
      <c r="I694" s="15"/>
      <c r="J694" s="15"/>
      <c r="K694" s="15"/>
      <c r="L694" s="15"/>
      <c r="M694" s="15"/>
      <c r="N694" s="15"/>
    </row>
    <row r="695" spans="8:14" x14ac:dyDescent="0.2">
      <c r="H695" s="15"/>
      <c r="I695" s="15"/>
      <c r="J695" s="15"/>
      <c r="K695" s="15"/>
      <c r="L695" s="15"/>
      <c r="M695" s="15"/>
      <c r="N695" s="15"/>
    </row>
    <row r="696" spans="8:14" x14ac:dyDescent="0.2">
      <c r="H696" s="15"/>
      <c r="I696" s="15"/>
      <c r="J696" s="15"/>
      <c r="K696" s="15"/>
      <c r="L696" s="15"/>
      <c r="M696" s="15"/>
      <c r="N696" s="15"/>
    </row>
    <row r="697" spans="8:14" x14ac:dyDescent="0.2">
      <c r="H697" s="15"/>
      <c r="I697" s="15"/>
      <c r="J697" s="15"/>
      <c r="K697" s="15"/>
      <c r="L697" s="15"/>
      <c r="M697" s="15"/>
      <c r="N697" s="15"/>
    </row>
    <row r="698" spans="8:14" x14ac:dyDescent="0.2">
      <c r="H698" s="15"/>
      <c r="I698" s="15"/>
      <c r="J698" s="15"/>
      <c r="K698" s="15"/>
      <c r="L698" s="15"/>
      <c r="M698" s="15"/>
      <c r="N698" s="15"/>
    </row>
    <row r="699" spans="8:14" x14ac:dyDescent="0.2">
      <c r="H699" s="15"/>
      <c r="I699" s="15"/>
      <c r="J699" s="15"/>
      <c r="K699" s="15"/>
      <c r="L699" s="15"/>
      <c r="M699" s="15"/>
      <c r="N699" s="15"/>
    </row>
    <row r="700" spans="8:14" x14ac:dyDescent="0.2">
      <c r="H700" s="15"/>
      <c r="I700" s="15"/>
      <c r="J700" s="15"/>
      <c r="K700" s="15"/>
      <c r="L700" s="15"/>
      <c r="M700" s="15"/>
      <c r="N700" s="15"/>
    </row>
    <row r="701" spans="8:14" x14ac:dyDescent="0.2">
      <c r="H701" s="15"/>
      <c r="I701" s="15"/>
      <c r="J701" s="15"/>
      <c r="K701" s="15"/>
      <c r="L701" s="15"/>
      <c r="M701" s="15"/>
      <c r="N701" s="15"/>
    </row>
    <row r="702" spans="8:14" x14ac:dyDescent="0.2">
      <c r="H702" s="15"/>
      <c r="I702" s="15"/>
      <c r="J702" s="15"/>
      <c r="K702" s="15"/>
      <c r="L702" s="15"/>
      <c r="M702" s="15"/>
      <c r="N702" s="15"/>
    </row>
    <row r="703" spans="8:14" x14ac:dyDescent="0.2">
      <c r="H703" s="15"/>
      <c r="I703" s="15"/>
      <c r="J703" s="15"/>
      <c r="K703" s="15"/>
      <c r="L703" s="15"/>
      <c r="M703" s="15"/>
      <c r="N703" s="15"/>
    </row>
    <row r="704" spans="8:14" x14ac:dyDescent="0.2">
      <c r="H704" s="15"/>
      <c r="I704" s="15"/>
      <c r="J704" s="15"/>
      <c r="K704" s="15"/>
      <c r="L704" s="15"/>
      <c r="M704" s="15"/>
      <c r="N704" s="15"/>
    </row>
    <row r="705" spans="8:14" x14ac:dyDescent="0.2">
      <c r="H705" s="15"/>
      <c r="I705" s="15"/>
      <c r="J705" s="15"/>
      <c r="K705" s="15"/>
      <c r="L705" s="15"/>
      <c r="M705" s="15"/>
      <c r="N705" s="15"/>
    </row>
    <row r="706" spans="8:14" x14ac:dyDescent="0.2">
      <c r="H706" s="15"/>
      <c r="I706" s="15"/>
      <c r="J706" s="15"/>
      <c r="K706" s="15"/>
      <c r="L706" s="15"/>
      <c r="M706" s="15"/>
      <c r="N706" s="15"/>
    </row>
    <row r="707" spans="8:14" x14ac:dyDescent="0.2">
      <c r="H707" s="15"/>
      <c r="I707" s="15"/>
      <c r="J707" s="15"/>
      <c r="K707" s="15"/>
      <c r="L707" s="15"/>
      <c r="M707" s="15"/>
      <c r="N707" s="15"/>
    </row>
    <row r="708" spans="8:14" x14ac:dyDescent="0.2">
      <c r="H708" s="15"/>
      <c r="I708" s="15"/>
      <c r="J708" s="15"/>
      <c r="K708" s="15"/>
      <c r="L708" s="15"/>
      <c r="M708" s="15"/>
      <c r="N708" s="15"/>
    </row>
    <row r="709" spans="8:14" x14ac:dyDescent="0.2">
      <c r="H709" s="15"/>
      <c r="I709" s="15"/>
      <c r="J709" s="15"/>
      <c r="K709" s="15"/>
      <c r="L709" s="15"/>
      <c r="M709" s="15"/>
      <c r="N709" s="15"/>
    </row>
    <row r="710" spans="8:14" x14ac:dyDescent="0.2">
      <c r="H710" s="15"/>
      <c r="I710" s="15"/>
      <c r="J710" s="15"/>
      <c r="K710" s="15"/>
      <c r="L710" s="15"/>
      <c r="M710" s="15"/>
      <c r="N710" s="15"/>
    </row>
    <row r="711" spans="8:14" x14ac:dyDescent="0.2">
      <c r="H711" s="15"/>
      <c r="I711" s="15"/>
      <c r="J711" s="15"/>
      <c r="K711" s="15"/>
      <c r="L711" s="15"/>
      <c r="M711" s="15"/>
      <c r="N711" s="15"/>
    </row>
    <row r="712" spans="8:14" x14ac:dyDescent="0.2">
      <c r="H712" s="15"/>
      <c r="I712" s="15"/>
      <c r="J712" s="15"/>
      <c r="K712" s="15"/>
      <c r="L712" s="15"/>
      <c r="M712" s="15"/>
      <c r="N712" s="15"/>
    </row>
    <row r="713" spans="8:14" x14ac:dyDescent="0.2">
      <c r="H713" s="15"/>
      <c r="I713" s="15"/>
      <c r="J713" s="15"/>
      <c r="K713" s="15"/>
      <c r="L713" s="15"/>
      <c r="M713" s="15"/>
      <c r="N713" s="15"/>
    </row>
    <row r="714" spans="8:14" x14ac:dyDescent="0.2">
      <c r="H714" s="15"/>
      <c r="I714" s="15"/>
      <c r="J714" s="15"/>
      <c r="K714" s="15"/>
      <c r="L714" s="15"/>
      <c r="M714" s="15"/>
      <c r="N714" s="15"/>
    </row>
    <row r="715" spans="8:14" x14ac:dyDescent="0.2">
      <c r="H715" s="15"/>
      <c r="I715" s="15"/>
      <c r="J715" s="15"/>
      <c r="K715" s="15"/>
      <c r="L715" s="15"/>
      <c r="M715" s="15"/>
      <c r="N715" s="15"/>
    </row>
    <row r="716" spans="8:14" x14ac:dyDescent="0.2">
      <c r="H716" s="15"/>
      <c r="I716" s="15"/>
      <c r="J716" s="15"/>
      <c r="K716" s="15"/>
      <c r="L716" s="15"/>
      <c r="M716" s="15"/>
      <c r="N716" s="15"/>
    </row>
    <row r="717" spans="8:14" x14ac:dyDescent="0.2">
      <c r="H717" s="15"/>
      <c r="I717" s="15"/>
      <c r="J717" s="15"/>
      <c r="K717" s="15"/>
      <c r="L717" s="15"/>
      <c r="M717" s="15"/>
      <c r="N717" s="15"/>
    </row>
    <row r="718" spans="8:14" x14ac:dyDescent="0.2">
      <c r="H718" s="15"/>
      <c r="I718" s="15"/>
      <c r="J718" s="15"/>
      <c r="K718" s="15"/>
      <c r="L718" s="15"/>
      <c r="M718" s="15"/>
      <c r="N718" s="15"/>
    </row>
    <row r="719" spans="8:14" x14ac:dyDescent="0.2">
      <c r="H719" s="15"/>
      <c r="I719" s="15"/>
      <c r="J719" s="15"/>
      <c r="K719" s="15"/>
      <c r="L719" s="15"/>
      <c r="M719" s="15"/>
      <c r="N719" s="15"/>
    </row>
    <row r="720" spans="8:14" x14ac:dyDescent="0.2">
      <c r="H720" s="15"/>
      <c r="I720" s="15"/>
      <c r="J720" s="15"/>
      <c r="K720" s="15"/>
      <c r="L720" s="15"/>
      <c r="M720" s="15"/>
      <c r="N720" s="15"/>
    </row>
    <row r="721" spans="8:14" x14ac:dyDescent="0.2">
      <c r="H721" s="15"/>
      <c r="I721" s="15"/>
      <c r="J721" s="15"/>
      <c r="K721" s="15"/>
      <c r="L721" s="15"/>
      <c r="M721" s="15"/>
      <c r="N721" s="15"/>
    </row>
    <row r="722" spans="8:14" x14ac:dyDescent="0.2">
      <c r="H722" s="15"/>
      <c r="I722" s="15"/>
      <c r="J722" s="15"/>
      <c r="K722" s="15"/>
      <c r="L722" s="15"/>
      <c r="M722" s="15"/>
      <c r="N722" s="15"/>
    </row>
    <row r="723" spans="8:14" x14ac:dyDescent="0.2">
      <c r="H723" s="15"/>
      <c r="I723" s="15"/>
      <c r="J723" s="15"/>
      <c r="K723" s="15"/>
      <c r="L723" s="15"/>
      <c r="M723" s="15"/>
      <c r="N723" s="15"/>
    </row>
    <row r="724" spans="8:14" x14ac:dyDescent="0.2">
      <c r="H724" s="15"/>
      <c r="I724" s="15"/>
      <c r="J724" s="15"/>
      <c r="K724" s="15"/>
      <c r="L724" s="15"/>
      <c r="M724" s="15"/>
      <c r="N724" s="15"/>
    </row>
    <row r="725" spans="8:14" x14ac:dyDescent="0.2">
      <c r="H725" s="15"/>
      <c r="I725" s="15"/>
      <c r="J725" s="15"/>
      <c r="K725" s="15"/>
      <c r="L725" s="15"/>
      <c r="M725" s="15"/>
      <c r="N725" s="15"/>
    </row>
    <row r="726" spans="8:14" x14ac:dyDescent="0.2">
      <c r="H726" s="15"/>
      <c r="I726" s="15"/>
      <c r="J726" s="15"/>
      <c r="K726" s="15"/>
      <c r="L726" s="15"/>
      <c r="M726" s="15"/>
      <c r="N726" s="15"/>
    </row>
    <row r="727" spans="8:14" x14ac:dyDescent="0.2">
      <c r="H727" s="15"/>
      <c r="I727" s="15"/>
      <c r="J727" s="15"/>
      <c r="K727" s="15"/>
      <c r="L727" s="15"/>
      <c r="M727" s="15"/>
      <c r="N727" s="15"/>
    </row>
    <row r="728" spans="8:14" x14ac:dyDescent="0.2">
      <c r="H728" s="15"/>
      <c r="I728" s="15"/>
      <c r="J728" s="15"/>
      <c r="K728" s="15"/>
      <c r="L728" s="15"/>
      <c r="M728" s="15"/>
      <c r="N728" s="15"/>
    </row>
    <row r="729" spans="8:14" x14ac:dyDescent="0.2">
      <c r="H729" s="15"/>
      <c r="I729" s="15"/>
      <c r="J729" s="15"/>
      <c r="K729" s="15"/>
      <c r="L729" s="15"/>
      <c r="M729" s="15"/>
      <c r="N729" s="15"/>
    </row>
    <row r="730" spans="8:14" x14ac:dyDescent="0.2">
      <c r="H730" s="15"/>
      <c r="I730" s="15"/>
      <c r="J730" s="15"/>
      <c r="K730" s="15"/>
      <c r="L730" s="15"/>
      <c r="M730" s="15"/>
      <c r="N730" s="15"/>
    </row>
    <row r="731" spans="8:14" x14ac:dyDescent="0.2">
      <c r="H731" s="15"/>
      <c r="I731" s="15"/>
      <c r="J731" s="15"/>
      <c r="K731" s="15"/>
      <c r="L731" s="15"/>
      <c r="M731" s="15"/>
      <c r="N731" s="15"/>
    </row>
    <row r="732" spans="8:14" x14ac:dyDescent="0.2">
      <c r="H732" s="15"/>
      <c r="I732" s="15"/>
      <c r="J732" s="15"/>
      <c r="K732" s="15"/>
      <c r="L732" s="15"/>
      <c r="M732" s="15"/>
      <c r="N732" s="15"/>
    </row>
    <row r="733" spans="8:14" x14ac:dyDescent="0.2">
      <c r="H733" s="15"/>
      <c r="I733" s="15"/>
      <c r="J733" s="15"/>
      <c r="K733" s="15"/>
      <c r="L733" s="15"/>
      <c r="M733" s="15"/>
      <c r="N733" s="15"/>
    </row>
    <row r="734" spans="8:14" x14ac:dyDescent="0.2">
      <c r="H734" s="15"/>
      <c r="I734" s="15"/>
      <c r="J734" s="15"/>
      <c r="K734" s="15"/>
      <c r="L734" s="15"/>
      <c r="M734" s="15"/>
      <c r="N734" s="15"/>
    </row>
    <row r="735" spans="8:14" x14ac:dyDescent="0.2">
      <c r="H735" s="15"/>
      <c r="I735" s="15"/>
      <c r="J735" s="15"/>
      <c r="K735" s="15"/>
      <c r="L735" s="15"/>
      <c r="M735" s="15"/>
      <c r="N735" s="15"/>
    </row>
    <row r="736" spans="8:14" x14ac:dyDescent="0.2">
      <c r="H736" s="15"/>
      <c r="I736" s="15"/>
      <c r="J736" s="15"/>
      <c r="K736" s="15"/>
      <c r="L736" s="15"/>
      <c r="M736" s="15"/>
      <c r="N736" s="15"/>
    </row>
    <row r="737" spans="8:14" x14ac:dyDescent="0.2">
      <c r="H737" s="15"/>
      <c r="I737" s="15"/>
      <c r="J737" s="15"/>
      <c r="K737" s="15"/>
      <c r="L737" s="15"/>
      <c r="M737" s="15"/>
      <c r="N737" s="15"/>
    </row>
    <row r="738" spans="8:14" x14ac:dyDescent="0.2">
      <c r="H738" s="15"/>
      <c r="I738" s="15"/>
      <c r="J738" s="15"/>
      <c r="K738" s="15"/>
      <c r="L738" s="15"/>
      <c r="M738" s="15"/>
      <c r="N738" s="15"/>
    </row>
    <row r="739" spans="8:14" x14ac:dyDescent="0.2">
      <c r="H739" s="15"/>
      <c r="I739" s="15"/>
      <c r="J739" s="15"/>
      <c r="K739" s="15"/>
      <c r="L739" s="15"/>
      <c r="M739" s="15"/>
      <c r="N739" s="15"/>
    </row>
    <row r="740" spans="8:14" x14ac:dyDescent="0.2">
      <c r="H740" s="15"/>
      <c r="I740" s="15"/>
      <c r="J740" s="15"/>
      <c r="K740" s="15"/>
      <c r="L740" s="15"/>
      <c r="M740" s="15"/>
      <c r="N740" s="15"/>
    </row>
    <row r="741" spans="8:14" x14ac:dyDescent="0.2">
      <c r="H741" s="15"/>
      <c r="I741" s="15"/>
      <c r="J741" s="15"/>
      <c r="K741" s="15"/>
      <c r="L741" s="15"/>
      <c r="M741" s="15"/>
      <c r="N741" s="15"/>
    </row>
    <row r="742" spans="8:14" x14ac:dyDescent="0.2">
      <c r="H742" s="15"/>
      <c r="I742" s="15"/>
      <c r="J742" s="15"/>
      <c r="K742" s="15"/>
      <c r="L742" s="15"/>
      <c r="M742" s="15"/>
      <c r="N742" s="15"/>
    </row>
    <row r="743" spans="8:14" x14ac:dyDescent="0.2">
      <c r="H743" s="15"/>
      <c r="I743" s="15"/>
      <c r="J743" s="15"/>
      <c r="K743" s="15"/>
      <c r="L743" s="15"/>
      <c r="M743" s="15"/>
      <c r="N743" s="15"/>
    </row>
    <row r="744" spans="8:14" x14ac:dyDescent="0.2">
      <c r="H744" s="15"/>
      <c r="I744" s="15"/>
      <c r="J744" s="15"/>
      <c r="K744" s="15"/>
      <c r="L744" s="15"/>
      <c r="M744" s="15"/>
      <c r="N744" s="15"/>
    </row>
    <row r="745" spans="8:14" x14ac:dyDescent="0.2">
      <c r="H745" s="15"/>
      <c r="I745" s="15"/>
      <c r="J745" s="15"/>
      <c r="K745" s="15"/>
      <c r="L745" s="15"/>
      <c r="M745" s="15"/>
      <c r="N745" s="15"/>
    </row>
    <row r="746" spans="8:14" x14ac:dyDescent="0.2">
      <c r="H746" s="15"/>
      <c r="I746" s="15"/>
      <c r="J746" s="15"/>
      <c r="K746" s="15"/>
      <c r="L746" s="15"/>
      <c r="M746" s="15"/>
      <c r="N746" s="15"/>
    </row>
    <row r="747" spans="8:14" x14ac:dyDescent="0.2">
      <c r="H747" s="15"/>
      <c r="I747" s="15"/>
      <c r="J747" s="15"/>
      <c r="K747" s="15"/>
      <c r="L747" s="15"/>
      <c r="M747" s="15"/>
      <c r="N747" s="15"/>
    </row>
    <row r="748" spans="8:14" x14ac:dyDescent="0.2">
      <c r="H748" s="15"/>
      <c r="I748" s="15"/>
      <c r="J748" s="15"/>
      <c r="K748" s="15"/>
      <c r="L748" s="15"/>
      <c r="M748" s="15"/>
      <c r="N748" s="15"/>
    </row>
    <row r="749" spans="8:14" x14ac:dyDescent="0.2">
      <c r="H749" s="15"/>
      <c r="I749" s="15"/>
      <c r="J749" s="15"/>
      <c r="K749" s="15"/>
      <c r="L749" s="15"/>
      <c r="M749" s="15"/>
      <c r="N749" s="15"/>
    </row>
    <row r="750" spans="8:14" x14ac:dyDescent="0.2">
      <c r="H750" s="15"/>
      <c r="I750" s="15"/>
      <c r="J750" s="15"/>
      <c r="K750" s="15"/>
      <c r="L750" s="15"/>
      <c r="M750" s="15"/>
      <c r="N750" s="15"/>
    </row>
    <row r="751" spans="8:14" x14ac:dyDescent="0.2">
      <c r="H751" s="15"/>
      <c r="I751" s="15"/>
      <c r="J751" s="15"/>
      <c r="K751" s="15"/>
      <c r="L751" s="15"/>
      <c r="M751" s="15"/>
      <c r="N751" s="15"/>
    </row>
    <row r="752" spans="8:14" x14ac:dyDescent="0.2">
      <c r="H752" s="15"/>
      <c r="I752" s="15"/>
      <c r="J752" s="15"/>
      <c r="K752" s="15"/>
      <c r="L752" s="15"/>
      <c r="M752" s="15"/>
      <c r="N752" s="15"/>
    </row>
    <row r="753" spans="8:14" x14ac:dyDescent="0.2">
      <c r="H753" s="15"/>
      <c r="I753" s="15"/>
      <c r="J753" s="15"/>
      <c r="K753" s="15"/>
      <c r="L753" s="15"/>
      <c r="M753" s="15"/>
      <c r="N753" s="15"/>
    </row>
    <row r="754" spans="8:14" x14ac:dyDescent="0.2">
      <c r="H754" s="15"/>
      <c r="I754" s="15"/>
      <c r="J754" s="15"/>
      <c r="K754" s="15"/>
      <c r="L754" s="15"/>
      <c r="M754" s="15"/>
      <c r="N754" s="15"/>
    </row>
    <row r="755" spans="8:14" x14ac:dyDescent="0.2">
      <c r="H755" s="15"/>
      <c r="I755" s="15"/>
      <c r="J755" s="15"/>
      <c r="K755" s="15"/>
      <c r="L755" s="15"/>
      <c r="M755" s="15"/>
      <c r="N755" s="15"/>
    </row>
    <row r="756" spans="8:14" x14ac:dyDescent="0.2">
      <c r="H756" s="15"/>
      <c r="I756" s="15"/>
      <c r="J756" s="15"/>
      <c r="K756" s="15"/>
      <c r="L756" s="15"/>
      <c r="M756" s="15"/>
      <c r="N756" s="15"/>
    </row>
    <row r="757" spans="8:14" x14ac:dyDescent="0.2">
      <c r="H757" s="15"/>
      <c r="I757" s="15"/>
      <c r="J757" s="15"/>
      <c r="K757" s="15"/>
      <c r="L757" s="15"/>
      <c r="M757" s="15"/>
      <c r="N757" s="15"/>
    </row>
    <row r="758" spans="8:14" x14ac:dyDescent="0.2">
      <c r="H758" s="15"/>
      <c r="I758" s="15"/>
      <c r="J758" s="15"/>
      <c r="K758" s="15"/>
      <c r="L758" s="15"/>
      <c r="M758" s="15"/>
      <c r="N758" s="15"/>
    </row>
    <row r="759" spans="8:14" x14ac:dyDescent="0.2">
      <c r="H759" s="15"/>
      <c r="I759" s="15"/>
      <c r="J759" s="15"/>
      <c r="K759" s="15"/>
      <c r="L759" s="15"/>
      <c r="M759" s="15"/>
      <c r="N759" s="15"/>
    </row>
    <row r="760" spans="8:14" x14ac:dyDescent="0.2">
      <c r="H760" s="15"/>
      <c r="I760" s="15"/>
      <c r="J760" s="15"/>
      <c r="K760" s="15"/>
      <c r="L760" s="15"/>
      <c r="M760" s="15"/>
      <c r="N760" s="15"/>
    </row>
    <row r="761" spans="8:14" x14ac:dyDescent="0.2">
      <c r="H761" s="15"/>
      <c r="I761" s="15"/>
      <c r="J761" s="15"/>
      <c r="K761" s="15"/>
      <c r="L761" s="15"/>
      <c r="M761" s="15"/>
      <c r="N761" s="15"/>
    </row>
    <row r="762" spans="8:14" x14ac:dyDescent="0.2">
      <c r="H762" s="15"/>
      <c r="I762" s="15"/>
      <c r="J762" s="15"/>
      <c r="K762" s="15"/>
      <c r="L762" s="15"/>
      <c r="M762" s="15"/>
      <c r="N762" s="15"/>
    </row>
    <row r="763" spans="8:14" x14ac:dyDescent="0.2">
      <c r="H763" s="15"/>
      <c r="I763" s="15"/>
      <c r="J763" s="15"/>
      <c r="K763" s="15"/>
      <c r="L763" s="15"/>
      <c r="M763" s="15"/>
      <c r="N763" s="15"/>
    </row>
    <row r="764" spans="8:14" x14ac:dyDescent="0.2">
      <c r="H764" s="15"/>
      <c r="I764" s="15"/>
      <c r="J764" s="15"/>
      <c r="K764" s="15"/>
      <c r="L764" s="15"/>
      <c r="M764" s="15"/>
      <c r="N764" s="15"/>
    </row>
    <row r="765" spans="8:14" x14ac:dyDescent="0.2">
      <c r="H765" s="15"/>
      <c r="I765" s="15"/>
      <c r="J765" s="15"/>
      <c r="K765" s="15"/>
      <c r="L765" s="15"/>
      <c r="M765" s="15"/>
      <c r="N765" s="15"/>
    </row>
    <row r="766" spans="8:14" x14ac:dyDescent="0.2">
      <c r="H766" s="15"/>
      <c r="I766" s="15"/>
      <c r="J766" s="15"/>
      <c r="K766" s="15"/>
      <c r="L766" s="15"/>
      <c r="M766" s="15"/>
      <c r="N766" s="15"/>
    </row>
    <row r="767" spans="8:14" x14ac:dyDescent="0.2">
      <c r="H767" s="15"/>
      <c r="I767" s="15"/>
      <c r="J767" s="15"/>
      <c r="K767" s="15"/>
      <c r="L767" s="15"/>
      <c r="M767" s="15"/>
      <c r="N767" s="15"/>
    </row>
    <row r="768" spans="8:14" x14ac:dyDescent="0.2">
      <c r="H768" s="15"/>
      <c r="I768" s="15"/>
      <c r="J768" s="15"/>
      <c r="K768" s="15"/>
      <c r="L768" s="15"/>
      <c r="M768" s="15"/>
      <c r="N768" s="15"/>
    </row>
    <row r="769" spans="8:14" x14ac:dyDescent="0.2">
      <c r="H769" s="15"/>
      <c r="I769" s="15"/>
      <c r="J769" s="15"/>
      <c r="K769" s="15"/>
      <c r="L769" s="15"/>
      <c r="M769" s="15"/>
      <c r="N769" s="15"/>
    </row>
    <row r="770" spans="8:14" x14ac:dyDescent="0.2">
      <c r="H770" s="15"/>
      <c r="I770" s="15"/>
      <c r="J770" s="15"/>
      <c r="K770" s="15"/>
      <c r="L770" s="15"/>
      <c r="M770" s="15"/>
      <c r="N770" s="15"/>
    </row>
    <row r="771" spans="8:14" x14ac:dyDescent="0.2">
      <c r="H771" s="15"/>
      <c r="I771" s="15"/>
      <c r="J771" s="15"/>
      <c r="K771" s="15"/>
      <c r="L771" s="15"/>
      <c r="M771" s="15"/>
      <c r="N771" s="15"/>
    </row>
    <row r="772" spans="8:14" x14ac:dyDescent="0.2">
      <c r="H772" s="15"/>
      <c r="I772" s="15"/>
      <c r="J772" s="15"/>
      <c r="K772" s="15"/>
      <c r="L772" s="15"/>
      <c r="M772" s="15"/>
      <c r="N772" s="15"/>
    </row>
    <row r="773" spans="8:14" x14ac:dyDescent="0.2">
      <c r="H773" s="15"/>
      <c r="I773" s="15"/>
      <c r="J773" s="15"/>
      <c r="K773" s="15"/>
      <c r="L773" s="15"/>
      <c r="M773" s="15"/>
      <c r="N773" s="15"/>
    </row>
    <row r="774" spans="8:14" x14ac:dyDescent="0.2">
      <c r="H774" s="15"/>
      <c r="I774" s="15"/>
      <c r="J774" s="15"/>
      <c r="K774" s="15"/>
      <c r="L774" s="15"/>
      <c r="M774" s="15"/>
      <c r="N774" s="15"/>
    </row>
    <row r="775" spans="8:14" x14ac:dyDescent="0.2">
      <c r="H775" s="15"/>
      <c r="I775" s="15"/>
      <c r="J775" s="15"/>
      <c r="K775" s="15"/>
      <c r="L775" s="15"/>
      <c r="M775" s="15"/>
      <c r="N775" s="15"/>
    </row>
    <row r="776" spans="8:14" x14ac:dyDescent="0.2">
      <c r="H776" s="15"/>
      <c r="I776" s="15"/>
      <c r="J776" s="15"/>
      <c r="K776" s="15"/>
      <c r="L776" s="15"/>
      <c r="M776" s="15"/>
      <c r="N776" s="15"/>
    </row>
    <row r="777" spans="8:14" x14ac:dyDescent="0.2">
      <c r="H777" s="15"/>
      <c r="I777" s="15"/>
      <c r="J777" s="15"/>
      <c r="K777" s="15"/>
      <c r="L777" s="15"/>
      <c r="M777" s="15"/>
      <c r="N777" s="15"/>
    </row>
    <row r="778" spans="8:14" x14ac:dyDescent="0.2">
      <c r="H778" s="15"/>
      <c r="I778" s="15"/>
      <c r="J778" s="15"/>
      <c r="K778" s="15"/>
      <c r="L778" s="15"/>
      <c r="M778" s="15"/>
      <c r="N778" s="15"/>
    </row>
    <row r="779" spans="8:14" x14ac:dyDescent="0.2">
      <c r="H779" s="15"/>
      <c r="I779" s="15"/>
      <c r="J779" s="15"/>
      <c r="K779" s="15"/>
      <c r="L779" s="15"/>
      <c r="M779" s="15"/>
      <c r="N779" s="15"/>
    </row>
    <row r="780" spans="8:14" x14ac:dyDescent="0.2">
      <c r="H780" s="15"/>
      <c r="I780" s="15"/>
      <c r="J780" s="15"/>
      <c r="K780" s="15"/>
      <c r="L780" s="15"/>
      <c r="M780" s="15"/>
      <c r="N780" s="15"/>
    </row>
    <row r="781" spans="8:14" x14ac:dyDescent="0.2">
      <c r="H781" s="15"/>
      <c r="I781" s="15"/>
      <c r="J781" s="15"/>
      <c r="K781" s="15"/>
      <c r="L781" s="15"/>
      <c r="M781" s="15"/>
      <c r="N781" s="15"/>
    </row>
    <row r="782" spans="8:14" x14ac:dyDescent="0.2">
      <c r="H782" s="15"/>
      <c r="I782" s="15"/>
      <c r="J782" s="15"/>
      <c r="K782" s="15"/>
      <c r="L782" s="15"/>
      <c r="M782" s="15"/>
      <c r="N782" s="15"/>
    </row>
    <row r="783" spans="8:14" x14ac:dyDescent="0.2">
      <c r="H783" s="15"/>
      <c r="I783" s="15"/>
      <c r="J783" s="15"/>
      <c r="K783" s="15"/>
      <c r="L783" s="15"/>
      <c r="M783" s="15"/>
      <c r="N783" s="15"/>
    </row>
    <row r="784" spans="8:14" x14ac:dyDescent="0.2">
      <c r="H784" s="15"/>
      <c r="I784" s="15"/>
      <c r="J784" s="15"/>
      <c r="K784" s="15"/>
      <c r="L784" s="15"/>
      <c r="M784" s="15"/>
      <c r="N784" s="15"/>
    </row>
    <row r="785" spans="8:14" x14ac:dyDescent="0.2">
      <c r="H785" s="15"/>
      <c r="I785" s="15"/>
      <c r="J785" s="15"/>
      <c r="K785" s="15"/>
      <c r="L785" s="15"/>
      <c r="M785" s="15"/>
      <c r="N785" s="15"/>
    </row>
    <row r="786" spans="8:14" x14ac:dyDescent="0.2">
      <c r="H786" s="15"/>
      <c r="I786" s="15"/>
      <c r="J786" s="15"/>
      <c r="K786" s="15"/>
      <c r="L786" s="15"/>
      <c r="M786" s="15"/>
      <c r="N786" s="15"/>
    </row>
    <row r="787" spans="8:14" x14ac:dyDescent="0.2">
      <c r="H787" s="15"/>
      <c r="I787" s="15"/>
      <c r="J787" s="15"/>
      <c r="K787" s="15"/>
      <c r="L787" s="15"/>
      <c r="M787" s="15"/>
      <c r="N787" s="15"/>
    </row>
    <row r="788" spans="8:14" x14ac:dyDescent="0.2">
      <c r="H788" s="15"/>
      <c r="I788" s="15"/>
      <c r="J788" s="15"/>
      <c r="K788" s="15"/>
      <c r="L788" s="15"/>
      <c r="M788" s="15"/>
      <c r="N788" s="15"/>
    </row>
    <row r="789" spans="8:14" x14ac:dyDescent="0.2">
      <c r="H789" s="15"/>
      <c r="I789" s="15"/>
      <c r="J789" s="15"/>
      <c r="K789" s="15"/>
      <c r="L789" s="15"/>
      <c r="M789" s="15"/>
      <c r="N789" s="15"/>
    </row>
    <row r="790" spans="8:14" x14ac:dyDescent="0.2">
      <c r="H790" s="15"/>
      <c r="I790" s="15"/>
      <c r="J790" s="15"/>
      <c r="K790" s="15"/>
      <c r="L790" s="15"/>
      <c r="M790" s="15"/>
      <c r="N790" s="15"/>
    </row>
    <row r="791" spans="8:14" x14ac:dyDescent="0.2">
      <c r="H791" s="15"/>
      <c r="I791" s="15"/>
      <c r="J791" s="15"/>
      <c r="K791" s="15"/>
      <c r="L791" s="15"/>
      <c r="M791" s="15"/>
      <c r="N791" s="15"/>
    </row>
    <row r="792" spans="8:14" x14ac:dyDescent="0.2">
      <c r="H792" s="15"/>
      <c r="I792" s="15"/>
      <c r="J792" s="15"/>
      <c r="K792" s="15"/>
      <c r="L792" s="15"/>
      <c r="M792" s="15"/>
      <c r="N792" s="15"/>
    </row>
    <row r="793" spans="8:14" x14ac:dyDescent="0.2">
      <c r="H793" s="15"/>
      <c r="I793" s="15"/>
      <c r="J793" s="15"/>
      <c r="K793" s="15"/>
      <c r="L793" s="15"/>
      <c r="M793" s="15"/>
      <c r="N793" s="15"/>
    </row>
    <row r="794" spans="8:14" x14ac:dyDescent="0.2">
      <c r="H794" s="15"/>
      <c r="I794" s="15"/>
      <c r="J794" s="15"/>
      <c r="K794" s="15"/>
      <c r="L794" s="15"/>
      <c r="M794" s="15"/>
      <c r="N794" s="15"/>
    </row>
    <row r="795" spans="8:14" x14ac:dyDescent="0.2">
      <c r="H795" s="15"/>
      <c r="I795" s="15"/>
      <c r="J795" s="15"/>
      <c r="K795" s="15"/>
      <c r="L795" s="15"/>
      <c r="M795" s="15"/>
      <c r="N795" s="15"/>
    </row>
    <row r="796" spans="8:14" x14ac:dyDescent="0.2">
      <c r="H796" s="15"/>
      <c r="I796" s="15"/>
      <c r="J796" s="15"/>
      <c r="K796" s="15"/>
      <c r="L796" s="15"/>
      <c r="M796" s="15"/>
      <c r="N796" s="15"/>
    </row>
    <row r="797" spans="8:14" x14ac:dyDescent="0.2">
      <c r="H797" s="15"/>
      <c r="I797" s="15"/>
      <c r="J797" s="15"/>
      <c r="K797" s="15"/>
      <c r="L797" s="15"/>
      <c r="M797" s="15"/>
      <c r="N797" s="15"/>
    </row>
    <row r="798" spans="8:14" x14ac:dyDescent="0.2">
      <c r="H798" s="15"/>
      <c r="I798" s="15"/>
      <c r="J798" s="15"/>
      <c r="K798" s="15"/>
      <c r="L798" s="15"/>
      <c r="M798" s="15"/>
      <c r="N798" s="15"/>
    </row>
    <row r="799" spans="8:14" x14ac:dyDescent="0.2">
      <c r="H799" s="15"/>
      <c r="I799" s="15"/>
      <c r="J799" s="15"/>
      <c r="K799" s="15"/>
      <c r="L799" s="15"/>
      <c r="M799" s="15"/>
      <c r="N799" s="15"/>
    </row>
    <row r="800" spans="8:14" x14ac:dyDescent="0.2">
      <c r="H800" s="15"/>
      <c r="I800" s="15"/>
      <c r="J800" s="15"/>
      <c r="K800" s="15"/>
      <c r="L800" s="15"/>
      <c r="M800" s="15"/>
      <c r="N800" s="15"/>
    </row>
    <row r="801" spans="8:14" x14ac:dyDescent="0.2">
      <c r="H801" s="15"/>
      <c r="I801" s="15"/>
      <c r="J801" s="15"/>
      <c r="K801" s="15"/>
      <c r="L801" s="15"/>
      <c r="M801" s="15"/>
      <c r="N801" s="15"/>
    </row>
    <row r="802" spans="8:14" x14ac:dyDescent="0.2">
      <c r="H802" s="15"/>
      <c r="I802" s="15"/>
      <c r="J802" s="15"/>
      <c r="K802" s="15"/>
      <c r="L802" s="15"/>
      <c r="M802" s="15"/>
      <c r="N802" s="15"/>
    </row>
    <row r="803" spans="8:14" x14ac:dyDescent="0.2">
      <c r="H803" s="15"/>
      <c r="I803" s="15"/>
      <c r="J803" s="15"/>
      <c r="K803" s="15"/>
      <c r="L803" s="15"/>
      <c r="M803" s="15"/>
      <c r="N803" s="15"/>
    </row>
    <row r="804" spans="8:14" x14ac:dyDescent="0.2">
      <c r="H804" s="15"/>
      <c r="I804" s="15"/>
      <c r="J804" s="15"/>
      <c r="K804" s="15"/>
      <c r="L804" s="15"/>
      <c r="M804" s="15"/>
      <c r="N804" s="15"/>
    </row>
    <row r="805" spans="8:14" x14ac:dyDescent="0.2">
      <c r="H805" s="15"/>
      <c r="I805" s="15"/>
      <c r="J805" s="15"/>
      <c r="K805" s="15"/>
      <c r="L805" s="15"/>
      <c r="M805" s="15"/>
      <c r="N805" s="15"/>
    </row>
    <row r="806" spans="8:14" x14ac:dyDescent="0.2">
      <c r="H806" s="15"/>
      <c r="I806" s="15"/>
      <c r="J806" s="15"/>
      <c r="K806" s="15"/>
      <c r="L806" s="15"/>
      <c r="M806" s="15"/>
      <c r="N806" s="15"/>
    </row>
    <row r="807" spans="8:14" x14ac:dyDescent="0.2">
      <c r="H807" s="15"/>
      <c r="I807" s="15"/>
      <c r="J807" s="15"/>
      <c r="K807" s="15"/>
      <c r="L807" s="15"/>
      <c r="M807" s="15"/>
      <c r="N807" s="15"/>
    </row>
    <row r="808" spans="8:14" x14ac:dyDescent="0.2">
      <c r="H808" s="15"/>
      <c r="I808" s="15"/>
      <c r="J808" s="15"/>
      <c r="K808" s="15"/>
      <c r="L808" s="15"/>
      <c r="M808" s="15"/>
      <c r="N808" s="15"/>
    </row>
    <row r="809" spans="8:14" x14ac:dyDescent="0.2">
      <c r="H809" s="15"/>
      <c r="I809" s="15"/>
      <c r="J809" s="15"/>
      <c r="K809" s="15"/>
      <c r="L809" s="15"/>
      <c r="M809" s="15"/>
      <c r="N809" s="15"/>
    </row>
    <row r="810" spans="8:14" x14ac:dyDescent="0.2">
      <c r="H810" s="15"/>
      <c r="I810" s="15"/>
      <c r="J810" s="15"/>
      <c r="K810" s="15"/>
      <c r="L810" s="15"/>
      <c r="M810" s="15"/>
      <c r="N810" s="15"/>
    </row>
    <row r="811" spans="8:14" x14ac:dyDescent="0.2">
      <c r="H811" s="15"/>
      <c r="I811" s="15"/>
      <c r="J811" s="15"/>
      <c r="K811" s="15"/>
      <c r="L811" s="15"/>
      <c r="M811" s="15"/>
      <c r="N811" s="15"/>
    </row>
    <row r="812" spans="8:14" x14ac:dyDescent="0.2">
      <c r="H812" s="15"/>
      <c r="I812" s="15"/>
      <c r="J812" s="15"/>
      <c r="K812" s="15"/>
      <c r="L812" s="15"/>
      <c r="M812" s="15"/>
      <c r="N812" s="15"/>
    </row>
    <row r="813" spans="8:14" x14ac:dyDescent="0.2">
      <c r="H813" s="15"/>
      <c r="I813" s="15"/>
      <c r="J813" s="15"/>
      <c r="K813" s="15"/>
      <c r="L813" s="15"/>
      <c r="M813" s="15"/>
      <c r="N813" s="15"/>
    </row>
    <row r="814" spans="8:14" x14ac:dyDescent="0.2">
      <c r="H814" s="15"/>
      <c r="I814" s="15"/>
      <c r="J814" s="15"/>
      <c r="K814" s="15"/>
      <c r="L814" s="15"/>
      <c r="M814" s="15"/>
      <c r="N814" s="15"/>
    </row>
    <row r="815" spans="8:14" x14ac:dyDescent="0.2">
      <c r="H815" s="15"/>
      <c r="I815" s="15"/>
      <c r="J815" s="15"/>
      <c r="K815" s="15"/>
      <c r="L815" s="15"/>
      <c r="M815" s="15"/>
      <c r="N815" s="15"/>
    </row>
    <row r="816" spans="8:14" x14ac:dyDescent="0.2">
      <c r="H816" s="15"/>
      <c r="I816" s="15"/>
      <c r="J816" s="15"/>
      <c r="K816" s="15"/>
      <c r="L816" s="15"/>
      <c r="M816" s="15"/>
      <c r="N816" s="15"/>
    </row>
    <row r="817" spans="8:14" x14ac:dyDescent="0.2">
      <c r="H817" s="15"/>
      <c r="I817" s="15"/>
      <c r="J817" s="15"/>
      <c r="K817" s="15"/>
      <c r="L817" s="15"/>
      <c r="M817" s="15"/>
      <c r="N817" s="15"/>
    </row>
    <row r="818" spans="8:14" x14ac:dyDescent="0.2">
      <c r="H818" s="15"/>
      <c r="I818" s="15"/>
      <c r="J818" s="15"/>
      <c r="K818" s="15"/>
      <c r="L818" s="15"/>
      <c r="M818" s="15"/>
      <c r="N818" s="15"/>
    </row>
    <row r="819" spans="8:14" x14ac:dyDescent="0.2">
      <c r="H819" s="15"/>
      <c r="I819" s="15"/>
      <c r="J819" s="15"/>
      <c r="K819" s="15"/>
      <c r="L819" s="15"/>
      <c r="M819" s="15"/>
      <c r="N819" s="15"/>
    </row>
    <row r="820" spans="8:14" x14ac:dyDescent="0.2">
      <c r="H820" s="15"/>
      <c r="I820" s="15"/>
      <c r="J820" s="15"/>
      <c r="K820" s="15"/>
      <c r="L820" s="15"/>
      <c r="M820" s="15"/>
      <c r="N820" s="15"/>
    </row>
    <row r="821" spans="8:14" x14ac:dyDescent="0.2">
      <c r="H821" s="15"/>
      <c r="I821" s="15"/>
      <c r="J821" s="15"/>
      <c r="K821" s="15"/>
      <c r="L821" s="15"/>
      <c r="M821" s="15"/>
      <c r="N821" s="15"/>
    </row>
    <row r="822" spans="8:14" x14ac:dyDescent="0.2">
      <c r="H822" s="15"/>
      <c r="I822" s="15"/>
      <c r="J822" s="15"/>
      <c r="K822" s="15"/>
      <c r="L822" s="15"/>
      <c r="M822" s="15"/>
      <c r="N822" s="15"/>
    </row>
    <row r="823" spans="8:14" x14ac:dyDescent="0.2">
      <c r="H823" s="15"/>
      <c r="I823" s="15"/>
      <c r="J823" s="15"/>
      <c r="K823" s="15"/>
      <c r="L823" s="15"/>
      <c r="M823" s="15"/>
      <c r="N823" s="15"/>
    </row>
    <row r="824" spans="8:14" x14ac:dyDescent="0.2">
      <c r="H824" s="15"/>
      <c r="I824" s="15"/>
      <c r="J824" s="15"/>
      <c r="K824" s="15"/>
      <c r="L824" s="15"/>
      <c r="M824" s="15"/>
      <c r="N824" s="15"/>
    </row>
    <row r="825" spans="8:14" x14ac:dyDescent="0.2">
      <c r="H825" s="15"/>
      <c r="I825" s="15"/>
      <c r="J825" s="15"/>
      <c r="K825" s="15"/>
      <c r="L825" s="15"/>
      <c r="M825" s="15"/>
      <c r="N825" s="15"/>
    </row>
    <row r="826" spans="8:14" x14ac:dyDescent="0.2">
      <c r="H826" s="15"/>
      <c r="I826" s="15"/>
      <c r="J826" s="15"/>
      <c r="K826" s="15"/>
      <c r="L826" s="15"/>
      <c r="M826" s="15"/>
      <c r="N826" s="15"/>
    </row>
    <row r="827" spans="8:14" x14ac:dyDescent="0.2">
      <c r="H827" s="15"/>
      <c r="I827" s="15"/>
      <c r="J827" s="15"/>
      <c r="K827" s="15"/>
      <c r="L827" s="15"/>
      <c r="M827" s="15"/>
      <c r="N827" s="15"/>
    </row>
    <row r="828" spans="8:14" x14ac:dyDescent="0.2">
      <c r="H828" s="15"/>
      <c r="I828" s="15"/>
      <c r="J828" s="15"/>
      <c r="K828" s="15"/>
      <c r="L828" s="15"/>
      <c r="M828" s="15"/>
      <c r="N828" s="15"/>
    </row>
    <row r="829" spans="8:14" x14ac:dyDescent="0.2">
      <c r="H829" s="15"/>
      <c r="I829" s="15"/>
      <c r="J829" s="15"/>
      <c r="K829" s="15"/>
      <c r="L829" s="15"/>
      <c r="M829" s="15"/>
      <c r="N829" s="15"/>
    </row>
    <row r="830" spans="8:14" x14ac:dyDescent="0.2">
      <c r="H830" s="15"/>
      <c r="I830" s="15"/>
      <c r="J830" s="15"/>
      <c r="K830" s="15"/>
      <c r="L830" s="15"/>
      <c r="M830" s="15"/>
      <c r="N830" s="15"/>
    </row>
    <row r="831" spans="8:14" x14ac:dyDescent="0.2">
      <c r="H831" s="15"/>
      <c r="I831" s="15"/>
      <c r="J831" s="15"/>
      <c r="K831" s="15"/>
      <c r="L831" s="15"/>
      <c r="M831" s="15"/>
      <c r="N831" s="15"/>
    </row>
    <row r="832" spans="8:14" x14ac:dyDescent="0.2">
      <c r="H832" s="15"/>
      <c r="I832" s="15"/>
      <c r="J832" s="15"/>
      <c r="K832" s="15"/>
      <c r="L832" s="15"/>
      <c r="M832" s="15"/>
      <c r="N832" s="15"/>
    </row>
    <row r="833" spans="8:14" x14ac:dyDescent="0.2">
      <c r="H833" s="15"/>
      <c r="I833" s="15"/>
      <c r="J833" s="15"/>
      <c r="K833" s="15"/>
      <c r="L833" s="15"/>
      <c r="M833" s="15"/>
      <c r="N833" s="15"/>
    </row>
    <row r="834" spans="8:14" x14ac:dyDescent="0.2">
      <c r="H834" s="15"/>
      <c r="I834" s="15"/>
      <c r="J834" s="15"/>
      <c r="K834" s="15"/>
      <c r="L834" s="15"/>
      <c r="M834" s="15"/>
      <c r="N834" s="15"/>
    </row>
    <row r="835" spans="8:14" x14ac:dyDescent="0.2">
      <c r="H835" s="15"/>
      <c r="I835" s="15"/>
      <c r="J835" s="15"/>
      <c r="K835" s="15"/>
      <c r="L835" s="15"/>
      <c r="M835" s="15"/>
      <c r="N835" s="15"/>
    </row>
    <row r="836" spans="8:14" x14ac:dyDescent="0.2">
      <c r="H836" s="15"/>
      <c r="I836" s="15"/>
      <c r="J836" s="15"/>
      <c r="K836" s="15"/>
      <c r="L836" s="15"/>
      <c r="M836" s="15"/>
      <c r="N836" s="15"/>
    </row>
    <row r="837" spans="8:14" x14ac:dyDescent="0.2">
      <c r="H837" s="15"/>
      <c r="I837" s="15"/>
      <c r="J837" s="15"/>
      <c r="K837" s="15"/>
      <c r="L837" s="15"/>
      <c r="M837" s="15"/>
      <c r="N837" s="15"/>
    </row>
    <row r="838" spans="8:14" x14ac:dyDescent="0.2">
      <c r="H838" s="15"/>
      <c r="I838" s="15"/>
      <c r="J838" s="15"/>
      <c r="K838" s="15"/>
      <c r="L838" s="15"/>
      <c r="M838" s="15"/>
      <c r="N838" s="15"/>
    </row>
    <row r="839" spans="8:14" x14ac:dyDescent="0.2">
      <c r="H839" s="15"/>
      <c r="I839" s="15"/>
      <c r="J839" s="15"/>
      <c r="K839" s="15"/>
      <c r="L839" s="15"/>
      <c r="M839" s="15"/>
      <c r="N839" s="15"/>
    </row>
    <row r="840" spans="8:14" x14ac:dyDescent="0.2">
      <c r="H840" s="15"/>
      <c r="I840" s="15"/>
      <c r="J840" s="15"/>
      <c r="K840" s="15"/>
      <c r="L840" s="15"/>
      <c r="M840" s="15"/>
      <c r="N840" s="15"/>
    </row>
    <row r="841" spans="8:14" x14ac:dyDescent="0.2">
      <c r="H841" s="15"/>
      <c r="I841" s="15"/>
      <c r="J841" s="15"/>
      <c r="K841" s="15"/>
      <c r="L841" s="15"/>
      <c r="M841" s="15"/>
      <c r="N841" s="15"/>
    </row>
    <row r="842" spans="8:14" x14ac:dyDescent="0.2">
      <c r="H842" s="15"/>
      <c r="I842" s="15"/>
      <c r="J842" s="15"/>
      <c r="K842" s="15"/>
      <c r="L842" s="15"/>
      <c r="M842" s="15"/>
      <c r="N842" s="15"/>
    </row>
    <row r="843" spans="8:14" x14ac:dyDescent="0.2">
      <c r="H843" s="15"/>
      <c r="I843" s="15"/>
      <c r="J843" s="15"/>
      <c r="K843" s="15"/>
      <c r="L843" s="15"/>
      <c r="M843" s="15"/>
      <c r="N843" s="15"/>
    </row>
    <row r="844" spans="8:14" x14ac:dyDescent="0.2">
      <c r="H844" s="15"/>
      <c r="I844" s="15"/>
      <c r="J844" s="15"/>
      <c r="K844" s="15"/>
      <c r="L844" s="15"/>
      <c r="M844" s="15"/>
      <c r="N844" s="15"/>
    </row>
    <row r="845" spans="8:14" x14ac:dyDescent="0.2">
      <c r="H845" s="15"/>
      <c r="I845" s="15"/>
      <c r="J845" s="15"/>
      <c r="K845" s="15"/>
      <c r="L845" s="15"/>
      <c r="M845" s="15"/>
      <c r="N845" s="15"/>
    </row>
    <row r="846" spans="8:14" x14ac:dyDescent="0.2">
      <c r="H846" s="15"/>
      <c r="I846" s="15"/>
      <c r="J846" s="15"/>
      <c r="K846" s="15"/>
      <c r="L846" s="15"/>
      <c r="M846" s="15"/>
      <c r="N846" s="15"/>
    </row>
    <row r="847" spans="8:14" x14ac:dyDescent="0.2">
      <c r="H847" s="15"/>
      <c r="I847" s="15"/>
      <c r="J847" s="15"/>
      <c r="K847" s="15"/>
      <c r="L847" s="15"/>
      <c r="M847" s="15"/>
      <c r="N847" s="15"/>
    </row>
    <row r="848" spans="8:14" x14ac:dyDescent="0.2">
      <c r="H848" s="15"/>
      <c r="I848" s="15"/>
      <c r="J848" s="15"/>
      <c r="K848" s="15"/>
      <c r="L848" s="15"/>
      <c r="M848" s="15"/>
      <c r="N848" s="15"/>
    </row>
    <row r="849" spans="8:14" x14ac:dyDescent="0.2">
      <c r="H849" s="15"/>
      <c r="I849" s="15"/>
      <c r="J849" s="15"/>
      <c r="K849" s="15"/>
      <c r="L849" s="15"/>
      <c r="M849" s="15"/>
      <c r="N849" s="15"/>
    </row>
    <row r="850" spans="8:14" x14ac:dyDescent="0.2">
      <c r="H850" s="15"/>
      <c r="I850" s="15"/>
      <c r="J850" s="15"/>
      <c r="K850" s="15"/>
      <c r="L850" s="15"/>
      <c r="M850" s="15"/>
      <c r="N850" s="15"/>
    </row>
    <row r="851" spans="8:14" x14ac:dyDescent="0.2">
      <c r="H851" s="15"/>
      <c r="I851" s="15"/>
      <c r="J851" s="15"/>
      <c r="K851" s="15"/>
      <c r="L851" s="15"/>
      <c r="M851" s="15"/>
      <c r="N851" s="15"/>
    </row>
    <row r="852" spans="8:14" x14ac:dyDescent="0.2">
      <c r="H852" s="15"/>
      <c r="I852" s="15"/>
      <c r="J852" s="15"/>
      <c r="K852" s="15"/>
      <c r="L852" s="15"/>
      <c r="M852" s="15"/>
      <c r="N852" s="15"/>
    </row>
    <row r="853" spans="8:14" x14ac:dyDescent="0.2">
      <c r="H853" s="15"/>
      <c r="I853" s="15"/>
      <c r="J853" s="15"/>
      <c r="K853" s="15"/>
      <c r="L853" s="15"/>
      <c r="M853" s="15"/>
      <c r="N853" s="15"/>
    </row>
    <row r="854" spans="8:14" x14ac:dyDescent="0.2">
      <c r="H854" s="15"/>
      <c r="I854" s="15"/>
      <c r="J854" s="15"/>
      <c r="K854" s="15"/>
      <c r="L854" s="15"/>
      <c r="M854" s="15"/>
      <c r="N854" s="15"/>
    </row>
    <row r="855" spans="8:14" x14ac:dyDescent="0.2">
      <c r="H855" s="15"/>
      <c r="I855" s="15"/>
      <c r="J855" s="15"/>
      <c r="K855" s="15"/>
      <c r="L855" s="15"/>
      <c r="M855" s="15"/>
      <c r="N855" s="15"/>
    </row>
    <row r="856" spans="8:14" x14ac:dyDescent="0.2">
      <c r="H856" s="15"/>
      <c r="I856" s="15"/>
      <c r="J856" s="15"/>
      <c r="K856" s="15"/>
      <c r="L856" s="15"/>
      <c r="M856" s="15"/>
      <c r="N856" s="15"/>
    </row>
    <row r="857" spans="8:14" x14ac:dyDescent="0.2">
      <c r="H857" s="15"/>
      <c r="I857" s="15"/>
      <c r="J857" s="15"/>
      <c r="K857" s="15"/>
      <c r="L857" s="15"/>
      <c r="M857" s="15"/>
      <c r="N857" s="15"/>
    </row>
    <row r="858" spans="8:14" x14ac:dyDescent="0.2">
      <c r="H858" s="15"/>
      <c r="I858" s="15"/>
      <c r="J858" s="15"/>
      <c r="K858" s="15"/>
      <c r="L858" s="15"/>
      <c r="M858" s="15"/>
      <c r="N858" s="15"/>
    </row>
    <row r="859" spans="8:14" x14ac:dyDescent="0.2">
      <c r="H859" s="15"/>
      <c r="I859" s="15"/>
      <c r="J859" s="15"/>
      <c r="K859" s="15"/>
      <c r="L859" s="15"/>
      <c r="M859" s="15"/>
      <c r="N859" s="15"/>
    </row>
    <row r="860" spans="8:14" x14ac:dyDescent="0.2">
      <c r="H860" s="15"/>
      <c r="I860" s="15"/>
      <c r="J860" s="15"/>
      <c r="K860" s="15"/>
      <c r="L860" s="15"/>
      <c r="M860" s="15"/>
      <c r="N860" s="15"/>
    </row>
    <row r="861" spans="8:14" x14ac:dyDescent="0.2">
      <c r="H861" s="15"/>
      <c r="I861" s="15"/>
      <c r="J861" s="15"/>
      <c r="K861" s="15"/>
      <c r="L861" s="15"/>
      <c r="M861" s="15"/>
      <c r="N861" s="15"/>
    </row>
    <row r="862" spans="8:14" x14ac:dyDescent="0.2">
      <c r="H862" s="15"/>
      <c r="I862" s="15"/>
      <c r="J862" s="15"/>
      <c r="K862" s="15"/>
      <c r="L862" s="15"/>
      <c r="M862" s="15"/>
      <c r="N862" s="15"/>
    </row>
    <row r="863" spans="8:14" x14ac:dyDescent="0.2">
      <c r="H863" s="15"/>
      <c r="I863" s="15"/>
      <c r="J863" s="15"/>
      <c r="K863" s="15"/>
      <c r="L863" s="15"/>
      <c r="M863" s="15"/>
      <c r="N863" s="15"/>
    </row>
    <row r="864" spans="8:14" x14ac:dyDescent="0.2">
      <c r="H864" s="15"/>
      <c r="I864" s="15"/>
      <c r="J864" s="15"/>
      <c r="K864" s="15"/>
      <c r="L864" s="15"/>
      <c r="M864" s="15"/>
      <c r="N864" s="15"/>
    </row>
    <row r="865" spans="8:14" x14ac:dyDescent="0.2">
      <c r="H865" s="15"/>
      <c r="I865" s="15"/>
      <c r="J865" s="15"/>
      <c r="K865" s="15"/>
      <c r="L865" s="15"/>
      <c r="M865" s="15"/>
      <c r="N865" s="15"/>
    </row>
    <row r="866" spans="8:14" x14ac:dyDescent="0.2">
      <c r="H866" s="15"/>
      <c r="I866" s="15"/>
      <c r="J866" s="15"/>
      <c r="K866" s="15"/>
      <c r="L866" s="15"/>
      <c r="M866" s="15"/>
      <c r="N866" s="15"/>
    </row>
    <row r="867" spans="8:14" x14ac:dyDescent="0.2">
      <c r="H867" s="15"/>
      <c r="I867" s="15"/>
      <c r="J867" s="15"/>
      <c r="K867" s="15"/>
      <c r="L867" s="15"/>
      <c r="M867" s="15"/>
      <c r="N867" s="15"/>
    </row>
    <row r="868" spans="8:14" x14ac:dyDescent="0.2">
      <c r="H868" s="15"/>
      <c r="I868" s="15"/>
      <c r="J868" s="15"/>
      <c r="K868" s="15"/>
      <c r="L868" s="15"/>
      <c r="M868" s="15"/>
      <c r="N868" s="15"/>
    </row>
    <row r="869" spans="8:14" x14ac:dyDescent="0.2">
      <c r="H869" s="15"/>
      <c r="I869" s="15"/>
      <c r="J869" s="15"/>
      <c r="K869" s="15"/>
      <c r="L869" s="15"/>
      <c r="M869" s="15"/>
      <c r="N869" s="15"/>
    </row>
    <row r="870" spans="8:14" x14ac:dyDescent="0.2">
      <c r="H870" s="15"/>
      <c r="I870" s="15"/>
      <c r="J870" s="15"/>
      <c r="K870" s="15"/>
      <c r="L870" s="15"/>
      <c r="M870" s="15"/>
      <c r="N870" s="15"/>
    </row>
    <row r="871" spans="8:14" x14ac:dyDescent="0.2">
      <c r="H871" s="15"/>
      <c r="I871" s="15"/>
      <c r="J871" s="15"/>
      <c r="K871" s="15"/>
      <c r="L871" s="15"/>
      <c r="M871" s="15"/>
      <c r="N871" s="15"/>
    </row>
    <row r="872" spans="8:14" x14ac:dyDescent="0.2">
      <c r="H872" s="15"/>
      <c r="I872" s="15"/>
      <c r="J872" s="15"/>
      <c r="K872" s="15"/>
      <c r="L872" s="15"/>
      <c r="M872" s="15"/>
      <c r="N872" s="15"/>
    </row>
    <row r="873" spans="8:14" x14ac:dyDescent="0.2">
      <c r="H873" s="15"/>
      <c r="I873" s="15"/>
      <c r="J873" s="15"/>
      <c r="K873" s="15"/>
      <c r="L873" s="15"/>
      <c r="M873" s="15"/>
      <c r="N873" s="15"/>
    </row>
    <row r="874" spans="8:14" x14ac:dyDescent="0.2">
      <c r="H874" s="15"/>
      <c r="I874" s="15"/>
      <c r="J874" s="15"/>
      <c r="K874" s="15"/>
      <c r="L874" s="15"/>
      <c r="M874" s="15"/>
      <c r="N874" s="15"/>
    </row>
    <row r="875" spans="8:14" x14ac:dyDescent="0.2">
      <c r="H875" s="15"/>
      <c r="I875" s="15"/>
      <c r="J875" s="15"/>
      <c r="K875" s="15"/>
      <c r="L875" s="15"/>
      <c r="M875" s="15"/>
      <c r="N875" s="15"/>
    </row>
    <row r="876" spans="8:14" x14ac:dyDescent="0.2">
      <c r="H876" s="15"/>
      <c r="I876" s="15"/>
      <c r="J876" s="15"/>
      <c r="K876" s="15"/>
      <c r="L876" s="15"/>
      <c r="M876" s="15"/>
      <c r="N876" s="15"/>
    </row>
    <row r="877" spans="8:14" x14ac:dyDescent="0.2">
      <c r="H877" s="15"/>
      <c r="I877" s="15"/>
      <c r="J877" s="15"/>
      <c r="K877" s="15"/>
      <c r="L877" s="15"/>
      <c r="M877" s="15"/>
      <c r="N877" s="15"/>
    </row>
    <row r="878" spans="8:14" x14ac:dyDescent="0.2">
      <c r="H878" s="15"/>
      <c r="I878" s="15"/>
      <c r="J878" s="15"/>
      <c r="K878" s="15"/>
      <c r="L878" s="15"/>
      <c r="M878" s="15"/>
      <c r="N878" s="15"/>
    </row>
    <row r="879" spans="8:14" x14ac:dyDescent="0.2">
      <c r="H879" s="15"/>
      <c r="I879" s="15"/>
      <c r="J879" s="15"/>
      <c r="K879" s="15"/>
      <c r="L879" s="15"/>
      <c r="M879" s="15"/>
      <c r="N879" s="15"/>
    </row>
    <row r="880" spans="8:14" x14ac:dyDescent="0.2">
      <c r="H880" s="15"/>
      <c r="I880" s="15"/>
      <c r="J880" s="15"/>
      <c r="K880" s="15"/>
      <c r="L880" s="15"/>
      <c r="M880" s="15"/>
      <c r="N880" s="15"/>
    </row>
    <row r="881" spans="8:14" x14ac:dyDescent="0.2">
      <c r="H881" s="15"/>
      <c r="I881" s="15"/>
      <c r="J881" s="15"/>
      <c r="K881" s="15"/>
      <c r="L881" s="15"/>
      <c r="M881" s="15"/>
      <c r="N881" s="15"/>
    </row>
    <row r="882" spans="8:14" x14ac:dyDescent="0.2">
      <c r="H882" s="15"/>
      <c r="I882" s="15"/>
      <c r="J882" s="15"/>
      <c r="K882" s="15"/>
      <c r="L882" s="15"/>
      <c r="M882" s="15"/>
      <c r="N882" s="15"/>
    </row>
    <row r="883" spans="8:14" x14ac:dyDescent="0.2">
      <c r="H883" s="15"/>
      <c r="I883" s="15"/>
      <c r="J883" s="15"/>
      <c r="K883" s="15"/>
      <c r="L883" s="15"/>
      <c r="M883" s="15"/>
      <c r="N883" s="15"/>
    </row>
    <row r="884" spans="8:14" x14ac:dyDescent="0.2">
      <c r="H884" s="15"/>
      <c r="I884" s="15"/>
      <c r="J884" s="15"/>
      <c r="K884" s="15"/>
      <c r="L884" s="15"/>
      <c r="M884" s="15"/>
      <c r="N884" s="15"/>
    </row>
    <row r="885" spans="8:14" x14ac:dyDescent="0.2">
      <c r="H885" s="15"/>
      <c r="I885" s="15"/>
      <c r="J885" s="15"/>
      <c r="K885" s="15"/>
      <c r="L885" s="15"/>
      <c r="M885" s="15"/>
      <c r="N885" s="15"/>
    </row>
    <row r="886" spans="8:14" x14ac:dyDescent="0.2">
      <c r="H886" s="15"/>
      <c r="I886" s="15"/>
      <c r="J886" s="15"/>
      <c r="K886" s="15"/>
      <c r="L886" s="15"/>
      <c r="M886" s="15"/>
      <c r="N886" s="15"/>
    </row>
    <row r="887" spans="8:14" x14ac:dyDescent="0.2">
      <c r="H887" s="15"/>
      <c r="I887" s="15"/>
      <c r="J887" s="15"/>
      <c r="K887" s="15"/>
      <c r="L887" s="15"/>
      <c r="M887" s="15"/>
      <c r="N887" s="15"/>
    </row>
    <row r="888" spans="8:14" x14ac:dyDescent="0.2">
      <c r="H888" s="15"/>
      <c r="I888" s="15"/>
      <c r="J888" s="15"/>
      <c r="K888" s="15"/>
      <c r="L888" s="15"/>
      <c r="M888" s="15"/>
      <c r="N888" s="15"/>
    </row>
    <row r="889" spans="8:14" x14ac:dyDescent="0.2">
      <c r="H889" s="15"/>
      <c r="I889" s="15"/>
      <c r="J889" s="15"/>
      <c r="K889" s="15"/>
      <c r="L889" s="15"/>
      <c r="M889" s="15"/>
      <c r="N889" s="15"/>
    </row>
    <row r="890" spans="8:14" x14ac:dyDescent="0.2">
      <c r="H890" s="15"/>
      <c r="I890" s="15"/>
      <c r="J890" s="15"/>
      <c r="K890" s="15"/>
      <c r="L890" s="15"/>
      <c r="M890" s="15"/>
      <c r="N890" s="15"/>
    </row>
    <row r="891" spans="8:14" x14ac:dyDescent="0.2">
      <c r="H891" s="15"/>
      <c r="I891" s="15"/>
      <c r="J891" s="15"/>
      <c r="K891" s="15"/>
      <c r="L891" s="15"/>
      <c r="M891" s="15"/>
      <c r="N891" s="15"/>
    </row>
    <row r="892" spans="8:14" x14ac:dyDescent="0.2">
      <c r="H892" s="15"/>
      <c r="I892" s="15"/>
      <c r="J892" s="15"/>
      <c r="K892" s="15"/>
      <c r="L892" s="15"/>
      <c r="M892" s="15"/>
      <c r="N892" s="15"/>
    </row>
    <row r="893" spans="8:14" x14ac:dyDescent="0.2">
      <c r="H893" s="15"/>
      <c r="I893" s="15"/>
      <c r="J893" s="15"/>
      <c r="K893" s="15"/>
      <c r="L893" s="15"/>
      <c r="M893" s="15"/>
      <c r="N893" s="15"/>
    </row>
    <row r="894" spans="8:14" x14ac:dyDescent="0.2">
      <c r="H894" s="15"/>
      <c r="I894" s="15"/>
      <c r="J894" s="15"/>
      <c r="K894" s="15"/>
      <c r="L894" s="15"/>
      <c r="M894" s="15"/>
      <c r="N894" s="15"/>
    </row>
    <row r="895" spans="8:14" x14ac:dyDescent="0.2">
      <c r="H895" s="15"/>
      <c r="I895" s="15"/>
      <c r="J895" s="15"/>
      <c r="K895" s="15"/>
      <c r="L895" s="15"/>
      <c r="M895" s="15"/>
      <c r="N895" s="15"/>
    </row>
    <row r="896" spans="8:14" x14ac:dyDescent="0.2">
      <c r="H896" s="15"/>
      <c r="I896" s="15"/>
      <c r="J896" s="15"/>
      <c r="K896" s="15"/>
      <c r="L896" s="15"/>
      <c r="M896" s="15"/>
      <c r="N896" s="15"/>
    </row>
    <row r="897" spans="8:14" x14ac:dyDescent="0.2">
      <c r="H897" s="15"/>
      <c r="I897" s="15"/>
      <c r="J897" s="15"/>
      <c r="K897" s="15"/>
      <c r="L897" s="15"/>
      <c r="M897" s="15"/>
      <c r="N897" s="15"/>
    </row>
    <row r="898" spans="8:14" x14ac:dyDescent="0.2">
      <c r="H898" s="15"/>
      <c r="I898" s="15"/>
      <c r="J898" s="15"/>
      <c r="K898" s="15"/>
      <c r="L898" s="15"/>
      <c r="M898" s="15"/>
      <c r="N898" s="15"/>
    </row>
    <row r="899" spans="8:14" x14ac:dyDescent="0.2">
      <c r="H899" s="15"/>
      <c r="I899" s="15"/>
      <c r="J899" s="15"/>
      <c r="K899" s="15"/>
      <c r="L899" s="15"/>
      <c r="M899" s="15"/>
      <c r="N899" s="15"/>
    </row>
    <row r="900" spans="8:14" x14ac:dyDescent="0.2">
      <c r="H900" s="15"/>
      <c r="I900" s="15"/>
      <c r="J900" s="15"/>
      <c r="K900" s="15"/>
      <c r="L900" s="15"/>
      <c r="M900" s="15"/>
      <c r="N900" s="15"/>
    </row>
    <row r="901" spans="8:14" x14ac:dyDescent="0.2">
      <c r="H901" s="15"/>
      <c r="I901" s="15"/>
      <c r="J901" s="15"/>
      <c r="K901" s="15"/>
      <c r="L901" s="15"/>
      <c r="M901" s="15"/>
      <c r="N901" s="15"/>
    </row>
    <row r="902" spans="8:14" x14ac:dyDescent="0.2">
      <c r="H902" s="15"/>
      <c r="I902" s="15"/>
      <c r="J902" s="15"/>
      <c r="K902" s="15"/>
      <c r="L902" s="15"/>
      <c r="M902" s="15"/>
      <c r="N902" s="15"/>
    </row>
    <row r="903" spans="8:14" x14ac:dyDescent="0.2">
      <c r="H903" s="15"/>
      <c r="I903" s="15"/>
      <c r="J903" s="15"/>
      <c r="K903" s="15"/>
      <c r="L903" s="15"/>
      <c r="M903" s="15"/>
      <c r="N903" s="15"/>
    </row>
    <row r="904" spans="8:14" x14ac:dyDescent="0.2">
      <c r="H904" s="15"/>
      <c r="I904" s="15"/>
      <c r="J904" s="15"/>
      <c r="K904" s="15"/>
      <c r="L904" s="15"/>
      <c r="M904" s="15"/>
      <c r="N904" s="15"/>
    </row>
    <row r="905" spans="8:14" x14ac:dyDescent="0.2">
      <c r="H905" s="15"/>
      <c r="I905" s="15"/>
      <c r="J905" s="15"/>
      <c r="K905" s="15"/>
      <c r="L905" s="15"/>
      <c r="M905" s="15"/>
      <c r="N905" s="15"/>
    </row>
    <row r="906" spans="8:14" x14ac:dyDescent="0.2">
      <c r="H906" s="15"/>
      <c r="I906" s="15"/>
      <c r="J906" s="15"/>
      <c r="K906" s="15"/>
      <c r="L906" s="15"/>
      <c r="M906" s="15"/>
      <c r="N906" s="15"/>
    </row>
    <row r="907" spans="8:14" x14ac:dyDescent="0.2">
      <c r="H907" s="15"/>
      <c r="I907" s="15"/>
      <c r="J907" s="15"/>
      <c r="K907" s="15"/>
      <c r="L907" s="15"/>
      <c r="M907" s="15"/>
      <c r="N907" s="15"/>
    </row>
    <row r="908" spans="8:14" x14ac:dyDescent="0.2">
      <c r="H908" s="15"/>
      <c r="I908" s="15"/>
      <c r="J908" s="15"/>
      <c r="K908" s="15"/>
      <c r="L908" s="15"/>
      <c r="M908" s="15"/>
      <c r="N908" s="15"/>
    </row>
    <row r="909" spans="8:14" x14ac:dyDescent="0.2">
      <c r="H909" s="15"/>
      <c r="I909" s="15"/>
      <c r="J909" s="15"/>
      <c r="K909" s="15"/>
      <c r="L909" s="15"/>
      <c r="M909" s="15"/>
      <c r="N909" s="15"/>
    </row>
    <row r="910" spans="8:14" x14ac:dyDescent="0.2">
      <c r="H910" s="15"/>
      <c r="I910" s="15"/>
      <c r="J910" s="15"/>
      <c r="K910" s="15"/>
      <c r="L910" s="15"/>
      <c r="M910" s="15"/>
      <c r="N910" s="15"/>
    </row>
    <row r="911" spans="8:14" x14ac:dyDescent="0.2">
      <c r="H911" s="15"/>
      <c r="I911" s="15"/>
      <c r="J911" s="15"/>
      <c r="K911" s="15"/>
      <c r="L911" s="15"/>
      <c r="M911" s="15"/>
      <c r="N911" s="15"/>
    </row>
    <row r="912" spans="8:14" x14ac:dyDescent="0.2">
      <c r="H912" s="15"/>
      <c r="I912" s="15"/>
      <c r="J912" s="15"/>
      <c r="K912" s="15"/>
      <c r="L912" s="15"/>
      <c r="M912" s="15"/>
      <c r="N912" s="15"/>
    </row>
    <row r="913" spans="8:14" x14ac:dyDescent="0.2">
      <c r="H913" s="15"/>
      <c r="I913" s="15"/>
      <c r="J913" s="15"/>
      <c r="K913" s="15"/>
      <c r="L913" s="15"/>
      <c r="M913" s="15"/>
      <c r="N913" s="15"/>
    </row>
    <row r="914" spans="8:14" x14ac:dyDescent="0.2">
      <c r="H914" s="15"/>
      <c r="I914" s="15"/>
      <c r="J914" s="15"/>
      <c r="K914" s="15"/>
      <c r="L914" s="15"/>
      <c r="M914" s="15"/>
      <c r="N914" s="15"/>
    </row>
    <row r="915" spans="8:14" x14ac:dyDescent="0.2">
      <c r="H915" s="15"/>
      <c r="I915" s="15"/>
      <c r="J915" s="15"/>
      <c r="K915" s="15"/>
      <c r="L915" s="15"/>
      <c r="M915" s="15"/>
      <c r="N915" s="15"/>
    </row>
    <row r="916" spans="8:14" x14ac:dyDescent="0.2">
      <c r="H916" s="15"/>
      <c r="I916" s="15"/>
      <c r="J916" s="15"/>
      <c r="K916" s="15"/>
      <c r="L916" s="15"/>
      <c r="M916" s="15"/>
      <c r="N916" s="15"/>
    </row>
    <row r="917" spans="8:14" x14ac:dyDescent="0.2">
      <c r="H917" s="15"/>
      <c r="I917" s="15"/>
      <c r="J917" s="15"/>
      <c r="K917" s="15"/>
      <c r="L917" s="15"/>
      <c r="M917" s="15"/>
      <c r="N917" s="15"/>
    </row>
    <row r="918" spans="8:14" x14ac:dyDescent="0.2">
      <c r="H918" s="15"/>
      <c r="I918" s="15"/>
      <c r="J918" s="15"/>
      <c r="K918" s="15"/>
      <c r="L918" s="15"/>
      <c r="M918" s="15"/>
      <c r="N918" s="15"/>
    </row>
    <row r="919" spans="8:14" x14ac:dyDescent="0.2">
      <c r="H919" s="15"/>
      <c r="I919" s="15"/>
      <c r="J919" s="15"/>
      <c r="K919" s="15"/>
      <c r="L919" s="15"/>
      <c r="M919" s="15"/>
      <c r="N919" s="15"/>
    </row>
    <row r="920" spans="8:14" x14ac:dyDescent="0.2">
      <c r="H920" s="15"/>
      <c r="I920" s="15"/>
      <c r="J920" s="15"/>
      <c r="K920" s="15"/>
      <c r="L920" s="15"/>
      <c r="M920" s="15"/>
      <c r="N920" s="15"/>
    </row>
    <row r="921" spans="8:14" x14ac:dyDescent="0.2">
      <c r="H921" s="15"/>
      <c r="I921" s="15"/>
      <c r="J921" s="15"/>
      <c r="K921" s="15"/>
      <c r="L921" s="15"/>
      <c r="M921" s="15"/>
      <c r="N921" s="15"/>
    </row>
    <row r="922" spans="8:14" x14ac:dyDescent="0.2">
      <c r="H922" s="15"/>
      <c r="I922" s="15"/>
      <c r="J922" s="15"/>
      <c r="K922" s="15"/>
      <c r="L922" s="15"/>
      <c r="M922" s="15"/>
      <c r="N922" s="15"/>
    </row>
    <row r="923" spans="8:14" x14ac:dyDescent="0.2">
      <c r="H923" s="15"/>
      <c r="I923" s="15"/>
      <c r="J923" s="15"/>
      <c r="K923" s="15"/>
      <c r="L923" s="15"/>
      <c r="M923" s="15"/>
      <c r="N923" s="15"/>
    </row>
    <row r="924" spans="8:14" x14ac:dyDescent="0.2">
      <c r="H924" s="15"/>
      <c r="I924" s="15"/>
      <c r="J924" s="15"/>
      <c r="K924" s="15"/>
      <c r="L924" s="15"/>
      <c r="M924" s="15"/>
      <c r="N924" s="15"/>
    </row>
    <row r="925" spans="8:14" x14ac:dyDescent="0.2">
      <c r="H925" s="15"/>
      <c r="I925" s="15"/>
      <c r="J925" s="15"/>
      <c r="K925" s="15"/>
      <c r="L925" s="15"/>
      <c r="M925" s="15"/>
      <c r="N925" s="15"/>
    </row>
    <row r="926" spans="8:14" x14ac:dyDescent="0.2">
      <c r="H926" s="15"/>
      <c r="I926" s="15"/>
      <c r="J926" s="15"/>
      <c r="K926" s="15"/>
      <c r="L926" s="15"/>
      <c r="M926" s="15"/>
      <c r="N926" s="15"/>
    </row>
    <row r="927" spans="8:14" x14ac:dyDescent="0.2">
      <c r="H927" s="15"/>
      <c r="I927" s="15"/>
      <c r="J927" s="15"/>
      <c r="K927" s="15"/>
      <c r="L927" s="15"/>
      <c r="M927" s="15"/>
      <c r="N927" s="15"/>
    </row>
    <row r="928" spans="8:14" x14ac:dyDescent="0.2">
      <c r="H928" s="15"/>
      <c r="I928" s="15"/>
      <c r="J928" s="15"/>
      <c r="K928" s="15"/>
      <c r="L928" s="15"/>
      <c r="M928" s="15"/>
      <c r="N928" s="15"/>
    </row>
    <row r="929" spans="8:14" x14ac:dyDescent="0.2">
      <c r="H929" s="15"/>
      <c r="I929" s="15"/>
      <c r="J929" s="15"/>
      <c r="K929" s="15"/>
      <c r="L929" s="15"/>
      <c r="M929" s="15"/>
      <c r="N929" s="15"/>
    </row>
    <row r="930" spans="8:14" x14ac:dyDescent="0.2">
      <c r="H930" s="15"/>
      <c r="I930" s="15"/>
      <c r="J930" s="15"/>
      <c r="K930" s="15"/>
      <c r="L930" s="15"/>
      <c r="M930" s="15"/>
      <c r="N930" s="15"/>
    </row>
    <row r="931" spans="8:14" x14ac:dyDescent="0.2">
      <c r="H931" s="15"/>
      <c r="I931" s="15"/>
      <c r="J931" s="15"/>
      <c r="K931" s="15"/>
      <c r="L931" s="15"/>
      <c r="M931" s="15"/>
      <c r="N931" s="15"/>
    </row>
    <row r="932" spans="8:14" x14ac:dyDescent="0.2">
      <c r="H932" s="15"/>
      <c r="I932" s="15"/>
      <c r="J932" s="15"/>
      <c r="K932" s="15"/>
      <c r="L932" s="15"/>
      <c r="M932" s="15"/>
      <c r="N932" s="15"/>
    </row>
    <row r="933" spans="8:14" x14ac:dyDescent="0.2">
      <c r="H933" s="15"/>
      <c r="I933" s="15"/>
      <c r="J933" s="15"/>
      <c r="K933" s="15"/>
      <c r="L933" s="15"/>
      <c r="M933" s="15"/>
      <c r="N933" s="15"/>
    </row>
    <row r="934" spans="8:14" x14ac:dyDescent="0.2">
      <c r="H934" s="15"/>
      <c r="I934" s="15"/>
      <c r="J934" s="15"/>
      <c r="K934" s="15"/>
      <c r="L934" s="15"/>
      <c r="M934" s="15"/>
      <c r="N934" s="15"/>
    </row>
    <row r="935" spans="8:14" x14ac:dyDescent="0.2">
      <c r="H935" s="15"/>
      <c r="I935" s="15"/>
      <c r="J935" s="15"/>
      <c r="K935" s="15"/>
      <c r="L935" s="15"/>
      <c r="M935" s="15"/>
      <c r="N935" s="15"/>
    </row>
    <row r="936" spans="8:14" x14ac:dyDescent="0.2">
      <c r="H936" s="15"/>
      <c r="I936" s="15"/>
      <c r="J936" s="15"/>
      <c r="K936" s="15"/>
      <c r="L936" s="15"/>
      <c r="M936" s="15"/>
      <c r="N936" s="15"/>
    </row>
    <row r="937" spans="8:14" x14ac:dyDescent="0.2">
      <c r="H937" s="15"/>
      <c r="I937" s="15"/>
      <c r="J937" s="15"/>
      <c r="K937" s="15"/>
      <c r="L937" s="15"/>
      <c r="M937" s="15"/>
      <c r="N937" s="15"/>
    </row>
    <row r="938" spans="8:14" x14ac:dyDescent="0.2">
      <c r="H938" s="15"/>
      <c r="I938" s="15"/>
      <c r="J938" s="15"/>
      <c r="K938" s="15"/>
      <c r="L938" s="15"/>
      <c r="M938" s="15"/>
      <c r="N938" s="15"/>
    </row>
    <row r="939" spans="8:14" x14ac:dyDescent="0.2">
      <c r="H939" s="15"/>
      <c r="I939" s="15"/>
      <c r="J939" s="15"/>
      <c r="K939" s="15"/>
      <c r="L939" s="15"/>
      <c r="M939" s="15"/>
      <c r="N939" s="15"/>
    </row>
    <row r="940" spans="8:14" x14ac:dyDescent="0.2">
      <c r="H940" s="15"/>
      <c r="I940" s="15"/>
      <c r="J940" s="15"/>
      <c r="K940" s="15"/>
      <c r="L940" s="15"/>
      <c r="M940" s="15"/>
      <c r="N940" s="15"/>
    </row>
    <row r="941" spans="8:14" x14ac:dyDescent="0.2">
      <c r="H941" s="15"/>
      <c r="I941" s="15"/>
      <c r="J941" s="15"/>
      <c r="K941" s="15"/>
      <c r="L941" s="15"/>
      <c r="M941" s="15"/>
      <c r="N941" s="15"/>
    </row>
    <row r="942" spans="8:14" x14ac:dyDescent="0.2">
      <c r="H942" s="15"/>
      <c r="I942" s="15"/>
      <c r="J942" s="15"/>
      <c r="K942" s="15"/>
      <c r="L942" s="15"/>
      <c r="M942" s="15"/>
      <c r="N942" s="15"/>
    </row>
    <row r="943" spans="8:14" x14ac:dyDescent="0.2">
      <c r="H943" s="15"/>
      <c r="I943" s="15"/>
      <c r="J943" s="15"/>
      <c r="K943" s="15"/>
      <c r="L943" s="15"/>
      <c r="M943" s="15"/>
      <c r="N943" s="15"/>
    </row>
    <row r="944" spans="8:14" x14ac:dyDescent="0.2">
      <c r="H944" s="15"/>
      <c r="I944" s="15"/>
      <c r="J944" s="15"/>
      <c r="K944" s="15"/>
      <c r="L944" s="15"/>
      <c r="M944" s="15"/>
      <c r="N944" s="15"/>
    </row>
    <row r="945" spans="8:14" x14ac:dyDescent="0.2">
      <c r="H945" s="15"/>
      <c r="I945" s="15"/>
      <c r="J945" s="15"/>
      <c r="K945" s="15"/>
      <c r="L945" s="15"/>
      <c r="M945" s="15"/>
      <c r="N945" s="15"/>
    </row>
    <row r="946" spans="8:14" x14ac:dyDescent="0.2">
      <c r="H946" s="15"/>
      <c r="I946" s="15"/>
      <c r="J946" s="15"/>
      <c r="K946" s="15"/>
      <c r="L946" s="15"/>
      <c r="M946" s="15"/>
      <c r="N946" s="15"/>
    </row>
    <row r="947" spans="8:14" x14ac:dyDescent="0.2">
      <c r="H947" s="15"/>
      <c r="I947" s="15"/>
      <c r="J947" s="15"/>
      <c r="K947" s="15"/>
      <c r="L947" s="15"/>
      <c r="M947" s="15"/>
      <c r="N947" s="15"/>
    </row>
    <row r="948" spans="8:14" x14ac:dyDescent="0.2">
      <c r="H948" s="15"/>
      <c r="I948" s="15"/>
      <c r="J948" s="15"/>
      <c r="K948" s="15"/>
      <c r="L948" s="15"/>
      <c r="M948" s="15"/>
      <c r="N948" s="15"/>
    </row>
    <row r="949" spans="8:14" x14ac:dyDescent="0.2">
      <c r="H949" s="15"/>
      <c r="I949" s="15"/>
      <c r="J949" s="15"/>
      <c r="K949" s="15"/>
      <c r="L949" s="15"/>
      <c r="M949" s="15"/>
      <c r="N949" s="15"/>
    </row>
    <row r="950" spans="8:14" x14ac:dyDescent="0.2">
      <c r="H950" s="15"/>
      <c r="I950" s="15"/>
      <c r="J950" s="15"/>
      <c r="K950" s="15"/>
      <c r="L950" s="15"/>
      <c r="M950" s="15"/>
      <c r="N950" s="15"/>
    </row>
    <row r="951" spans="8:14" x14ac:dyDescent="0.2">
      <c r="H951" s="15"/>
      <c r="I951" s="15"/>
      <c r="J951" s="15"/>
      <c r="K951" s="15"/>
      <c r="L951" s="15"/>
      <c r="M951" s="15"/>
      <c r="N951" s="15"/>
    </row>
    <row r="952" spans="8:14" x14ac:dyDescent="0.2">
      <c r="H952" s="15"/>
      <c r="I952" s="15"/>
      <c r="J952" s="15"/>
      <c r="K952" s="15"/>
      <c r="L952" s="15"/>
      <c r="M952" s="15"/>
      <c r="N952" s="15"/>
    </row>
    <row r="953" spans="8:14" x14ac:dyDescent="0.2">
      <c r="H953" s="15"/>
      <c r="I953" s="15"/>
      <c r="J953" s="15"/>
      <c r="K953" s="15"/>
      <c r="L953" s="15"/>
      <c r="M953" s="15"/>
      <c r="N953" s="15"/>
    </row>
    <row r="954" spans="8:14" x14ac:dyDescent="0.2">
      <c r="H954" s="15"/>
      <c r="I954" s="15"/>
      <c r="J954" s="15"/>
      <c r="K954" s="15"/>
      <c r="L954" s="15"/>
      <c r="M954" s="15"/>
      <c r="N954" s="15"/>
    </row>
    <row r="955" spans="8:14" x14ac:dyDescent="0.2">
      <c r="H955" s="15"/>
      <c r="I955" s="15"/>
      <c r="J955" s="15"/>
      <c r="K955" s="15"/>
      <c r="L955" s="15"/>
      <c r="M955" s="15"/>
      <c r="N955" s="15"/>
    </row>
    <row r="956" spans="8:14" x14ac:dyDescent="0.2">
      <c r="H956" s="15"/>
      <c r="I956" s="15"/>
      <c r="J956" s="15"/>
      <c r="K956" s="15"/>
      <c r="L956" s="15"/>
      <c r="M956" s="15"/>
      <c r="N956" s="15"/>
    </row>
    <row r="957" spans="8:14" x14ac:dyDescent="0.2">
      <c r="H957" s="15"/>
      <c r="I957" s="15"/>
      <c r="J957" s="15"/>
      <c r="K957" s="15"/>
      <c r="L957" s="15"/>
      <c r="M957" s="15"/>
      <c r="N957" s="15"/>
    </row>
    <row r="958" spans="8:14" x14ac:dyDescent="0.2">
      <c r="H958" s="15"/>
      <c r="I958" s="15"/>
      <c r="J958" s="15"/>
      <c r="K958" s="15"/>
      <c r="L958" s="15"/>
      <c r="M958" s="15"/>
      <c r="N958" s="15"/>
    </row>
    <row r="959" spans="8:14" x14ac:dyDescent="0.2">
      <c r="H959" s="15"/>
      <c r="I959" s="15"/>
      <c r="J959" s="15"/>
      <c r="K959" s="15"/>
      <c r="L959" s="15"/>
      <c r="M959" s="15"/>
      <c r="N959" s="15"/>
    </row>
    <row r="960" spans="8:14" x14ac:dyDescent="0.2">
      <c r="H960" s="15"/>
      <c r="I960" s="15"/>
      <c r="J960" s="15"/>
      <c r="K960" s="15"/>
      <c r="L960" s="15"/>
      <c r="M960" s="15"/>
      <c r="N960" s="15"/>
    </row>
    <row r="961" spans="8:14" x14ac:dyDescent="0.2">
      <c r="H961" s="15"/>
      <c r="I961" s="15"/>
      <c r="J961" s="15"/>
      <c r="K961" s="15"/>
      <c r="L961" s="15"/>
      <c r="M961" s="15"/>
      <c r="N961" s="15"/>
    </row>
    <row r="962" spans="8:14" x14ac:dyDescent="0.2">
      <c r="H962" s="15"/>
      <c r="I962" s="15"/>
      <c r="J962" s="15"/>
      <c r="K962" s="15"/>
      <c r="L962" s="15"/>
      <c r="M962" s="15"/>
      <c r="N962" s="15"/>
    </row>
    <row r="963" spans="8:14" x14ac:dyDescent="0.2">
      <c r="H963" s="15"/>
      <c r="I963" s="15"/>
      <c r="J963" s="15"/>
      <c r="K963" s="15"/>
      <c r="L963" s="15"/>
      <c r="M963" s="15"/>
      <c r="N963" s="15"/>
    </row>
    <row r="964" spans="8:14" x14ac:dyDescent="0.2">
      <c r="H964" s="15"/>
      <c r="I964" s="15"/>
      <c r="J964" s="15"/>
      <c r="K964" s="15"/>
      <c r="L964" s="15"/>
      <c r="M964" s="15"/>
      <c r="N964" s="15"/>
    </row>
    <row r="965" spans="8:14" x14ac:dyDescent="0.2">
      <c r="H965" s="15"/>
      <c r="I965" s="15"/>
      <c r="J965" s="15"/>
      <c r="K965" s="15"/>
      <c r="L965" s="15"/>
      <c r="M965" s="15"/>
      <c r="N965" s="15"/>
    </row>
    <row r="966" spans="8:14" x14ac:dyDescent="0.2">
      <c r="H966" s="15"/>
      <c r="I966" s="15"/>
      <c r="J966" s="15"/>
      <c r="K966" s="15"/>
      <c r="L966" s="15"/>
      <c r="M966" s="15"/>
      <c r="N966" s="15"/>
    </row>
    <row r="967" spans="8:14" x14ac:dyDescent="0.2">
      <c r="H967" s="15"/>
      <c r="I967" s="15"/>
      <c r="J967" s="15"/>
      <c r="K967" s="15"/>
      <c r="L967" s="15"/>
      <c r="M967" s="15"/>
      <c r="N967" s="15"/>
    </row>
    <row r="968" spans="8:14" x14ac:dyDescent="0.2">
      <c r="H968" s="15"/>
      <c r="I968" s="15"/>
      <c r="J968" s="15"/>
      <c r="K968" s="15"/>
      <c r="L968" s="15"/>
      <c r="M968" s="15"/>
      <c r="N968" s="15"/>
    </row>
    <row r="969" spans="8:14" x14ac:dyDescent="0.2">
      <c r="H969" s="15"/>
      <c r="I969" s="15"/>
      <c r="J969" s="15"/>
      <c r="K969" s="15"/>
      <c r="L969" s="15"/>
      <c r="M969" s="15"/>
      <c r="N969" s="15"/>
    </row>
    <row r="970" spans="8:14" x14ac:dyDescent="0.2">
      <c r="H970" s="15"/>
      <c r="I970" s="15"/>
      <c r="J970" s="15"/>
      <c r="K970" s="15"/>
      <c r="L970" s="15"/>
      <c r="M970" s="15"/>
      <c r="N970" s="15"/>
    </row>
    <row r="971" spans="8:14" x14ac:dyDescent="0.2">
      <c r="H971" s="15"/>
      <c r="I971" s="15"/>
      <c r="J971" s="15"/>
      <c r="K971" s="15"/>
      <c r="L971" s="15"/>
      <c r="M971" s="15"/>
      <c r="N971" s="15"/>
    </row>
    <row r="972" spans="8:14" x14ac:dyDescent="0.2">
      <c r="H972" s="15"/>
      <c r="I972" s="15"/>
      <c r="J972" s="15"/>
      <c r="K972" s="15"/>
      <c r="L972" s="15"/>
      <c r="M972" s="15"/>
      <c r="N972" s="15"/>
    </row>
    <row r="973" spans="8:14" x14ac:dyDescent="0.2">
      <c r="H973" s="15"/>
      <c r="I973" s="15"/>
      <c r="J973" s="15"/>
      <c r="K973" s="15"/>
      <c r="L973" s="15"/>
      <c r="M973" s="15"/>
      <c r="N973" s="15"/>
    </row>
    <row r="974" spans="8:14" x14ac:dyDescent="0.2">
      <c r="H974" s="15"/>
      <c r="I974" s="15"/>
      <c r="J974" s="15"/>
      <c r="K974" s="15"/>
      <c r="L974" s="15"/>
      <c r="M974" s="15"/>
      <c r="N974" s="15"/>
    </row>
    <row r="975" spans="8:14" x14ac:dyDescent="0.2">
      <c r="H975" s="15"/>
      <c r="I975" s="15"/>
      <c r="J975" s="15"/>
      <c r="K975" s="15"/>
      <c r="L975" s="15"/>
      <c r="M975" s="15"/>
      <c r="N975" s="15"/>
    </row>
    <row r="976" spans="8:14" x14ac:dyDescent="0.2">
      <c r="H976" s="15"/>
      <c r="I976" s="15"/>
      <c r="J976" s="15"/>
      <c r="K976" s="15"/>
      <c r="L976" s="15"/>
      <c r="M976" s="15"/>
      <c r="N976" s="15"/>
    </row>
    <row r="977" spans="8:14" x14ac:dyDescent="0.2">
      <c r="H977" s="15"/>
      <c r="I977" s="15"/>
      <c r="J977" s="15"/>
      <c r="K977" s="15"/>
      <c r="L977" s="15"/>
      <c r="M977" s="15"/>
      <c r="N977" s="15"/>
    </row>
    <row r="978" spans="8:14" x14ac:dyDescent="0.2">
      <c r="H978" s="15"/>
      <c r="I978" s="15"/>
      <c r="J978" s="15"/>
      <c r="K978" s="15"/>
      <c r="L978" s="15"/>
      <c r="M978" s="15"/>
      <c r="N978" s="15"/>
    </row>
    <row r="979" spans="8:14" x14ac:dyDescent="0.2">
      <c r="H979" s="15"/>
      <c r="I979" s="15"/>
      <c r="J979" s="15"/>
      <c r="K979" s="15"/>
      <c r="L979" s="15"/>
      <c r="M979" s="15"/>
      <c r="N979" s="15"/>
    </row>
    <row r="980" spans="8:14" x14ac:dyDescent="0.2">
      <c r="H980" s="15"/>
      <c r="I980" s="15"/>
      <c r="J980" s="15"/>
      <c r="K980" s="15"/>
      <c r="L980" s="15"/>
      <c r="M980" s="15"/>
      <c r="N980" s="15"/>
    </row>
    <row r="981" spans="8:14" x14ac:dyDescent="0.2">
      <c r="H981" s="15"/>
      <c r="I981" s="15"/>
      <c r="J981" s="15"/>
      <c r="K981" s="15"/>
      <c r="L981" s="15"/>
      <c r="M981" s="15"/>
      <c r="N981" s="15"/>
    </row>
    <row r="982" spans="8:14" x14ac:dyDescent="0.2">
      <c r="H982" s="15"/>
      <c r="I982" s="15"/>
      <c r="J982" s="15"/>
      <c r="K982" s="15"/>
      <c r="L982" s="15"/>
      <c r="M982" s="15"/>
      <c r="N982" s="15"/>
    </row>
    <row r="983" spans="8:14" x14ac:dyDescent="0.2">
      <c r="H983" s="15"/>
      <c r="I983" s="15"/>
      <c r="J983" s="15"/>
      <c r="K983" s="15"/>
      <c r="L983" s="15"/>
      <c r="M983" s="15"/>
      <c r="N983" s="15"/>
    </row>
    <row r="984" spans="8:14" x14ac:dyDescent="0.2">
      <c r="H984" s="15"/>
      <c r="I984" s="15"/>
      <c r="J984" s="15"/>
      <c r="K984" s="15"/>
      <c r="L984" s="15"/>
      <c r="M984" s="15"/>
      <c r="N984" s="15"/>
    </row>
    <row r="985" spans="8:14" x14ac:dyDescent="0.2">
      <c r="H985" s="15"/>
      <c r="I985" s="15"/>
      <c r="J985" s="15"/>
      <c r="K985" s="15"/>
      <c r="L985" s="15"/>
      <c r="M985" s="15"/>
      <c r="N985" s="15"/>
    </row>
    <row r="986" spans="8:14" x14ac:dyDescent="0.2">
      <c r="H986" s="15"/>
      <c r="I986" s="15"/>
      <c r="J986" s="15"/>
      <c r="K986" s="15"/>
      <c r="L986" s="15"/>
      <c r="M986" s="15"/>
      <c r="N986" s="15"/>
    </row>
    <row r="987" spans="8:14" x14ac:dyDescent="0.2">
      <c r="H987" s="15"/>
      <c r="I987" s="15"/>
      <c r="J987" s="15"/>
      <c r="K987" s="15"/>
      <c r="L987" s="15"/>
      <c r="M987" s="15"/>
      <c r="N987" s="15"/>
    </row>
    <row r="988" spans="8:14" x14ac:dyDescent="0.2">
      <c r="H988" s="15"/>
      <c r="I988" s="15"/>
      <c r="J988" s="15"/>
      <c r="K988" s="15"/>
      <c r="L988" s="15"/>
      <c r="M988" s="15"/>
      <c r="N988" s="15"/>
    </row>
    <row r="989" spans="8:14" x14ac:dyDescent="0.2">
      <c r="H989" s="15"/>
      <c r="I989" s="15"/>
      <c r="J989" s="15"/>
      <c r="K989" s="15"/>
      <c r="L989" s="15"/>
      <c r="M989" s="15"/>
      <c r="N989" s="15"/>
    </row>
    <row r="990" spans="8:14" x14ac:dyDescent="0.2">
      <c r="H990" s="15"/>
      <c r="I990" s="15"/>
      <c r="J990" s="15"/>
      <c r="K990" s="15"/>
      <c r="L990" s="15"/>
      <c r="M990" s="15"/>
      <c r="N990" s="15"/>
    </row>
    <row r="991" spans="8:14" x14ac:dyDescent="0.2">
      <c r="H991" s="15"/>
      <c r="I991" s="15"/>
      <c r="J991" s="15"/>
      <c r="K991" s="15"/>
      <c r="L991" s="15"/>
      <c r="M991" s="15"/>
      <c r="N991" s="15"/>
    </row>
    <row r="992" spans="8:14" x14ac:dyDescent="0.2">
      <c r="H992" s="15"/>
      <c r="I992" s="15"/>
      <c r="J992" s="15"/>
      <c r="K992" s="15"/>
      <c r="L992" s="15"/>
      <c r="M992" s="15"/>
      <c r="N992" s="15"/>
    </row>
    <row r="993" spans="8:14" x14ac:dyDescent="0.2">
      <c r="H993" s="15"/>
      <c r="I993" s="15"/>
      <c r="J993" s="15"/>
      <c r="K993" s="15"/>
      <c r="L993" s="15"/>
      <c r="M993" s="15"/>
      <c r="N993" s="15"/>
    </row>
    <row r="994" spans="8:14" x14ac:dyDescent="0.2">
      <c r="H994" s="15"/>
      <c r="I994" s="15"/>
      <c r="J994" s="15"/>
      <c r="K994" s="15"/>
      <c r="L994" s="15"/>
      <c r="M994" s="15"/>
      <c r="N994" s="15"/>
    </row>
    <row r="995" spans="8:14" x14ac:dyDescent="0.2">
      <c r="H995" s="15"/>
      <c r="I995" s="15"/>
      <c r="J995" s="15"/>
      <c r="K995" s="15"/>
      <c r="L995" s="15"/>
      <c r="M995" s="15"/>
      <c r="N995" s="15"/>
    </row>
    <row r="996" spans="8:14" x14ac:dyDescent="0.2">
      <c r="H996" s="15"/>
      <c r="I996" s="15"/>
      <c r="J996" s="15"/>
      <c r="K996" s="15"/>
      <c r="L996" s="15"/>
      <c r="M996" s="15"/>
      <c r="N996" s="15"/>
    </row>
    <row r="997" spans="8:14" x14ac:dyDescent="0.2">
      <c r="H997" s="15"/>
      <c r="I997" s="15"/>
      <c r="J997" s="15"/>
      <c r="K997" s="15"/>
      <c r="L997" s="15"/>
      <c r="M997" s="15"/>
      <c r="N997" s="15"/>
    </row>
    <row r="998" spans="8:14" x14ac:dyDescent="0.2">
      <c r="H998" s="15"/>
      <c r="I998" s="15"/>
      <c r="J998" s="15"/>
      <c r="K998" s="15"/>
      <c r="L998" s="15"/>
      <c r="M998" s="15"/>
      <c r="N998" s="15"/>
    </row>
    <row r="999" spans="8:14" x14ac:dyDescent="0.2">
      <c r="H999" s="15"/>
      <c r="I999" s="15"/>
      <c r="J999" s="15"/>
      <c r="K999" s="15"/>
      <c r="L999" s="15"/>
      <c r="M999" s="15"/>
      <c r="N999" s="15"/>
    </row>
    <row r="1000" spans="8:14" x14ac:dyDescent="0.2">
      <c r="H1000" s="15"/>
      <c r="I1000" s="15"/>
      <c r="J1000" s="15"/>
      <c r="K1000" s="15"/>
      <c r="L1000" s="15"/>
      <c r="M1000" s="15"/>
      <c r="N1000" s="15"/>
    </row>
    <row r="1001" spans="8:14" x14ac:dyDescent="0.2">
      <c r="H1001" s="15"/>
      <c r="I1001" s="15"/>
      <c r="J1001" s="15"/>
      <c r="K1001" s="15"/>
      <c r="L1001" s="15"/>
      <c r="M1001" s="15"/>
      <c r="N1001" s="15"/>
    </row>
    <row r="1002" spans="8:14" x14ac:dyDescent="0.2">
      <c r="H1002" s="15"/>
      <c r="I1002" s="15"/>
      <c r="J1002" s="15"/>
      <c r="K1002" s="15"/>
      <c r="L1002" s="15"/>
      <c r="M1002" s="15"/>
      <c r="N1002" s="15"/>
    </row>
    <row r="1003" spans="8:14" x14ac:dyDescent="0.2">
      <c r="H1003" s="15"/>
      <c r="I1003" s="15"/>
      <c r="J1003" s="15"/>
      <c r="K1003" s="15"/>
      <c r="L1003" s="15"/>
      <c r="M1003" s="15"/>
      <c r="N1003" s="15"/>
    </row>
    <row r="1004" spans="8:14" x14ac:dyDescent="0.2">
      <c r="H1004" s="15"/>
      <c r="I1004" s="15"/>
      <c r="J1004" s="15"/>
      <c r="K1004" s="15"/>
      <c r="L1004" s="15"/>
      <c r="M1004" s="15"/>
      <c r="N1004" s="15"/>
    </row>
    <row r="1005" spans="8:14" x14ac:dyDescent="0.2">
      <c r="H1005" s="15"/>
      <c r="I1005" s="15"/>
      <c r="J1005" s="15"/>
      <c r="K1005" s="15"/>
      <c r="L1005" s="15"/>
      <c r="M1005" s="15"/>
      <c r="N1005" s="15"/>
    </row>
    <row r="1006" spans="8:14" x14ac:dyDescent="0.2">
      <c r="H1006" s="15"/>
      <c r="I1006" s="15"/>
      <c r="J1006" s="15"/>
      <c r="K1006" s="15"/>
      <c r="L1006" s="15"/>
      <c r="M1006" s="15"/>
      <c r="N1006" s="15"/>
    </row>
    <row r="1007" spans="8:14" x14ac:dyDescent="0.2">
      <c r="H1007" s="15"/>
      <c r="I1007" s="15"/>
      <c r="J1007" s="15"/>
      <c r="K1007" s="15"/>
      <c r="L1007" s="15"/>
      <c r="M1007" s="15"/>
      <c r="N1007" s="15"/>
    </row>
    <row r="1008" spans="8:14" x14ac:dyDescent="0.2">
      <c r="H1008" s="15"/>
      <c r="I1008" s="15"/>
      <c r="J1008" s="15"/>
      <c r="K1008" s="15"/>
      <c r="L1008" s="15"/>
      <c r="M1008" s="15"/>
      <c r="N1008" s="15"/>
    </row>
    <row r="1009" spans="8:14" x14ac:dyDescent="0.2">
      <c r="H1009" s="15"/>
      <c r="I1009" s="15"/>
      <c r="J1009" s="15"/>
      <c r="K1009" s="15"/>
      <c r="L1009" s="15"/>
      <c r="M1009" s="15"/>
      <c r="N1009" s="15"/>
    </row>
    <row r="1010" spans="8:14" x14ac:dyDescent="0.2">
      <c r="H1010" s="15"/>
      <c r="I1010" s="15"/>
      <c r="J1010" s="15"/>
      <c r="K1010" s="15"/>
      <c r="L1010" s="15"/>
      <c r="M1010" s="15"/>
      <c r="N1010" s="15"/>
    </row>
    <row r="1011" spans="8:14" x14ac:dyDescent="0.2">
      <c r="H1011" s="15"/>
      <c r="I1011" s="15"/>
      <c r="J1011" s="15"/>
      <c r="K1011" s="15"/>
      <c r="L1011" s="15"/>
      <c r="M1011" s="15"/>
      <c r="N1011" s="15"/>
    </row>
  </sheetData>
  <mergeCells count="12">
    <mergeCell ref="A2:P2"/>
    <mergeCell ref="A4:P4"/>
    <mergeCell ref="B7:C7"/>
    <mergeCell ref="B8:C8"/>
    <mergeCell ref="B9:C9"/>
    <mergeCell ref="B6:C6"/>
    <mergeCell ref="B17:C17"/>
    <mergeCell ref="B10:C10"/>
    <mergeCell ref="B11:C11"/>
    <mergeCell ref="A3:R3"/>
    <mergeCell ref="B12:C12"/>
    <mergeCell ref="B13:C13"/>
  </mergeCells>
  <pageMargins left="0.19685039370078741" right="0.19685039370078741" top="0.27559055118110237" bottom="0.35433070866141736" header="0.15748031496062992" footer="0.23622047244094491"/>
  <pageSetup paperSize="8" scale="5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30E3-C208-47D9-8E8B-D7362A193A12}">
  <sheetPr>
    <pageSetUpPr fitToPage="1"/>
  </sheetPr>
  <dimension ref="A2:Q1011"/>
  <sheetViews>
    <sheetView tabSelected="1"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23" sqref="L23"/>
    </sheetView>
  </sheetViews>
  <sheetFormatPr defaultRowHeight="12.75" x14ac:dyDescent="0.2"/>
  <cols>
    <col min="1" max="1" width="55.42578125" style="1" customWidth="1"/>
    <col min="2" max="2" width="6.7109375" style="1" customWidth="1"/>
    <col min="3" max="3" width="5.7109375" style="1" customWidth="1"/>
    <col min="4" max="4" width="17.5703125" style="1" hidden="1" customWidth="1"/>
    <col min="5" max="5" width="2.5703125" style="1" hidden="1" customWidth="1"/>
    <col min="6" max="6" width="22.85546875" style="1" customWidth="1"/>
    <col min="7" max="7" width="24.85546875" style="1" customWidth="1"/>
    <col min="8" max="8" width="23.28515625" style="1" customWidth="1"/>
    <col min="9" max="10" width="24.28515625" style="1" customWidth="1"/>
    <col min="11" max="11" width="25.5703125" style="1" customWidth="1"/>
    <col min="12" max="13" width="25.28515625" style="1" customWidth="1"/>
    <col min="14" max="14" width="24.42578125" style="1" customWidth="1"/>
    <col min="15" max="15" width="23" style="1" customWidth="1"/>
    <col min="16" max="16" width="18.7109375" style="1" bestFit="1" customWidth="1"/>
    <col min="17" max="16384" width="9.140625" style="1"/>
  </cols>
  <sheetData>
    <row r="2" spans="1:16" ht="20.25" x14ac:dyDescent="0.3">
      <c r="A2" s="88" t="s">
        <v>117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6" ht="30.75" customHeight="1" x14ac:dyDescent="0.3">
      <c r="A3" s="87" t="s">
        <v>118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6" ht="15.75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6" ht="18.75" x14ac:dyDescent="0.3">
      <c r="H5" s="18"/>
      <c r="J5" s="18"/>
      <c r="L5" s="18"/>
      <c r="M5" s="72"/>
      <c r="N5" s="72"/>
      <c r="O5" s="77" t="s">
        <v>115</v>
      </c>
    </row>
    <row r="6" spans="1:16" ht="133.5" customHeight="1" x14ac:dyDescent="0.2">
      <c r="A6" s="2" t="s">
        <v>0</v>
      </c>
      <c r="B6" s="85"/>
      <c r="C6" s="86"/>
      <c r="D6" s="2" t="s">
        <v>3</v>
      </c>
      <c r="E6" s="2" t="s">
        <v>4</v>
      </c>
      <c r="F6" s="56" t="s">
        <v>119</v>
      </c>
      <c r="G6" s="56" t="s">
        <v>120</v>
      </c>
      <c r="H6" s="3" t="s">
        <v>5</v>
      </c>
      <c r="I6" s="56" t="s">
        <v>121</v>
      </c>
      <c r="J6" s="3" t="s">
        <v>5</v>
      </c>
      <c r="K6" s="56" t="s">
        <v>122</v>
      </c>
      <c r="L6" s="3" t="s">
        <v>5</v>
      </c>
      <c r="M6" s="56" t="s">
        <v>123</v>
      </c>
      <c r="N6" s="3" t="s">
        <v>5</v>
      </c>
      <c r="O6" s="3" t="s">
        <v>126</v>
      </c>
    </row>
    <row r="7" spans="1:16" ht="22.15" customHeight="1" x14ac:dyDescent="0.2">
      <c r="A7" s="27" t="s">
        <v>96</v>
      </c>
      <c r="B7" s="85"/>
      <c r="C7" s="86"/>
      <c r="D7" s="2"/>
      <c r="E7" s="2"/>
      <c r="F7" s="51">
        <v>72823301834.990005</v>
      </c>
      <c r="G7" s="51">
        <v>73316195334.990005</v>
      </c>
      <c r="H7" s="52">
        <f t="shared" ref="H7:H15" si="0">G7-F7</f>
        <v>492893500</v>
      </c>
      <c r="I7" s="51">
        <v>80560398278.130005</v>
      </c>
      <c r="J7" s="52">
        <f t="shared" ref="J7:J15" si="1">I7-G7</f>
        <v>7244202943.1399994</v>
      </c>
      <c r="K7" s="51">
        <v>85371057264.479996</v>
      </c>
      <c r="L7" s="52">
        <f>K7-I7</f>
        <v>4810658986.3499908</v>
      </c>
      <c r="M7" s="51">
        <v>87304217349.690002</v>
      </c>
      <c r="N7" s="52">
        <f>M7-K7</f>
        <v>1933160085.2100067</v>
      </c>
      <c r="O7" s="52">
        <f>M7-F7</f>
        <v>14480915514.699997</v>
      </c>
    </row>
    <row r="8" spans="1:16" ht="18.600000000000001" customHeight="1" x14ac:dyDescent="0.2">
      <c r="A8" s="50" t="s">
        <v>97</v>
      </c>
      <c r="B8" s="85"/>
      <c r="C8" s="86"/>
      <c r="D8" s="2"/>
      <c r="E8" s="2"/>
      <c r="F8" s="51">
        <f>F7-F9</f>
        <v>55034846666.300003</v>
      </c>
      <c r="G8" s="51">
        <f>G7-G9</f>
        <v>55034846666.300003</v>
      </c>
      <c r="H8" s="52">
        <f t="shared" si="0"/>
        <v>0</v>
      </c>
      <c r="I8" s="51">
        <f>I7-I9</f>
        <v>61034846666.300003</v>
      </c>
      <c r="J8" s="52">
        <f t="shared" si="1"/>
        <v>6000000000</v>
      </c>
      <c r="K8" s="51">
        <f>K7-K9</f>
        <v>63034846666.299995</v>
      </c>
      <c r="L8" s="52">
        <f t="shared" ref="L8:L15" si="2">K8-I8</f>
        <v>1999999999.9999924</v>
      </c>
      <c r="M8" s="51">
        <f>M7-M9</f>
        <v>65034846666.300003</v>
      </c>
      <c r="N8" s="52">
        <f t="shared" ref="N8:N15" si="3">M8-K8</f>
        <v>2000000000.0000076</v>
      </c>
      <c r="O8" s="52">
        <f t="shared" ref="O8:O9" si="4">M8-F8</f>
        <v>10000000000</v>
      </c>
    </row>
    <row r="9" spans="1:16" ht="25.15" customHeight="1" x14ac:dyDescent="0.2">
      <c r="A9" s="50" t="s">
        <v>98</v>
      </c>
      <c r="B9" s="85"/>
      <c r="C9" s="86"/>
      <c r="D9" s="2"/>
      <c r="E9" s="2"/>
      <c r="F9" s="81">
        <v>17788455168.689999</v>
      </c>
      <c r="G9" s="82">
        <v>18281348668.689999</v>
      </c>
      <c r="H9" s="52">
        <f>G9-F9</f>
        <v>492893500</v>
      </c>
      <c r="I9" s="51">
        <v>19525551611.830002</v>
      </c>
      <c r="J9" s="52">
        <f>I9-G9</f>
        <v>1244202943.1400032</v>
      </c>
      <c r="K9" s="51">
        <v>22336210598.18</v>
      </c>
      <c r="L9" s="52">
        <f>K9-I9</f>
        <v>2810658986.3499985</v>
      </c>
      <c r="M9" s="51">
        <v>22269370683.389999</v>
      </c>
      <c r="N9" s="52">
        <f>M9-K9</f>
        <v>-66839914.790000916</v>
      </c>
      <c r="O9" s="52">
        <f t="shared" si="4"/>
        <v>4480915514.7000008</v>
      </c>
    </row>
    <row r="10" spans="1:16" ht="34.15" customHeight="1" x14ac:dyDescent="0.2">
      <c r="A10" s="48" t="s">
        <v>99</v>
      </c>
      <c r="B10" s="85"/>
      <c r="C10" s="86"/>
      <c r="D10" s="2"/>
      <c r="E10" s="2"/>
      <c r="F10" s="79"/>
      <c r="G10" s="53">
        <f>F10</f>
        <v>0</v>
      </c>
      <c r="H10" s="65">
        <f t="shared" si="0"/>
        <v>0</v>
      </c>
      <c r="I10" s="53">
        <f>G10+474979700</f>
        <v>474979700</v>
      </c>
      <c r="J10" s="65">
        <f t="shared" si="1"/>
        <v>474979700</v>
      </c>
      <c r="K10" s="53">
        <f>I10+157635500</f>
        <v>632615200</v>
      </c>
      <c r="L10" s="65">
        <f>K10-I10</f>
        <v>157635500</v>
      </c>
      <c r="M10" s="53">
        <f>K10</f>
        <v>632615200</v>
      </c>
      <c r="N10" s="65">
        <f t="shared" si="3"/>
        <v>0</v>
      </c>
      <c r="O10" s="65">
        <f>M10-F10</f>
        <v>632615200</v>
      </c>
      <c r="P10" s="60"/>
    </row>
    <row r="11" spans="1:16" ht="37.15" customHeight="1" x14ac:dyDescent="0.2">
      <c r="A11" s="49" t="s">
        <v>100</v>
      </c>
      <c r="B11" s="85"/>
      <c r="C11" s="86"/>
      <c r="D11" s="2"/>
      <c r="E11" s="2"/>
      <c r="F11" s="53">
        <v>12314643800</v>
      </c>
      <c r="G11" s="53">
        <f>F11</f>
        <v>12314643800</v>
      </c>
      <c r="H11" s="65">
        <f t="shared" si="0"/>
        <v>0</v>
      </c>
      <c r="I11" s="53">
        <f>G11+36310100+206549700+42044400+87537200+215872500</f>
        <v>12902957700</v>
      </c>
      <c r="J11" s="65">
        <f t="shared" si="1"/>
        <v>588313900</v>
      </c>
      <c r="K11" s="53">
        <f>I11+2321681100+5700000</f>
        <v>15230338800</v>
      </c>
      <c r="L11" s="65">
        <f>K11-I11</f>
        <v>2327381100</v>
      </c>
      <c r="M11" s="53">
        <f>K11+21448800+74700000-7971900+9000000+33082100-36445800+45078400</f>
        <v>15369230400</v>
      </c>
      <c r="N11" s="65">
        <f t="shared" si="3"/>
        <v>138891600</v>
      </c>
      <c r="O11" s="65">
        <f t="shared" ref="O11:O15" si="5">M11-F11</f>
        <v>3054586600</v>
      </c>
      <c r="P11" s="60"/>
    </row>
    <row r="12" spans="1:16" ht="37.9" customHeight="1" x14ac:dyDescent="0.2">
      <c r="A12" s="49" t="s">
        <v>101</v>
      </c>
      <c r="B12" s="85"/>
      <c r="C12" s="86"/>
      <c r="D12" s="2"/>
      <c r="E12" s="2"/>
      <c r="F12" s="53">
        <v>2328902500</v>
      </c>
      <c r="G12" s="53">
        <f>F12</f>
        <v>2328902500</v>
      </c>
      <c r="H12" s="65">
        <f t="shared" si="0"/>
        <v>0</v>
      </c>
      <c r="I12" s="53">
        <f>G12+9076300</f>
        <v>2337978800</v>
      </c>
      <c r="J12" s="65">
        <f t="shared" si="1"/>
        <v>9076300</v>
      </c>
      <c r="K12" s="53">
        <f>I12</f>
        <v>2337978800</v>
      </c>
      <c r="L12" s="65">
        <f t="shared" si="2"/>
        <v>0</v>
      </c>
      <c r="M12" s="53">
        <f>K12-123813500+9603300+123400-247725400</f>
        <v>1976166600</v>
      </c>
      <c r="N12" s="65">
        <f t="shared" si="3"/>
        <v>-361812200</v>
      </c>
      <c r="O12" s="65">
        <f t="shared" si="5"/>
        <v>-352735900</v>
      </c>
    </row>
    <row r="13" spans="1:16" ht="16.5" x14ac:dyDescent="0.2">
      <c r="A13" s="49" t="s">
        <v>102</v>
      </c>
      <c r="B13" s="85"/>
      <c r="C13" s="86"/>
      <c r="D13" s="2"/>
      <c r="E13" s="2"/>
      <c r="F13" s="53">
        <v>2910987400</v>
      </c>
      <c r="G13" s="53">
        <f>F13+492893500</f>
        <v>3403880900</v>
      </c>
      <c r="H13" s="65">
        <f t="shared" si="0"/>
        <v>492893500</v>
      </c>
      <c r="I13" s="53">
        <f>G13+50000+2780125.32+941296.82-2477300+28300+27016800</f>
        <v>3432220122.1400003</v>
      </c>
      <c r="J13" s="65">
        <f t="shared" si="1"/>
        <v>28339222.140000343</v>
      </c>
      <c r="K13" s="53">
        <f>I13+611000+2740703.53+678376.82+24565500+237969200</f>
        <v>3698784902.4900007</v>
      </c>
      <c r="L13" s="65">
        <f t="shared" si="2"/>
        <v>266564780.35000038</v>
      </c>
      <c r="M13" s="53">
        <f>K13+2317000+70998+1894131.62+911450.59+86362500-41164000+20233100+8375700-40081600</f>
        <v>3737704182.7000008</v>
      </c>
      <c r="N13" s="65">
        <f t="shared" si="3"/>
        <v>38919280.210000038</v>
      </c>
      <c r="O13" s="65">
        <f t="shared" si="5"/>
        <v>826716782.70000076</v>
      </c>
    </row>
    <row r="14" spans="1:16" ht="52.5" customHeight="1" x14ac:dyDescent="0.2">
      <c r="A14" s="49" t="s">
        <v>103</v>
      </c>
      <c r="B14" s="85"/>
      <c r="C14" s="86"/>
      <c r="D14" s="2"/>
      <c r="E14" s="2"/>
      <c r="F14" s="76">
        <v>233921468.69</v>
      </c>
      <c r="G14" s="53">
        <f>F14</f>
        <v>233921468.69</v>
      </c>
      <c r="H14" s="65">
        <f t="shared" si="0"/>
        <v>0</v>
      </c>
      <c r="I14" s="53">
        <f>G14+134893821</f>
        <v>368815289.69</v>
      </c>
      <c r="J14" s="65">
        <f t="shared" si="1"/>
        <v>134893821</v>
      </c>
      <c r="K14" s="53">
        <f>I14+59077606</f>
        <v>427892895.69</v>
      </c>
      <c r="L14" s="65">
        <f t="shared" si="2"/>
        <v>59077606</v>
      </c>
      <c r="M14" s="53">
        <f>K14+117161405</f>
        <v>545054300.69000006</v>
      </c>
      <c r="N14" s="65">
        <f t="shared" si="3"/>
        <v>117161405.00000006</v>
      </c>
      <c r="O14" s="65">
        <f t="shared" si="5"/>
        <v>311132832.00000006</v>
      </c>
    </row>
    <row r="15" spans="1:16" ht="47.25" customHeight="1" x14ac:dyDescent="0.2">
      <c r="A15" s="49" t="s">
        <v>112</v>
      </c>
      <c r="B15" s="85"/>
      <c r="C15" s="86"/>
      <c r="D15" s="2"/>
      <c r="E15" s="2"/>
      <c r="F15" s="53"/>
      <c r="H15" s="65">
        <f t="shared" si="0"/>
        <v>0</v>
      </c>
      <c r="I15" s="53">
        <v>8600000</v>
      </c>
      <c r="J15" s="65">
        <f t="shared" si="1"/>
        <v>8600000</v>
      </c>
      <c r="K15" s="53">
        <f>+I15</f>
        <v>8600000</v>
      </c>
      <c r="L15" s="65">
        <f t="shared" si="2"/>
        <v>0</v>
      </c>
      <c r="M15" s="53">
        <f>+K15</f>
        <v>8600000</v>
      </c>
      <c r="N15" s="52">
        <f t="shared" si="3"/>
        <v>0</v>
      </c>
      <c r="O15" s="65">
        <f t="shared" si="5"/>
        <v>8600000</v>
      </c>
    </row>
    <row r="16" spans="1:16" ht="38.25" hidden="1" customHeight="1" x14ac:dyDescent="0.2">
      <c r="A16" s="49"/>
      <c r="B16" s="74"/>
      <c r="C16" s="75"/>
      <c r="D16" s="2"/>
      <c r="E16" s="2"/>
      <c r="F16" s="67">
        <f>F9-F10-F11-F12-F13-F14</f>
        <v>-1.3709068298339844E-6</v>
      </c>
      <c r="G16" s="67">
        <f>G9-G10-G11-G12-G13-G14</f>
        <v>-1.3709068298339844E-6</v>
      </c>
      <c r="H16" s="66">
        <f t="shared" ref="H16:O16" si="6">H9-H10-H11-H12-H13-H14-H15</f>
        <v>0</v>
      </c>
      <c r="I16" s="66" t="e">
        <f>I9-I10-I11-I12-I13-I14-#REF!</f>
        <v>#REF!</v>
      </c>
      <c r="J16" s="66">
        <f t="shared" si="6"/>
        <v>2.86102294921875E-6</v>
      </c>
      <c r="K16" s="66">
        <f t="shared" si="6"/>
        <v>-4.1723251342773438E-7</v>
      </c>
      <c r="L16" s="66">
        <f t="shared" si="6"/>
        <v>-1.9073486328125E-6</v>
      </c>
      <c r="M16" s="66">
        <f t="shared" si="6"/>
        <v>-1.430511474609375E-6</v>
      </c>
      <c r="N16" s="66">
        <f t="shared" si="6"/>
        <v>-1.0132789611816406E-6</v>
      </c>
      <c r="O16" s="66">
        <f t="shared" si="6"/>
        <v>-5.9604644775390625E-8</v>
      </c>
      <c r="P16" s="18"/>
    </row>
    <row r="17" spans="1:15" ht="16.5" x14ac:dyDescent="0.2">
      <c r="A17" s="27" t="s">
        <v>6</v>
      </c>
      <c r="B17" s="83"/>
      <c r="C17" s="84"/>
      <c r="D17" s="5">
        <f>D19+D29+D32+D39+D49+D54+D57+D65+D68+D75+D81+D85+D89+D91</f>
        <v>0</v>
      </c>
      <c r="E17" s="5">
        <f>E19+E29+E32+E39+E49+E54+E57+E65+E68+E75+E81+E85+E89+E91</f>
        <v>0</v>
      </c>
      <c r="F17" s="33">
        <f>F19+F29+F32+F39+F49+F54+F57+F65+F68+F75+F81+F85+F89+F91</f>
        <v>95052518950.209991</v>
      </c>
      <c r="G17" s="33">
        <f>G19+G29+G32+G39+G49+G54+G57+G65+G68+G75+G81+G85+G89+G91</f>
        <v>100227482375.42999</v>
      </c>
      <c r="H17" s="52">
        <f>G17-F17</f>
        <v>5174963425.2200012</v>
      </c>
      <c r="I17" s="33">
        <f>I19+I29+I32+I39+I49+I54+I57+I65+I68+I75+I81+I85+I89+I91</f>
        <v>106875152883.76999</v>
      </c>
      <c r="J17" s="52">
        <f>I17-G17</f>
        <v>6647670508.3399963</v>
      </c>
      <c r="K17" s="33">
        <f>K19+K29+K32+K39+K49+K54+K57+K65+K68+K75+K81+K85+K89+K91</f>
        <v>113636942770.12001</v>
      </c>
      <c r="L17" s="34">
        <f>L19+L29+L32+L39+L49+L54+L57+L65+L68+L75+L81+L85+L89+L91</f>
        <v>6761789886.3500004</v>
      </c>
      <c r="M17" s="33">
        <f>M19+M29+M32+M39+M49+M54+M57+M65+M68+M75+M81+M85+M89+M91</f>
        <v>117580244905.32999</v>
      </c>
      <c r="N17" s="34">
        <f>N19+N29+N32+N39+N49+N54+N57+N65+N68+N75+N81+N85+N89+N91</f>
        <v>3943302135.2099977</v>
      </c>
      <c r="O17" s="52">
        <f>M17-F17</f>
        <v>22527725955.119995</v>
      </c>
    </row>
    <row r="18" spans="1:15" ht="25.5" x14ac:dyDescent="0.2">
      <c r="A18" s="27"/>
      <c r="B18" s="2" t="s">
        <v>1</v>
      </c>
      <c r="C18" s="2" t="s">
        <v>2</v>
      </c>
      <c r="D18" s="5"/>
      <c r="E18" s="5"/>
      <c r="F18" s="35"/>
      <c r="G18" s="35"/>
      <c r="H18" s="36"/>
      <c r="I18" s="35"/>
      <c r="J18" s="36"/>
      <c r="K18" s="35"/>
      <c r="L18" s="34"/>
      <c r="M18" s="33"/>
      <c r="N18" s="34"/>
      <c r="O18" s="34"/>
    </row>
    <row r="19" spans="1:15" s="61" customFormat="1" ht="18" customHeight="1" x14ac:dyDescent="0.2">
      <c r="A19" s="28" t="s">
        <v>7</v>
      </c>
      <c r="B19" s="29" t="s">
        <v>8</v>
      </c>
      <c r="C19" s="29" t="s">
        <v>9</v>
      </c>
      <c r="D19" s="6">
        <f t="shared" ref="D19:O19" si="7">SUM(D20:D28)</f>
        <v>0</v>
      </c>
      <c r="E19" s="6">
        <f t="shared" si="7"/>
        <v>0</v>
      </c>
      <c r="F19" s="37">
        <f t="shared" si="7"/>
        <v>5073796517.6199999</v>
      </c>
      <c r="G19" s="37">
        <f t="shared" si="7"/>
        <v>6633997906.29</v>
      </c>
      <c r="H19" s="38">
        <f t="shared" si="7"/>
        <v>1560201388.6700001</v>
      </c>
      <c r="I19" s="37">
        <f t="shared" si="7"/>
        <v>8326072214.6800003</v>
      </c>
      <c r="J19" s="38">
        <f t="shared" si="7"/>
        <v>1464624508.3900003</v>
      </c>
      <c r="K19" s="37">
        <f t="shared" si="7"/>
        <v>9386967697.1700001</v>
      </c>
      <c r="L19" s="38">
        <f t="shared" si="7"/>
        <v>1060895482.4899994</v>
      </c>
      <c r="M19" s="37">
        <f t="shared" si="7"/>
        <v>9379624376.1199989</v>
      </c>
      <c r="N19" s="38">
        <f t="shared" si="7"/>
        <v>-7343321.0499998331</v>
      </c>
      <c r="O19" s="70">
        <f t="shared" si="7"/>
        <v>4305827858.5</v>
      </c>
    </row>
    <row r="20" spans="1:15" ht="30" x14ac:dyDescent="0.25">
      <c r="A20" s="19" t="s">
        <v>90</v>
      </c>
      <c r="B20" s="20" t="s">
        <v>8</v>
      </c>
      <c r="C20" s="20" t="s">
        <v>10</v>
      </c>
      <c r="D20" s="7"/>
      <c r="E20" s="7"/>
      <c r="F20" s="80">
        <v>6160953</v>
      </c>
      <c r="G20" s="80">
        <v>6160953</v>
      </c>
      <c r="H20" s="24">
        <f>G20-F20</f>
        <v>0</v>
      </c>
      <c r="I20" s="80">
        <v>6160953</v>
      </c>
      <c r="J20" s="24">
        <f>I20-G20</f>
        <v>0</v>
      </c>
      <c r="K20" s="80">
        <v>6160953</v>
      </c>
      <c r="L20" s="24">
        <f>K20-I20</f>
        <v>0</v>
      </c>
      <c r="M20" s="80">
        <v>7364039.6100000003</v>
      </c>
      <c r="N20" s="24">
        <f>M20-K20</f>
        <v>1203086.6100000003</v>
      </c>
      <c r="O20" s="65">
        <f>M20-F20</f>
        <v>1203086.6100000003</v>
      </c>
    </row>
    <row r="21" spans="1:15" s="10" customFormat="1" ht="45" x14ac:dyDescent="0.2">
      <c r="A21" s="19" t="s">
        <v>11</v>
      </c>
      <c r="B21" s="20" t="s">
        <v>8</v>
      </c>
      <c r="C21" s="20" t="s">
        <v>12</v>
      </c>
      <c r="D21" s="8"/>
      <c r="E21" s="9"/>
      <c r="F21" s="80">
        <v>101105300</v>
      </c>
      <c r="G21" s="80">
        <v>101439349</v>
      </c>
      <c r="H21" s="24">
        <f>G21-F21</f>
        <v>334049</v>
      </c>
      <c r="I21" s="80">
        <v>105160771.14</v>
      </c>
      <c r="J21" s="24">
        <f t="shared" ref="J21:J28" si="8">I21-G21</f>
        <v>3721422.1400000006</v>
      </c>
      <c r="K21" s="80">
        <v>108579851.48999999</v>
      </c>
      <c r="L21" s="24">
        <f t="shared" ref="L21:L28" si="9">K21-I21</f>
        <v>3419080.349999994</v>
      </c>
      <c r="M21" s="80">
        <v>112944661.7</v>
      </c>
      <c r="N21" s="24">
        <f t="shared" ref="N21:N28" si="10">M21-K21</f>
        <v>4364810.2100000083</v>
      </c>
      <c r="O21" s="65">
        <f t="shared" ref="O21:O28" si="11">M21-F21</f>
        <v>11839361.700000003</v>
      </c>
    </row>
    <row r="22" spans="1:15" s="10" customFormat="1" ht="51.75" customHeight="1" x14ac:dyDescent="0.2">
      <c r="A22" s="19" t="s">
        <v>124</v>
      </c>
      <c r="B22" s="20" t="s">
        <v>8</v>
      </c>
      <c r="C22" s="20" t="s">
        <v>14</v>
      </c>
      <c r="D22" s="8"/>
      <c r="E22" s="9"/>
      <c r="F22" s="80">
        <v>280721812.80000001</v>
      </c>
      <c r="G22" s="80">
        <v>295165202.69999999</v>
      </c>
      <c r="H22" s="24">
        <f t="shared" ref="H22:H28" si="12">G22-F22</f>
        <v>14443389.899999976</v>
      </c>
      <c r="I22" s="80">
        <v>296133414.55000001</v>
      </c>
      <c r="J22" s="24">
        <f t="shared" si="8"/>
        <v>968211.85000002384</v>
      </c>
      <c r="K22" s="80">
        <v>295855017.55000001</v>
      </c>
      <c r="L22" s="24">
        <f t="shared" si="9"/>
        <v>-278397</v>
      </c>
      <c r="M22" s="80">
        <v>303507377.55000001</v>
      </c>
      <c r="N22" s="24">
        <f t="shared" si="10"/>
        <v>7652360</v>
      </c>
      <c r="O22" s="65">
        <f t="shared" si="11"/>
        <v>22785564.75</v>
      </c>
    </row>
    <row r="23" spans="1:15" ht="16.5" x14ac:dyDescent="0.25">
      <c r="A23" s="19" t="s">
        <v>15</v>
      </c>
      <c r="B23" s="30" t="s">
        <v>8</v>
      </c>
      <c r="C23" s="30" t="s">
        <v>16</v>
      </c>
      <c r="D23" s="11"/>
      <c r="E23" s="7"/>
      <c r="F23" s="80">
        <v>16000</v>
      </c>
      <c r="G23" s="80">
        <v>16000</v>
      </c>
      <c r="H23" s="24">
        <f t="shared" si="12"/>
        <v>0</v>
      </c>
      <c r="I23" s="80">
        <v>16000</v>
      </c>
      <c r="J23" s="24">
        <f t="shared" si="8"/>
        <v>0</v>
      </c>
      <c r="K23" s="80">
        <v>16000</v>
      </c>
      <c r="L23" s="24">
        <f t="shared" si="9"/>
        <v>0</v>
      </c>
      <c r="M23" s="80">
        <v>139400</v>
      </c>
      <c r="N23" s="24">
        <f t="shared" si="10"/>
        <v>123400</v>
      </c>
      <c r="O23" s="65">
        <f t="shared" si="11"/>
        <v>123400</v>
      </c>
    </row>
    <row r="24" spans="1:15" s="10" customFormat="1" ht="45" x14ac:dyDescent="0.2">
      <c r="A24" s="19" t="s">
        <v>17</v>
      </c>
      <c r="B24" s="20" t="s">
        <v>8</v>
      </c>
      <c r="C24" s="20" t="s">
        <v>18</v>
      </c>
      <c r="D24" s="8"/>
      <c r="E24" s="9"/>
      <c r="F24" s="80">
        <v>153777196</v>
      </c>
      <c r="G24" s="80">
        <v>148842196</v>
      </c>
      <c r="H24" s="24">
        <f t="shared" si="12"/>
        <v>-4935000</v>
      </c>
      <c r="I24" s="80">
        <v>149725268</v>
      </c>
      <c r="J24" s="24">
        <f t="shared" si="8"/>
        <v>883072</v>
      </c>
      <c r="K24" s="80">
        <v>149725268</v>
      </c>
      <c r="L24" s="24">
        <f t="shared" si="9"/>
        <v>0</v>
      </c>
      <c r="M24" s="80">
        <v>153295433.34</v>
      </c>
      <c r="N24" s="24">
        <f t="shared" si="10"/>
        <v>3570165.3400000036</v>
      </c>
      <c r="O24" s="65">
        <f t="shared" si="11"/>
        <v>-481762.65999999642</v>
      </c>
    </row>
    <row r="25" spans="1:15" ht="16.5" x14ac:dyDescent="0.25">
      <c r="A25" s="19" t="s">
        <v>19</v>
      </c>
      <c r="B25" s="20" t="s">
        <v>8</v>
      </c>
      <c r="C25" s="20" t="s">
        <v>20</v>
      </c>
      <c r="D25" s="11"/>
      <c r="E25" s="7"/>
      <c r="F25" s="80">
        <v>56342000</v>
      </c>
      <c r="G25" s="80">
        <v>56342000</v>
      </c>
      <c r="H25" s="24">
        <f t="shared" si="12"/>
        <v>0</v>
      </c>
      <c r="I25" s="80">
        <v>58169141.560000002</v>
      </c>
      <c r="J25" s="24">
        <f t="shared" si="8"/>
        <v>1827141.5600000024</v>
      </c>
      <c r="K25" s="80">
        <v>58169141.560000002</v>
      </c>
      <c r="L25" s="24">
        <f t="shared" si="9"/>
        <v>0</v>
      </c>
      <c r="M25" s="80">
        <v>61050240.799999997</v>
      </c>
      <c r="N25" s="24">
        <f t="shared" si="10"/>
        <v>2881099.2399999946</v>
      </c>
      <c r="O25" s="65">
        <f t="shared" si="11"/>
        <v>4708240.799999997</v>
      </c>
    </row>
    <row r="26" spans="1:15" ht="30" x14ac:dyDescent="0.25">
      <c r="A26" s="19" t="s">
        <v>125</v>
      </c>
      <c r="B26" s="20" t="s">
        <v>8</v>
      </c>
      <c r="C26" s="20" t="s">
        <v>44</v>
      </c>
      <c r="D26" s="11"/>
      <c r="E26" s="7"/>
      <c r="F26" s="80"/>
      <c r="G26" s="80"/>
      <c r="H26" s="24"/>
      <c r="I26" s="80">
        <v>227449800</v>
      </c>
      <c r="J26" s="24"/>
      <c r="K26" s="80">
        <v>227449800</v>
      </c>
      <c r="L26" s="24"/>
      <c r="M26" s="80">
        <v>227449800</v>
      </c>
      <c r="N26" s="24"/>
      <c r="O26" s="65">
        <f t="shared" si="11"/>
        <v>227449800</v>
      </c>
    </row>
    <row r="27" spans="1:15" ht="16.5" x14ac:dyDescent="0.25">
      <c r="A27" s="19" t="s">
        <v>22</v>
      </c>
      <c r="B27" s="20" t="s">
        <v>8</v>
      </c>
      <c r="C27" s="20" t="s">
        <v>23</v>
      </c>
      <c r="D27" s="11"/>
      <c r="E27" s="7"/>
      <c r="F27" s="80">
        <v>1000000000</v>
      </c>
      <c r="G27" s="80">
        <v>1250000000</v>
      </c>
      <c r="H27" s="24">
        <f t="shared" si="12"/>
        <v>250000000</v>
      </c>
      <c r="I27" s="80">
        <v>2250000000</v>
      </c>
      <c r="J27" s="24">
        <f t="shared" si="8"/>
        <v>1000000000</v>
      </c>
      <c r="K27" s="80">
        <v>2300000000</v>
      </c>
      <c r="L27" s="24">
        <f t="shared" si="9"/>
        <v>50000000</v>
      </c>
      <c r="M27" s="80">
        <v>2800000000</v>
      </c>
      <c r="N27" s="24">
        <f t="shared" si="10"/>
        <v>500000000</v>
      </c>
      <c r="O27" s="65">
        <f t="shared" si="11"/>
        <v>1800000000</v>
      </c>
    </row>
    <row r="28" spans="1:15" ht="16.5" x14ac:dyDescent="0.25">
      <c r="A28" s="19" t="s">
        <v>24</v>
      </c>
      <c r="B28" s="20" t="s">
        <v>8</v>
      </c>
      <c r="C28" s="20" t="s">
        <v>25</v>
      </c>
      <c r="D28" s="11"/>
      <c r="E28" s="7"/>
      <c r="F28" s="80">
        <v>3475673255.8200002</v>
      </c>
      <c r="G28" s="80">
        <v>4776032205.5900002</v>
      </c>
      <c r="H28" s="24">
        <f t="shared" si="12"/>
        <v>1300358949.77</v>
      </c>
      <c r="I28" s="80">
        <v>5233256866.4300003</v>
      </c>
      <c r="J28" s="24">
        <f t="shared" si="8"/>
        <v>457224660.84000015</v>
      </c>
      <c r="K28" s="80">
        <v>6241011665.5699997</v>
      </c>
      <c r="L28" s="24">
        <f t="shared" si="9"/>
        <v>1007754799.1399994</v>
      </c>
      <c r="M28" s="80">
        <v>5713873423.1199999</v>
      </c>
      <c r="N28" s="24">
        <f t="shared" si="10"/>
        <v>-527138242.44999981</v>
      </c>
      <c r="O28" s="65">
        <f t="shared" si="11"/>
        <v>2238200167.2999997</v>
      </c>
    </row>
    <row r="29" spans="1:15" s="61" customFormat="1" ht="18" customHeight="1" x14ac:dyDescent="0.2">
      <c r="A29" s="28" t="s">
        <v>26</v>
      </c>
      <c r="B29" s="29" t="s">
        <v>10</v>
      </c>
      <c r="C29" s="29" t="s">
        <v>9</v>
      </c>
      <c r="D29" s="6">
        <f>SUM(D30:D31)</f>
        <v>0</v>
      </c>
      <c r="E29" s="6"/>
      <c r="F29" s="37">
        <f t="shared" ref="F29:N29" si="13">SUM(F30:F31)</f>
        <v>221735344</v>
      </c>
      <c r="G29" s="37">
        <f t="shared" si="13"/>
        <v>221735344</v>
      </c>
      <c r="H29" s="38">
        <f t="shared" si="13"/>
        <v>0</v>
      </c>
      <c r="I29" s="37">
        <f t="shared" si="13"/>
        <v>221735344</v>
      </c>
      <c r="J29" s="38">
        <f t="shared" si="13"/>
        <v>0</v>
      </c>
      <c r="K29" s="37">
        <f t="shared" si="13"/>
        <v>221735344</v>
      </c>
      <c r="L29" s="38">
        <f t="shared" si="13"/>
        <v>0</v>
      </c>
      <c r="M29" s="37">
        <f t="shared" si="13"/>
        <v>221735252</v>
      </c>
      <c r="N29" s="38">
        <f t="shared" si="13"/>
        <v>-92</v>
      </c>
      <c r="O29" s="70">
        <f>SUM(O30:O31)</f>
        <v>-92</v>
      </c>
    </row>
    <row r="30" spans="1:15" ht="16.5" x14ac:dyDescent="0.25">
      <c r="A30" s="78" t="s">
        <v>27</v>
      </c>
      <c r="B30" s="20" t="s">
        <v>10</v>
      </c>
      <c r="C30" s="20" t="s">
        <v>12</v>
      </c>
      <c r="D30" s="12"/>
      <c r="E30" s="7"/>
      <c r="F30" s="80">
        <v>38789000</v>
      </c>
      <c r="G30" s="80">
        <v>38789000</v>
      </c>
      <c r="H30" s="24">
        <f>G30-F30</f>
        <v>0</v>
      </c>
      <c r="I30" s="80">
        <v>38789000</v>
      </c>
      <c r="J30" s="24">
        <f>I30-G30</f>
        <v>0</v>
      </c>
      <c r="K30" s="80">
        <v>38789000</v>
      </c>
      <c r="L30" s="24">
        <f>K30-I30</f>
        <v>0</v>
      </c>
      <c r="M30" s="80">
        <v>38789000</v>
      </c>
      <c r="N30" s="24">
        <f>M30-K30</f>
        <v>0</v>
      </c>
      <c r="O30" s="65">
        <f t="shared" ref="O30:O31" si="14">M30-F30</f>
        <v>0</v>
      </c>
    </row>
    <row r="31" spans="1:15" ht="16.5" x14ac:dyDescent="0.25">
      <c r="A31" s="78" t="s">
        <v>28</v>
      </c>
      <c r="B31" s="20" t="s">
        <v>10</v>
      </c>
      <c r="C31" s="20" t="s">
        <v>14</v>
      </c>
      <c r="D31" s="4"/>
      <c r="E31" s="7"/>
      <c r="F31" s="80">
        <v>182946344</v>
      </c>
      <c r="G31" s="80">
        <v>182946344</v>
      </c>
      <c r="H31" s="24">
        <f>G31-F31</f>
        <v>0</v>
      </c>
      <c r="I31" s="80">
        <v>182946344</v>
      </c>
      <c r="J31" s="24">
        <f>I31-G31</f>
        <v>0</v>
      </c>
      <c r="K31" s="80">
        <v>182946344</v>
      </c>
      <c r="L31" s="24">
        <f>K31-I31</f>
        <v>0</v>
      </c>
      <c r="M31" s="80">
        <v>182946252</v>
      </c>
      <c r="N31" s="24">
        <f>M31-K31</f>
        <v>-92</v>
      </c>
      <c r="O31" s="65">
        <f t="shared" si="14"/>
        <v>-92</v>
      </c>
    </row>
    <row r="32" spans="1:15" s="62" customFormat="1" ht="28.5" x14ac:dyDescent="0.2">
      <c r="A32" s="28" t="s">
        <v>29</v>
      </c>
      <c r="B32" s="29" t="s">
        <v>12</v>
      </c>
      <c r="C32" s="29" t="s">
        <v>9</v>
      </c>
      <c r="D32" s="13">
        <f>SUM(D33:D38)</f>
        <v>0</v>
      </c>
      <c r="E32" s="13">
        <f>SUM(E33:E38)</f>
        <v>0</v>
      </c>
      <c r="F32" s="37">
        <f>F34+F36+F37+F38</f>
        <v>1030049112.27</v>
      </c>
      <c r="G32" s="37">
        <f>G34+G36+G37+G38</f>
        <v>1086374066.1399999</v>
      </c>
      <c r="H32" s="38">
        <f t="shared" ref="H32:O32" si="15">SUM(H33:H38)</f>
        <v>56324953.870000005</v>
      </c>
      <c r="I32" s="37">
        <f t="shared" si="15"/>
        <v>1120537942.45</v>
      </c>
      <c r="J32" s="38">
        <f t="shared" si="15"/>
        <v>34163876.310000055</v>
      </c>
      <c r="K32" s="44">
        <f t="shared" si="15"/>
        <v>1120537942.45</v>
      </c>
      <c r="L32" s="38">
        <f t="shared" si="15"/>
        <v>0</v>
      </c>
      <c r="M32" s="37">
        <f t="shared" si="15"/>
        <v>1182703690.9299998</v>
      </c>
      <c r="N32" s="38">
        <f t="shared" si="15"/>
        <v>62165748.480000019</v>
      </c>
      <c r="O32" s="70">
        <f t="shared" si="15"/>
        <v>152654578.66000009</v>
      </c>
    </row>
    <row r="33" spans="1:15" ht="15" hidden="1" customHeight="1" x14ac:dyDescent="0.25">
      <c r="A33" s="19" t="s">
        <v>30</v>
      </c>
      <c r="B33" s="20" t="s">
        <v>12</v>
      </c>
      <c r="C33" s="20" t="s">
        <v>10</v>
      </c>
      <c r="D33" s="11"/>
      <c r="E33" s="7"/>
      <c r="F33" s="23"/>
      <c r="G33" s="23"/>
      <c r="H33" s="57"/>
      <c r="I33" s="23"/>
      <c r="J33" s="57"/>
      <c r="K33" s="25"/>
      <c r="L33" s="57"/>
      <c r="M33" s="25"/>
      <c r="N33" s="57"/>
      <c r="O33" s="58"/>
    </row>
    <row r="34" spans="1:15" ht="16.5" x14ac:dyDescent="0.25">
      <c r="A34" s="19" t="s">
        <v>31</v>
      </c>
      <c r="B34" s="20" t="s">
        <v>12</v>
      </c>
      <c r="C34" s="20" t="s">
        <v>14</v>
      </c>
      <c r="D34" s="11"/>
      <c r="E34" s="7"/>
      <c r="F34" s="80">
        <v>88809100</v>
      </c>
      <c r="G34" s="80">
        <v>88809100</v>
      </c>
      <c r="H34" s="24">
        <f t="shared" ref="H34:H38" si="16">G34-F34</f>
        <v>0</v>
      </c>
      <c r="I34" s="80">
        <v>88809100</v>
      </c>
      <c r="J34" s="24">
        <f>I34-G34</f>
        <v>0</v>
      </c>
      <c r="K34" s="80">
        <v>88809100</v>
      </c>
      <c r="L34" s="24">
        <f>K34-I34</f>
        <v>0</v>
      </c>
      <c r="M34" s="80">
        <v>100018802.18000001</v>
      </c>
      <c r="N34" s="24">
        <f t="shared" ref="N34:N38" si="17">M34-K34</f>
        <v>11209702.180000007</v>
      </c>
      <c r="O34" s="65">
        <f t="shared" ref="O34:O38" si="18">M34-F34</f>
        <v>11209702.180000007</v>
      </c>
    </row>
    <row r="35" spans="1:15" ht="16.5" x14ac:dyDescent="0.25">
      <c r="A35" s="19" t="s">
        <v>127</v>
      </c>
      <c r="B35" s="20" t="s">
        <v>12</v>
      </c>
      <c r="C35" s="20" t="s">
        <v>33</v>
      </c>
      <c r="D35" s="11"/>
      <c r="E35" s="7"/>
      <c r="F35" s="80"/>
      <c r="G35" s="23"/>
      <c r="H35" s="24">
        <f t="shared" si="16"/>
        <v>0</v>
      </c>
      <c r="I35" s="80">
        <v>1135500.8700000001</v>
      </c>
      <c r="J35" s="24">
        <f>I35-G35</f>
        <v>1135500.8700000001</v>
      </c>
      <c r="K35" s="80">
        <v>1135500.8700000001</v>
      </c>
      <c r="L35" s="24">
        <f>K35-I35</f>
        <v>0</v>
      </c>
      <c r="M35" s="80">
        <v>1135500.8700000001</v>
      </c>
      <c r="N35" s="24">
        <f t="shared" si="17"/>
        <v>0</v>
      </c>
      <c r="O35" s="65">
        <f t="shared" si="18"/>
        <v>1135500.8700000001</v>
      </c>
    </row>
    <row r="36" spans="1:15" ht="45" x14ac:dyDescent="0.25">
      <c r="A36" s="19" t="s">
        <v>128</v>
      </c>
      <c r="B36" s="20" t="s">
        <v>12</v>
      </c>
      <c r="C36" s="20" t="s">
        <v>21</v>
      </c>
      <c r="D36" s="11"/>
      <c r="E36" s="7"/>
      <c r="F36" s="80">
        <v>805055542.26999998</v>
      </c>
      <c r="G36" s="80">
        <v>805055542.26999998</v>
      </c>
      <c r="H36" s="24">
        <f t="shared" si="16"/>
        <v>0</v>
      </c>
      <c r="I36" s="80">
        <v>811692342.71000004</v>
      </c>
      <c r="J36" s="24">
        <f>I36-G36</f>
        <v>6636800.4400000572</v>
      </c>
      <c r="K36" s="80">
        <v>811692342.71000004</v>
      </c>
      <c r="L36" s="24">
        <f>K36-I36</f>
        <v>0</v>
      </c>
      <c r="M36" s="80">
        <v>844147362.71000004</v>
      </c>
      <c r="N36" s="24">
        <f t="shared" si="17"/>
        <v>32455020</v>
      </c>
      <c r="O36" s="65">
        <f t="shared" si="18"/>
        <v>39091820.440000057</v>
      </c>
    </row>
    <row r="37" spans="1:15" ht="16.5" x14ac:dyDescent="0.25">
      <c r="A37" s="19" t="s">
        <v>35</v>
      </c>
      <c r="B37" s="20" t="s">
        <v>12</v>
      </c>
      <c r="C37" s="20" t="s">
        <v>23</v>
      </c>
      <c r="D37" s="11"/>
      <c r="E37" s="7"/>
      <c r="F37" s="80">
        <v>62385000</v>
      </c>
      <c r="G37" s="80">
        <v>112385000</v>
      </c>
      <c r="H37" s="24">
        <f t="shared" si="16"/>
        <v>50000000</v>
      </c>
      <c r="I37" s="80">
        <v>138776575</v>
      </c>
      <c r="J37" s="24">
        <f>I37-G37</f>
        <v>26391575</v>
      </c>
      <c r="K37" s="80">
        <v>138776575</v>
      </c>
      <c r="L37" s="24">
        <f>K37-I37</f>
        <v>0</v>
      </c>
      <c r="M37" s="80">
        <v>156916911.30000001</v>
      </c>
      <c r="N37" s="24">
        <f t="shared" si="17"/>
        <v>18140336.300000012</v>
      </c>
      <c r="O37" s="65">
        <f t="shared" si="18"/>
        <v>94531911.300000012</v>
      </c>
    </row>
    <row r="38" spans="1:15" s="10" customFormat="1" ht="30" x14ac:dyDescent="0.2">
      <c r="A38" s="19" t="s">
        <v>36</v>
      </c>
      <c r="B38" s="20" t="s">
        <v>12</v>
      </c>
      <c r="C38" s="20" t="s">
        <v>37</v>
      </c>
      <c r="D38" s="14"/>
      <c r="E38" s="9"/>
      <c r="F38" s="80">
        <v>73799470</v>
      </c>
      <c r="G38" s="80">
        <v>80124423.870000005</v>
      </c>
      <c r="H38" s="24">
        <f t="shared" si="16"/>
        <v>6324953.8700000048</v>
      </c>
      <c r="I38" s="80">
        <v>80124423.870000005</v>
      </c>
      <c r="J38" s="24">
        <f>I38-G38</f>
        <v>0</v>
      </c>
      <c r="K38" s="80">
        <v>80124423.870000005</v>
      </c>
      <c r="L38" s="24">
        <f>K38-I38</f>
        <v>0</v>
      </c>
      <c r="M38" s="80">
        <v>80485113.870000005</v>
      </c>
      <c r="N38" s="24">
        <f t="shared" si="17"/>
        <v>360690</v>
      </c>
      <c r="O38" s="65">
        <f t="shared" si="18"/>
        <v>6685643.8700000048</v>
      </c>
    </row>
    <row r="39" spans="1:15" s="61" customFormat="1" ht="19.5" customHeight="1" x14ac:dyDescent="0.2">
      <c r="A39" s="31" t="s">
        <v>38</v>
      </c>
      <c r="B39" s="32" t="s">
        <v>14</v>
      </c>
      <c r="C39" s="29" t="s">
        <v>9</v>
      </c>
      <c r="D39" s="6">
        <f t="shared" ref="D39:M39" si="19">SUM(D40:D48)</f>
        <v>0</v>
      </c>
      <c r="E39" s="6">
        <f t="shared" si="19"/>
        <v>0</v>
      </c>
      <c r="F39" s="37">
        <f>SUM(F40:F48)</f>
        <v>22040896304.139999</v>
      </c>
      <c r="G39" s="37">
        <f t="shared" si="19"/>
        <v>24954332123.829998</v>
      </c>
      <c r="H39" s="38">
        <f>SUM(H40:H48)</f>
        <v>2913435819.6900001</v>
      </c>
      <c r="I39" s="37">
        <f t="shared" si="19"/>
        <v>25144230084.699997</v>
      </c>
      <c r="J39" s="38">
        <f>SUM(J40:J48)</f>
        <v>189897960.86999995</v>
      </c>
      <c r="K39" s="37">
        <f t="shared" si="19"/>
        <v>28293584609.709999</v>
      </c>
      <c r="L39" s="41">
        <f>SUM(L40:L48)</f>
        <v>3149354525.0100002</v>
      </c>
      <c r="M39" s="37">
        <f t="shared" si="19"/>
        <v>28821018941.959999</v>
      </c>
      <c r="N39" s="38">
        <f>SUM(N40:N48)</f>
        <v>527434332.2499997</v>
      </c>
      <c r="O39" s="70">
        <f>SUM(O40:O48)</f>
        <v>6780122637.8199997</v>
      </c>
    </row>
    <row r="40" spans="1:15" ht="16.5" x14ac:dyDescent="0.25">
      <c r="A40" s="19" t="s">
        <v>39</v>
      </c>
      <c r="B40" s="20" t="s">
        <v>14</v>
      </c>
      <c r="C40" s="20" t="s">
        <v>8</v>
      </c>
      <c r="D40" s="12"/>
      <c r="E40" s="7"/>
      <c r="F40" s="80">
        <v>771478383.04999995</v>
      </c>
      <c r="G40" s="80">
        <v>700777244.35000002</v>
      </c>
      <c r="H40" s="24">
        <f>G40-F40</f>
        <v>-70701138.699999928</v>
      </c>
      <c r="I40" s="80">
        <v>703594817.55999994</v>
      </c>
      <c r="J40" s="24">
        <f>I40-G40</f>
        <v>2817573.2099999189</v>
      </c>
      <c r="K40" s="80">
        <v>703619842.55999994</v>
      </c>
      <c r="L40" s="24">
        <f>K40-I40</f>
        <v>25025</v>
      </c>
      <c r="M40" s="80">
        <v>741164060.52999997</v>
      </c>
      <c r="N40" s="24">
        <f>M40-K40</f>
        <v>37544217.970000029</v>
      </c>
      <c r="O40" s="65">
        <f t="shared" ref="O40:O48" si="20">M40-F40</f>
        <v>-30314322.519999981</v>
      </c>
    </row>
    <row r="41" spans="1:15" ht="16.5" x14ac:dyDescent="0.25">
      <c r="A41" s="19" t="s">
        <v>40</v>
      </c>
      <c r="B41" s="20" t="s">
        <v>14</v>
      </c>
      <c r="C41" s="20" t="s">
        <v>14</v>
      </c>
      <c r="D41" s="11"/>
      <c r="E41" s="7"/>
      <c r="F41" s="80">
        <v>4572000</v>
      </c>
      <c r="G41" s="80">
        <v>4572000</v>
      </c>
      <c r="H41" s="24">
        <f t="shared" ref="H41:H48" si="21">G41-F41</f>
        <v>0</v>
      </c>
      <c r="I41" s="80">
        <v>3376750</v>
      </c>
      <c r="J41" s="24">
        <f t="shared" ref="J41:J48" si="22">I41-G41</f>
        <v>-1195250</v>
      </c>
      <c r="K41" s="80">
        <v>3376750</v>
      </c>
      <c r="L41" s="24">
        <f t="shared" ref="L41:L48" si="23">K41-I41</f>
        <v>0</v>
      </c>
      <c r="M41" s="80">
        <v>3376750</v>
      </c>
      <c r="N41" s="24">
        <f t="shared" ref="N41:N48" si="24">M41-K41</f>
        <v>0</v>
      </c>
      <c r="O41" s="65">
        <f t="shared" si="20"/>
        <v>-1195250</v>
      </c>
    </row>
    <row r="42" spans="1:15" ht="16.5" x14ac:dyDescent="0.25">
      <c r="A42" s="19" t="s">
        <v>41</v>
      </c>
      <c r="B42" s="20" t="s">
        <v>14</v>
      </c>
      <c r="C42" s="20" t="s">
        <v>16</v>
      </c>
      <c r="D42" s="11"/>
      <c r="E42" s="7"/>
      <c r="F42" s="80">
        <v>3472409627.02</v>
      </c>
      <c r="G42" s="80">
        <v>3472882744.2800002</v>
      </c>
      <c r="H42" s="24">
        <f t="shared" si="21"/>
        <v>473117.26000022888</v>
      </c>
      <c r="I42" s="80">
        <v>3481499409.0700002</v>
      </c>
      <c r="J42" s="24">
        <f t="shared" si="22"/>
        <v>8616664.7899999619</v>
      </c>
      <c r="K42" s="80">
        <v>3722996061.71</v>
      </c>
      <c r="L42" s="24">
        <f t="shared" si="23"/>
        <v>241496652.63999987</v>
      </c>
      <c r="M42" s="80">
        <v>3765641848.4899998</v>
      </c>
      <c r="N42" s="24">
        <f t="shared" si="24"/>
        <v>42645786.779999733</v>
      </c>
      <c r="O42" s="65">
        <f t="shared" si="20"/>
        <v>293232221.46999979</v>
      </c>
    </row>
    <row r="43" spans="1:15" ht="16.5" x14ac:dyDescent="0.25">
      <c r="A43" s="19" t="s">
        <v>91</v>
      </c>
      <c r="B43" s="20" t="s">
        <v>14</v>
      </c>
      <c r="C43" s="20" t="s">
        <v>18</v>
      </c>
      <c r="D43" s="11"/>
      <c r="E43" s="7"/>
      <c r="F43" s="80">
        <v>145745500</v>
      </c>
      <c r="G43" s="80">
        <v>145745500</v>
      </c>
      <c r="H43" s="24">
        <f t="shared" si="21"/>
        <v>0</v>
      </c>
      <c r="I43" s="80">
        <v>201217329.44</v>
      </c>
      <c r="J43" s="24">
        <f t="shared" si="22"/>
        <v>55471829.439999998</v>
      </c>
      <c r="K43" s="80">
        <v>201217329.44</v>
      </c>
      <c r="L43" s="24">
        <f t="shared" si="23"/>
        <v>0</v>
      </c>
      <c r="M43" s="80">
        <v>217474706.12</v>
      </c>
      <c r="N43" s="24">
        <f t="shared" si="24"/>
        <v>16257376.680000007</v>
      </c>
      <c r="O43" s="65">
        <f t="shared" si="20"/>
        <v>71729206.120000005</v>
      </c>
    </row>
    <row r="44" spans="1:15" ht="16.5" x14ac:dyDescent="0.25">
      <c r="A44" s="19" t="s">
        <v>42</v>
      </c>
      <c r="B44" s="20" t="s">
        <v>14</v>
      </c>
      <c r="C44" s="20" t="s">
        <v>20</v>
      </c>
      <c r="D44" s="11"/>
      <c r="E44" s="7"/>
      <c r="F44" s="80">
        <v>559281700</v>
      </c>
      <c r="G44" s="80">
        <v>569274110.95000005</v>
      </c>
      <c r="H44" s="24">
        <f t="shared" si="21"/>
        <v>9992410.9500000477</v>
      </c>
      <c r="I44" s="80">
        <v>569274110.95000005</v>
      </c>
      <c r="J44" s="24">
        <f t="shared" si="22"/>
        <v>0</v>
      </c>
      <c r="K44" s="80">
        <v>569274110.95000005</v>
      </c>
      <c r="L44" s="24">
        <f t="shared" si="23"/>
        <v>0</v>
      </c>
      <c r="M44" s="80">
        <v>596699575.35000002</v>
      </c>
      <c r="N44" s="24">
        <f t="shared" si="24"/>
        <v>27425464.399999976</v>
      </c>
      <c r="O44" s="65">
        <f t="shared" si="20"/>
        <v>37417875.350000024</v>
      </c>
    </row>
    <row r="45" spans="1:15" ht="16.5" x14ac:dyDescent="0.25">
      <c r="A45" s="19" t="s">
        <v>43</v>
      </c>
      <c r="B45" s="20" t="s">
        <v>14</v>
      </c>
      <c r="C45" s="20" t="s">
        <v>44</v>
      </c>
      <c r="D45" s="11"/>
      <c r="E45" s="7"/>
      <c r="F45" s="80">
        <v>1335436183.6199999</v>
      </c>
      <c r="G45" s="80">
        <v>1337186219.3199999</v>
      </c>
      <c r="H45" s="24">
        <f t="shared" si="21"/>
        <v>1750035.7000000477</v>
      </c>
      <c r="I45" s="80">
        <v>1259667970.96</v>
      </c>
      <c r="J45" s="24">
        <f t="shared" si="22"/>
        <v>-77518248.359999895</v>
      </c>
      <c r="K45" s="80">
        <v>3581349070.96</v>
      </c>
      <c r="L45" s="24">
        <f t="shared" si="23"/>
        <v>2321681100</v>
      </c>
      <c r="M45" s="80">
        <v>3964536960.7800002</v>
      </c>
      <c r="N45" s="24">
        <f t="shared" si="24"/>
        <v>383187889.82000017</v>
      </c>
      <c r="O45" s="65">
        <f t="shared" si="20"/>
        <v>2629100777.1600003</v>
      </c>
    </row>
    <row r="46" spans="1:15" ht="16.5" x14ac:dyDescent="0.25">
      <c r="A46" s="19" t="s">
        <v>45</v>
      </c>
      <c r="B46" s="20" t="s">
        <v>14</v>
      </c>
      <c r="C46" s="20" t="s">
        <v>33</v>
      </c>
      <c r="D46" s="11"/>
      <c r="E46" s="7"/>
      <c r="F46" s="80">
        <v>12011679911.5</v>
      </c>
      <c r="G46" s="80">
        <v>14722492305.98</v>
      </c>
      <c r="H46" s="24">
        <f t="shared" si="21"/>
        <v>2710812394.4799995</v>
      </c>
      <c r="I46" s="80">
        <v>14722492305.98</v>
      </c>
      <c r="J46" s="24">
        <f t="shared" si="22"/>
        <v>0</v>
      </c>
      <c r="K46" s="80">
        <v>15247992305.98</v>
      </c>
      <c r="L46" s="24">
        <f t="shared" si="23"/>
        <v>525500000</v>
      </c>
      <c r="M46" s="80">
        <v>15206828305.98</v>
      </c>
      <c r="N46" s="24">
        <f t="shared" si="24"/>
        <v>-41164000</v>
      </c>
      <c r="O46" s="65">
        <f t="shared" si="20"/>
        <v>3195148394.4799995</v>
      </c>
    </row>
    <row r="47" spans="1:15" ht="16.5" x14ac:dyDescent="0.25">
      <c r="A47" s="19" t="s">
        <v>114</v>
      </c>
      <c r="B47" s="20" t="s">
        <v>14</v>
      </c>
      <c r="C47" s="20" t="s">
        <v>21</v>
      </c>
      <c r="D47" s="11"/>
      <c r="E47" s="7"/>
      <c r="F47" s="80">
        <v>805024700</v>
      </c>
      <c r="G47" s="80">
        <v>969204700</v>
      </c>
      <c r="H47" s="24">
        <f t="shared" si="21"/>
        <v>164180000</v>
      </c>
      <c r="I47" s="80">
        <v>969204700</v>
      </c>
      <c r="J47" s="24">
        <f t="shared" si="22"/>
        <v>0</v>
      </c>
      <c r="K47" s="80">
        <v>969204700</v>
      </c>
      <c r="L47" s="24">
        <f t="shared" si="23"/>
        <v>0</v>
      </c>
      <c r="M47" s="80">
        <v>1020431533.42</v>
      </c>
      <c r="N47" s="24">
        <f t="shared" si="24"/>
        <v>51226833.419999957</v>
      </c>
      <c r="O47" s="65">
        <f t="shared" si="20"/>
        <v>215406833.41999996</v>
      </c>
    </row>
    <row r="48" spans="1:15" s="10" customFormat="1" ht="16.5" x14ac:dyDescent="0.2">
      <c r="A48" s="19" t="s">
        <v>46</v>
      </c>
      <c r="B48" s="20" t="s">
        <v>14</v>
      </c>
      <c r="C48" s="20" t="s">
        <v>47</v>
      </c>
      <c r="D48" s="8"/>
      <c r="E48" s="9"/>
      <c r="F48" s="80">
        <v>2935268298.9499998</v>
      </c>
      <c r="G48" s="80">
        <v>3032197298.9499998</v>
      </c>
      <c r="H48" s="24">
        <f t="shared" si="21"/>
        <v>96929000</v>
      </c>
      <c r="I48" s="80">
        <v>3233902690.7399998</v>
      </c>
      <c r="J48" s="24">
        <f t="shared" si="22"/>
        <v>201705391.78999996</v>
      </c>
      <c r="K48" s="80">
        <v>3294554438.1100001</v>
      </c>
      <c r="L48" s="24">
        <f t="shared" si="23"/>
        <v>60651747.370000362</v>
      </c>
      <c r="M48" s="80">
        <v>3304865201.29</v>
      </c>
      <c r="N48" s="24">
        <f t="shared" si="24"/>
        <v>10310763.179999828</v>
      </c>
      <c r="O48" s="65">
        <f t="shared" si="20"/>
        <v>369596902.34000015</v>
      </c>
    </row>
    <row r="49" spans="1:15" s="61" customFormat="1" ht="16.5" x14ac:dyDescent="0.2">
      <c r="A49" s="28" t="s">
        <v>48</v>
      </c>
      <c r="B49" s="29" t="s">
        <v>16</v>
      </c>
      <c r="C49" s="29" t="s">
        <v>9</v>
      </c>
      <c r="D49" s="6">
        <f t="shared" ref="D49:M49" si="25">SUM(D50:D53)</f>
        <v>0</v>
      </c>
      <c r="E49" s="6">
        <f t="shared" si="25"/>
        <v>0</v>
      </c>
      <c r="F49" s="37">
        <f t="shared" si="25"/>
        <v>4376688375.6700001</v>
      </c>
      <c r="G49" s="37">
        <f t="shared" si="25"/>
        <v>4805700682.4700003</v>
      </c>
      <c r="H49" s="38">
        <f>SUM(H50:H53)</f>
        <v>429012306.80000001</v>
      </c>
      <c r="I49" s="37">
        <f>SUM(I50:I53)</f>
        <v>5388383007.7700005</v>
      </c>
      <c r="J49" s="38">
        <f>SUM(J50:J53)</f>
        <v>582682325.29999995</v>
      </c>
      <c r="K49" s="37">
        <f t="shared" si="25"/>
        <v>6828245472.0300007</v>
      </c>
      <c r="L49" s="38">
        <f>SUM(L50:L53)</f>
        <v>1439862464.2600002</v>
      </c>
      <c r="M49" s="37">
        <f t="shared" si="25"/>
        <v>8491573394.5199995</v>
      </c>
      <c r="N49" s="38">
        <f>SUM(N50:N53)</f>
        <v>1663327922.49</v>
      </c>
      <c r="O49" s="52">
        <f t="shared" ref="O49" si="26">M49-F49</f>
        <v>4114885018.8499994</v>
      </c>
    </row>
    <row r="50" spans="1:15" ht="16.5" x14ac:dyDescent="0.25">
      <c r="A50" s="19" t="s">
        <v>49</v>
      </c>
      <c r="B50" s="20" t="s">
        <v>16</v>
      </c>
      <c r="C50" s="20" t="s">
        <v>8</v>
      </c>
      <c r="D50" s="7"/>
      <c r="E50" s="7"/>
      <c r="F50" s="80">
        <v>347136647.69</v>
      </c>
      <c r="G50" s="80">
        <v>401441201.49000001</v>
      </c>
      <c r="H50" s="24">
        <f>G50-F50</f>
        <v>54304553.800000012</v>
      </c>
      <c r="I50" s="80">
        <v>398856598.38</v>
      </c>
      <c r="J50" s="24">
        <f>I50-G50</f>
        <v>-2584603.1100000143</v>
      </c>
      <c r="K50" s="80">
        <v>400704487.85000002</v>
      </c>
      <c r="L50" s="24">
        <f>K50-I50</f>
        <v>1847889.4700000286</v>
      </c>
      <c r="M50" s="80">
        <v>448119124.69</v>
      </c>
      <c r="N50" s="24">
        <f>M50-K50</f>
        <v>47414636.839999974</v>
      </c>
      <c r="O50" s="65">
        <f>M50-F50</f>
        <v>100982477</v>
      </c>
    </row>
    <row r="51" spans="1:15" ht="16.5" x14ac:dyDescent="0.25">
      <c r="A51" s="19" t="s">
        <v>50</v>
      </c>
      <c r="B51" s="20" t="s">
        <v>16</v>
      </c>
      <c r="C51" s="20" t="s">
        <v>10</v>
      </c>
      <c r="D51" s="12"/>
      <c r="E51" s="7"/>
      <c r="F51" s="80">
        <v>2390646234.8200002</v>
      </c>
      <c r="G51" s="80">
        <v>2514593706.8200002</v>
      </c>
      <c r="H51" s="24">
        <f>G51-F51</f>
        <v>123947472</v>
      </c>
      <c r="I51" s="80">
        <v>3077542420.0900002</v>
      </c>
      <c r="J51" s="24">
        <f>I51-G51</f>
        <v>562948713.26999998</v>
      </c>
      <c r="K51" s="80">
        <v>4486587820.0900002</v>
      </c>
      <c r="L51" s="24">
        <f>K51-I51</f>
        <v>1409045400</v>
      </c>
      <c r="M51" s="80">
        <v>6099587714.3800001</v>
      </c>
      <c r="N51" s="24">
        <f>M51-K51</f>
        <v>1612999894.29</v>
      </c>
      <c r="O51" s="65">
        <f t="shared" ref="O51:O94" si="27">M51-F51</f>
        <v>3708941479.5599999</v>
      </c>
    </row>
    <row r="52" spans="1:15" ht="16.5" x14ac:dyDescent="0.25">
      <c r="A52" s="19" t="s">
        <v>51</v>
      </c>
      <c r="B52" s="20" t="s">
        <v>16</v>
      </c>
      <c r="C52" s="20" t="s">
        <v>12</v>
      </c>
      <c r="D52" s="11"/>
      <c r="E52" s="7"/>
      <c r="F52" s="80">
        <v>1211610020.5799999</v>
      </c>
      <c r="G52" s="80">
        <v>1460274120.5799999</v>
      </c>
      <c r="H52" s="24">
        <f>G52-F52</f>
        <v>248664100</v>
      </c>
      <c r="I52" s="80">
        <v>1484062083.1199999</v>
      </c>
      <c r="J52" s="24">
        <f>I52-G52</f>
        <v>23787962.539999962</v>
      </c>
      <c r="K52" s="80">
        <v>1512506600.02</v>
      </c>
      <c r="L52" s="24">
        <f>K52-I52</f>
        <v>28444516.900000095</v>
      </c>
      <c r="M52" s="80">
        <v>1511869417.8800001</v>
      </c>
      <c r="N52" s="24">
        <f>M52-K52</f>
        <v>-637182.13999986649</v>
      </c>
      <c r="O52" s="65">
        <f t="shared" si="27"/>
        <v>300259397.30000019</v>
      </c>
    </row>
    <row r="53" spans="1:15" s="10" customFormat="1" ht="30" x14ac:dyDescent="0.2">
      <c r="A53" s="19" t="s">
        <v>52</v>
      </c>
      <c r="B53" s="20" t="s">
        <v>16</v>
      </c>
      <c r="C53" s="20" t="s">
        <v>16</v>
      </c>
      <c r="D53" s="8"/>
      <c r="E53" s="9"/>
      <c r="F53" s="80">
        <v>427295472.57999998</v>
      </c>
      <c r="G53" s="80">
        <v>429391653.57999998</v>
      </c>
      <c r="H53" s="24">
        <f>G53-F53</f>
        <v>2096181</v>
      </c>
      <c r="I53" s="80">
        <v>427921906.18000001</v>
      </c>
      <c r="J53" s="24">
        <f>I53-G53</f>
        <v>-1469747.3999999762</v>
      </c>
      <c r="K53" s="80">
        <v>428446564.06999999</v>
      </c>
      <c r="L53" s="24">
        <f>K53-I53</f>
        <v>524657.88999998569</v>
      </c>
      <c r="M53" s="80">
        <v>431997137.56999999</v>
      </c>
      <c r="N53" s="24">
        <f>M53-K53</f>
        <v>3550573.5</v>
      </c>
      <c r="O53" s="65">
        <f t="shared" si="27"/>
        <v>4701664.9900000095</v>
      </c>
    </row>
    <row r="54" spans="1:15" s="61" customFormat="1" ht="16.5" x14ac:dyDescent="0.2">
      <c r="A54" s="28" t="s">
        <v>53</v>
      </c>
      <c r="B54" s="29" t="s">
        <v>18</v>
      </c>
      <c r="C54" s="29" t="s">
        <v>9</v>
      </c>
      <c r="D54" s="6">
        <f t="shared" ref="D54:M54" si="28">SUM(D55:D56)</f>
        <v>0</v>
      </c>
      <c r="E54" s="6">
        <f t="shared" si="28"/>
        <v>0</v>
      </c>
      <c r="F54" s="37">
        <f t="shared" si="28"/>
        <v>1102289100</v>
      </c>
      <c r="G54" s="37">
        <f t="shared" si="28"/>
        <v>1102289100</v>
      </c>
      <c r="H54" s="38">
        <f>SUM(H55:H56)</f>
        <v>0</v>
      </c>
      <c r="I54" s="37">
        <f t="shared" si="28"/>
        <v>1106500860.4100001</v>
      </c>
      <c r="J54" s="38">
        <f>SUM(J55:J56)</f>
        <v>4211760.4100000858</v>
      </c>
      <c r="K54" s="37">
        <f t="shared" si="28"/>
        <v>1106500860.4100001</v>
      </c>
      <c r="L54" s="38">
        <f>SUM(L55:L56)</f>
        <v>0</v>
      </c>
      <c r="M54" s="37">
        <f t="shared" si="28"/>
        <v>1075440734.5599999</v>
      </c>
      <c r="N54" s="38">
        <f>SUM(N55:N56)</f>
        <v>-31060125.850000143</v>
      </c>
      <c r="O54" s="52">
        <f t="shared" si="27"/>
        <v>-26848365.440000057</v>
      </c>
    </row>
    <row r="55" spans="1:15" ht="16.5" x14ac:dyDescent="0.25">
      <c r="A55" s="19" t="s">
        <v>92</v>
      </c>
      <c r="B55" s="20" t="s">
        <v>18</v>
      </c>
      <c r="C55" s="20" t="s">
        <v>10</v>
      </c>
      <c r="D55" s="7"/>
      <c r="E55" s="7"/>
      <c r="F55" s="80">
        <v>1000000</v>
      </c>
      <c r="G55" s="80">
        <v>1000000</v>
      </c>
      <c r="H55" s="24">
        <f>G55-F55</f>
        <v>0</v>
      </c>
      <c r="I55" s="80">
        <v>995000</v>
      </c>
      <c r="J55" s="24">
        <f>I55-G55</f>
        <v>-5000</v>
      </c>
      <c r="K55" s="80">
        <v>995000</v>
      </c>
      <c r="L55" s="24">
        <f>K55-I55</f>
        <v>0</v>
      </c>
      <c r="M55" s="80">
        <v>995000</v>
      </c>
      <c r="N55" s="24">
        <f>M55-K55</f>
        <v>0</v>
      </c>
      <c r="O55" s="65">
        <f t="shared" si="27"/>
        <v>-5000</v>
      </c>
    </row>
    <row r="56" spans="1:15" ht="16.5" x14ac:dyDescent="0.25">
      <c r="A56" s="19" t="s">
        <v>54</v>
      </c>
      <c r="B56" s="20" t="s">
        <v>18</v>
      </c>
      <c r="C56" s="20" t="s">
        <v>16</v>
      </c>
      <c r="D56" s="11"/>
      <c r="E56" s="7"/>
      <c r="F56" s="80">
        <v>1101289100</v>
      </c>
      <c r="G56" s="80">
        <v>1101289100</v>
      </c>
      <c r="H56" s="24">
        <f>G56-F56</f>
        <v>0</v>
      </c>
      <c r="I56" s="80">
        <v>1105505860.4100001</v>
      </c>
      <c r="J56" s="24">
        <f>I56-G56</f>
        <v>4216760.4100000858</v>
      </c>
      <c r="K56" s="80">
        <v>1105505860.4100001</v>
      </c>
      <c r="L56" s="24">
        <f>K56-I56</f>
        <v>0</v>
      </c>
      <c r="M56" s="80">
        <v>1074445734.5599999</v>
      </c>
      <c r="N56" s="24">
        <f>M56-K56</f>
        <v>-31060125.850000143</v>
      </c>
      <c r="O56" s="65">
        <f t="shared" si="27"/>
        <v>-26843365.440000057</v>
      </c>
    </row>
    <row r="57" spans="1:15" s="61" customFormat="1" ht="16.5" x14ac:dyDescent="0.2">
      <c r="A57" s="28" t="s">
        <v>55</v>
      </c>
      <c r="B57" s="29" t="s">
        <v>20</v>
      </c>
      <c r="C57" s="29" t="s">
        <v>9</v>
      </c>
      <c r="D57" s="6">
        <f t="shared" ref="D57:N57" si="29">SUM(D58:D64)</f>
        <v>0</v>
      </c>
      <c r="E57" s="6">
        <f t="shared" si="29"/>
        <v>0</v>
      </c>
      <c r="F57" s="37">
        <f t="shared" si="29"/>
        <v>20239249508.879997</v>
      </c>
      <c r="G57" s="37">
        <f t="shared" si="29"/>
        <v>20372026549.889999</v>
      </c>
      <c r="H57" s="38">
        <f>SUM(H58:H64)</f>
        <v>132777041.01000054</v>
      </c>
      <c r="I57" s="37">
        <f t="shared" si="29"/>
        <v>20801505765.129997</v>
      </c>
      <c r="J57" s="38">
        <f>SUM(J58:J64)</f>
        <v>429479215.23999906</v>
      </c>
      <c r="K57" s="37">
        <f t="shared" si="29"/>
        <v>20859971091.469997</v>
      </c>
      <c r="L57" s="38">
        <f t="shared" si="29"/>
        <v>58465326.340000153</v>
      </c>
      <c r="M57" s="44">
        <f t="shared" si="29"/>
        <v>21054544352.82</v>
      </c>
      <c r="N57" s="38">
        <f t="shared" si="29"/>
        <v>194573261.34999955</v>
      </c>
      <c r="O57" s="52">
        <f t="shared" si="27"/>
        <v>815294843.94000244</v>
      </c>
    </row>
    <row r="58" spans="1:15" ht="16.5" x14ac:dyDescent="0.25">
      <c r="A58" s="19" t="s">
        <v>56</v>
      </c>
      <c r="B58" s="20" t="s">
        <v>20</v>
      </c>
      <c r="C58" s="20" t="s">
        <v>8</v>
      </c>
      <c r="D58" s="12"/>
      <c r="E58" s="7"/>
      <c r="F58" s="80">
        <v>4460850950</v>
      </c>
      <c r="G58" s="80">
        <v>4460850950</v>
      </c>
      <c r="H58" s="24">
        <f>G58-F58</f>
        <v>0</v>
      </c>
      <c r="I58" s="80">
        <v>4462103148.1999998</v>
      </c>
      <c r="J58" s="24">
        <f>I58-G58</f>
        <v>1252198.1999998093</v>
      </c>
      <c r="K58" s="80">
        <v>4459816948.1999998</v>
      </c>
      <c r="L58" s="24">
        <f>K58-I58</f>
        <v>-2286200</v>
      </c>
      <c r="M58" s="80">
        <v>4430437850.3599997</v>
      </c>
      <c r="N58" s="24">
        <f>M58-K58</f>
        <v>-29379097.840000153</v>
      </c>
      <c r="O58" s="65">
        <f t="shared" si="27"/>
        <v>-30413099.640000343</v>
      </c>
    </row>
    <row r="59" spans="1:15" ht="16.5" x14ac:dyDescent="0.25">
      <c r="A59" s="19" t="s">
        <v>57</v>
      </c>
      <c r="B59" s="20" t="s">
        <v>20</v>
      </c>
      <c r="C59" s="20" t="s">
        <v>10</v>
      </c>
      <c r="D59" s="11"/>
      <c r="E59" s="7"/>
      <c r="F59" s="80">
        <v>11163916090.99</v>
      </c>
      <c r="G59" s="80">
        <v>11235348256.77</v>
      </c>
      <c r="H59" s="24">
        <f t="shared" ref="H59:H64" si="30">G59-F59</f>
        <v>71432165.780000687</v>
      </c>
      <c r="I59" s="80">
        <v>11525115041.9</v>
      </c>
      <c r="J59" s="24">
        <f t="shared" ref="J59:J64" si="31">I59-G59</f>
        <v>289766785.12999916</v>
      </c>
      <c r="K59" s="80">
        <v>11579884751.74</v>
      </c>
      <c r="L59" s="24">
        <f t="shared" ref="L59:L64" si="32">K59-I59</f>
        <v>54769709.840000153</v>
      </c>
      <c r="M59" s="80">
        <v>11936941026.65</v>
      </c>
      <c r="N59" s="24">
        <f t="shared" ref="N59:N64" si="33">M59-K59</f>
        <v>357056274.90999985</v>
      </c>
      <c r="O59" s="65">
        <f t="shared" si="27"/>
        <v>773024935.65999985</v>
      </c>
    </row>
    <row r="60" spans="1:15" ht="16.5" x14ac:dyDescent="0.25">
      <c r="A60" s="19" t="s">
        <v>95</v>
      </c>
      <c r="B60" s="20" t="s">
        <v>20</v>
      </c>
      <c r="C60" s="20" t="s">
        <v>12</v>
      </c>
      <c r="D60" s="11"/>
      <c r="E60" s="7"/>
      <c r="F60" s="80">
        <v>584211611.37</v>
      </c>
      <c r="G60" s="80">
        <v>596066450.78999996</v>
      </c>
      <c r="H60" s="24">
        <f t="shared" si="30"/>
        <v>11854839.419999957</v>
      </c>
      <c r="I60" s="80">
        <v>607388615.71000004</v>
      </c>
      <c r="J60" s="24">
        <f t="shared" si="31"/>
        <v>11322164.920000076</v>
      </c>
      <c r="K60" s="80">
        <v>608395457.21000004</v>
      </c>
      <c r="L60" s="24">
        <f t="shared" si="32"/>
        <v>1006841.5</v>
      </c>
      <c r="M60" s="80">
        <v>628498870.17999995</v>
      </c>
      <c r="N60" s="24">
        <f t="shared" si="33"/>
        <v>20103412.969999909</v>
      </c>
      <c r="O60" s="65">
        <f t="shared" si="27"/>
        <v>44287258.809999943</v>
      </c>
    </row>
    <row r="61" spans="1:15" ht="16.5" x14ac:dyDescent="0.25">
      <c r="A61" s="19" t="s">
        <v>58</v>
      </c>
      <c r="B61" s="20" t="s">
        <v>20</v>
      </c>
      <c r="C61" s="20" t="s">
        <v>14</v>
      </c>
      <c r="D61" s="11"/>
      <c r="E61" s="7"/>
      <c r="F61" s="80">
        <v>2059909398.96</v>
      </c>
      <c r="G61" s="80">
        <v>2064514781.96</v>
      </c>
      <c r="H61" s="24">
        <f t="shared" si="30"/>
        <v>4605383</v>
      </c>
      <c r="I61" s="80">
        <v>2156588669.46</v>
      </c>
      <c r="J61" s="24">
        <f t="shared" si="31"/>
        <v>92073887.5</v>
      </c>
      <c r="K61" s="80">
        <v>2161588669.46</v>
      </c>
      <c r="L61" s="24">
        <f t="shared" si="32"/>
        <v>5000000</v>
      </c>
      <c r="M61" s="80">
        <v>2234215142.3899999</v>
      </c>
      <c r="N61" s="24">
        <f t="shared" si="33"/>
        <v>72626472.929999828</v>
      </c>
      <c r="O61" s="65">
        <f t="shared" si="27"/>
        <v>174305743.42999983</v>
      </c>
    </row>
    <row r="62" spans="1:15" s="10" customFormat="1" ht="30" x14ac:dyDescent="0.2">
      <c r="A62" s="19" t="s">
        <v>59</v>
      </c>
      <c r="B62" s="20" t="s">
        <v>20</v>
      </c>
      <c r="C62" s="20" t="s">
        <v>16</v>
      </c>
      <c r="D62" s="8"/>
      <c r="E62" s="9"/>
      <c r="F62" s="80">
        <v>129046590.34999999</v>
      </c>
      <c r="G62" s="80">
        <v>132832430.79000001</v>
      </c>
      <c r="H62" s="24">
        <f t="shared" si="30"/>
        <v>3785840.4400000125</v>
      </c>
      <c r="I62" s="80">
        <v>134661621.78999999</v>
      </c>
      <c r="J62" s="24">
        <f t="shared" si="31"/>
        <v>1829190.9999999851</v>
      </c>
      <c r="K62" s="80">
        <v>134636596.78999999</v>
      </c>
      <c r="L62" s="24">
        <f t="shared" si="32"/>
        <v>-25025</v>
      </c>
      <c r="M62" s="80">
        <v>146658318.13</v>
      </c>
      <c r="N62" s="24">
        <f t="shared" si="33"/>
        <v>12021721.340000004</v>
      </c>
      <c r="O62" s="65">
        <f t="shared" si="27"/>
        <v>17611727.780000001</v>
      </c>
    </row>
    <row r="63" spans="1:15" ht="16.5" x14ac:dyDescent="0.25">
      <c r="A63" s="19" t="s">
        <v>129</v>
      </c>
      <c r="B63" s="20" t="s">
        <v>20</v>
      </c>
      <c r="C63" s="20" t="s">
        <v>20</v>
      </c>
      <c r="D63" s="11"/>
      <c r="E63" s="7"/>
      <c r="F63" s="80">
        <v>328449107</v>
      </c>
      <c r="G63" s="80">
        <v>331704107</v>
      </c>
      <c r="H63" s="24">
        <f t="shared" si="30"/>
        <v>3255000</v>
      </c>
      <c r="I63" s="80">
        <v>331704107</v>
      </c>
      <c r="J63" s="24">
        <f t="shared" si="31"/>
        <v>0</v>
      </c>
      <c r="K63" s="80">
        <v>331704107</v>
      </c>
      <c r="L63" s="24">
        <f t="shared" si="32"/>
        <v>0</v>
      </c>
      <c r="M63" s="80">
        <v>341241529.13999999</v>
      </c>
      <c r="N63" s="24">
        <f t="shared" si="33"/>
        <v>9537422.1399999857</v>
      </c>
      <c r="O63" s="65">
        <f t="shared" si="27"/>
        <v>12792422.139999986</v>
      </c>
    </row>
    <row r="64" spans="1:15" ht="16.5" x14ac:dyDescent="0.25">
      <c r="A64" s="19" t="s">
        <v>61</v>
      </c>
      <c r="B64" s="20" t="s">
        <v>20</v>
      </c>
      <c r="C64" s="20" t="s">
        <v>33</v>
      </c>
      <c r="D64" s="11"/>
      <c r="E64" s="7"/>
      <c r="F64" s="80">
        <v>1512865760.21</v>
      </c>
      <c r="G64" s="80">
        <v>1550709572.5799999</v>
      </c>
      <c r="H64" s="24">
        <f t="shared" si="30"/>
        <v>37843812.369999886</v>
      </c>
      <c r="I64" s="80">
        <v>1583944561.0699999</v>
      </c>
      <c r="J64" s="24">
        <f t="shared" si="31"/>
        <v>33234988.49000001</v>
      </c>
      <c r="K64" s="80">
        <v>1583944561.0699999</v>
      </c>
      <c r="L64" s="24">
        <f t="shared" si="32"/>
        <v>0</v>
      </c>
      <c r="M64" s="80">
        <v>1336551615.97</v>
      </c>
      <c r="N64" s="24">
        <f t="shared" si="33"/>
        <v>-247392945.0999999</v>
      </c>
      <c r="O64" s="65">
        <f t="shared" si="27"/>
        <v>-176314144.24000001</v>
      </c>
    </row>
    <row r="65" spans="1:15" s="61" customFormat="1" ht="16.5" x14ac:dyDescent="0.2">
      <c r="A65" s="28" t="s">
        <v>93</v>
      </c>
      <c r="B65" s="29" t="s">
        <v>44</v>
      </c>
      <c r="C65" s="29" t="s">
        <v>9</v>
      </c>
      <c r="D65" s="6">
        <f t="shared" ref="D65:M65" si="34">SUM(D66:D67)</f>
        <v>0</v>
      </c>
      <c r="E65" s="6">
        <f t="shared" si="34"/>
        <v>0</v>
      </c>
      <c r="F65" s="37">
        <f t="shared" si="34"/>
        <v>1712510912.0599999</v>
      </c>
      <c r="G65" s="37">
        <f t="shared" si="34"/>
        <v>1714378662.0599999</v>
      </c>
      <c r="H65" s="38">
        <f>SUM(H66:H67)</f>
        <v>1867750</v>
      </c>
      <c r="I65" s="44">
        <f t="shared" si="34"/>
        <v>1741945883.4400001</v>
      </c>
      <c r="J65" s="38">
        <f>SUM(J66:J67)</f>
        <v>27567221.380000114</v>
      </c>
      <c r="K65" s="37">
        <f t="shared" si="34"/>
        <v>1799645883.4400001</v>
      </c>
      <c r="L65" s="38">
        <f>SUM(L66:L67)</f>
        <v>57700000</v>
      </c>
      <c r="M65" s="37">
        <f t="shared" si="34"/>
        <v>1981275174.9300001</v>
      </c>
      <c r="N65" s="38">
        <f>SUM(N66:N67)</f>
        <v>181629291.49000004</v>
      </c>
      <c r="O65" s="52">
        <f t="shared" si="27"/>
        <v>268764262.87000012</v>
      </c>
    </row>
    <row r="66" spans="1:15" ht="16.5" x14ac:dyDescent="0.25">
      <c r="A66" s="19" t="s">
        <v>62</v>
      </c>
      <c r="B66" s="20" t="s">
        <v>44</v>
      </c>
      <c r="C66" s="20" t="s">
        <v>8</v>
      </c>
      <c r="D66" s="11"/>
      <c r="E66" s="7"/>
      <c r="F66" s="80">
        <v>1671822912.0599999</v>
      </c>
      <c r="G66" s="80">
        <v>1673690662.0599999</v>
      </c>
      <c r="H66" s="24">
        <f>G66-F66</f>
        <v>1867750</v>
      </c>
      <c r="I66" s="80">
        <v>1701257883.4400001</v>
      </c>
      <c r="J66" s="24">
        <f>I66-G66</f>
        <v>27567221.380000114</v>
      </c>
      <c r="K66" s="80">
        <v>1758957883.4400001</v>
      </c>
      <c r="L66" s="24">
        <f>K66-I66</f>
        <v>57700000</v>
      </c>
      <c r="M66" s="80">
        <v>1937730846.9100001</v>
      </c>
      <c r="N66" s="24">
        <f>M66-K66</f>
        <v>178772963.47000003</v>
      </c>
      <c r="O66" s="65">
        <f t="shared" si="27"/>
        <v>265907934.85000014</v>
      </c>
    </row>
    <row r="67" spans="1:15" ht="16.5" x14ac:dyDescent="0.25">
      <c r="A67" s="19" t="s">
        <v>63</v>
      </c>
      <c r="B67" s="20" t="s">
        <v>44</v>
      </c>
      <c r="C67" s="20" t="s">
        <v>14</v>
      </c>
      <c r="D67" s="11"/>
      <c r="E67" s="7"/>
      <c r="F67" s="80">
        <v>40688000</v>
      </c>
      <c r="G67" s="80">
        <v>40688000</v>
      </c>
      <c r="H67" s="24">
        <f>G67-F67</f>
        <v>0</v>
      </c>
      <c r="I67" s="80">
        <v>40688000</v>
      </c>
      <c r="J67" s="24">
        <f>I67-G67</f>
        <v>0</v>
      </c>
      <c r="K67" s="80">
        <v>40688000</v>
      </c>
      <c r="L67" s="24">
        <f>K67-I67</f>
        <v>0</v>
      </c>
      <c r="M67" s="80">
        <v>43544328.020000003</v>
      </c>
      <c r="N67" s="24">
        <f>M67-K67</f>
        <v>2856328.0200000033</v>
      </c>
      <c r="O67" s="65">
        <f t="shared" si="27"/>
        <v>2856328.0200000033</v>
      </c>
    </row>
    <row r="68" spans="1:15" s="61" customFormat="1" ht="16.5" x14ac:dyDescent="0.2">
      <c r="A68" s="28" t="s">
        <v>64</v>
      </c>
      <c r="B68" s="29" t="s">
        <v>33</v>
      </c>
      <c r="C68" s="29" t="s">
        <v>9</v>
      </c>
      <c r="D68" s="6">
        <f t="shared" ref="D68:M68" si="35">SUM(D69:D74)</f>
        <v>0</v>
      </c>
      <c r="E68" s="6">
        <f t="shared" si="35"/>
        <v>0</v>
      </c>
      <c r="F68" s="37">
        <f t="shared" si="35"/>
        <v>11433437452.110001</v>
      </c>
      <c r="G68" s="37">
        <f t="shared" si="35"/>
        <v>11352888000.84</v>
      </c>
      <c r="H68" s="38">
        <f>SUM(H69:H74)</f>
        <v>-80549451.269999832</v>
      </c>
      <c r="I68" s="37">
        <f>SUM(I69:I74)</f>
        <v>12269654514.219999</v>
      </c>
      <c r="J68" s="38">
        <f>SUM(J69:J74)</f>
        <v>916766513.38000011</v>
      </c>
      <c r="K68" s="37">
        <f>SUM(K69:K74)</f>
        <v>12400104865.709999</v>
      </c>
      <c r="L68" s="38">
        <f>SUM(L69:L74)</f>
        <v>130450351.48999977</v>
      </c>
      <c r="M68" s="37">
        <f t="shared" si="35"/>
        <v>13864983578.129999</v>
      </c>
      <c r="N68" s="38">
        <f>SUM(N69:N74)</f>
        <v>1464878712.4199996</v>
      </c>
      <c r="O68" s="52">
        <f t="shared" si="27"/>
        <v>2431546126.0199986</v>
      </c>
    </row>
    <row r="69" spans="1:15" ht="16.5" x14ac:dyDescent="0.25">
      <c r="A69" s="19" t="s">
        <v>65</v>
      </c>
      <c r="B69" s="20" t="s">
        <v>33</v>
      </c>
      <c r="C69" s="20" t="s">
        <v>8</v>
      </c>
      <c r="D69" s="11"/>
      <c r="E69" s="7"/>
      <c r="F69" s="80">
        <v>5777840913.6700001</v>
      </c>
      <c r="G69" s="80">
        <v>5787716283.6300001</v>
      </c>
      <c r="H69" s="24">
        <f t="shared" ref="H69:H74" si="36">G69-F69</f>
        <v>9875369.9600000381</v>
      </c>
      <c r="I69" s="80">
        <v>6199817224.1400003</v>
      </c>
      <c r="J69" s="24">
        <f t="shared" ref="J69:J74" si="37">I69-G69</f>
        <v>412100940.51000023</v>
      </c>
      <c r="K69" s="80">
        <v>6194817224.1400003</v>
      </c>
      <c r="L69" s="24">
        <f t="shared" ref="L69:L74" si="38">K69-I69</f>
        <v>-5000000</v>
      </c>
      <c r="M69" s="80">
        <v>6621379979.4899998</v>
      </c>
      <c r="N69" s="24">
        <f t="shared" ref="N69:N74" si="39">M69-K69</f>
        <v>426562755.34999943</v>
      </c>
      <c r="O69" s="65">
        <f t="shared" si="27"/>
        <v>843539065.81999969</v>
      </c>
    </row>
    <row r="70" spans="1:15" ht="16.5" x14ac:dyDescent="0.25">
      <c r="A70" s="19" t="s">
        <v>66</v>
      </c>
      <c r="B70" s="20" t="s">
        <v>33</v>
      </c>
      <c r="C70" s="20" t="s">
        <v>10</v>
      </c>
      <c r="D70" s="12"/>
      <c r="E70" s="7"/>
      <c r="F70" s="80">
        <v>2231220841.8000002</v>
      </c>
      <c r="G70" s="80">
        <v>2307100569.27</v>
      </c>
      <c r="H70" s="24">
        <f t="shared" si="36"/>
        <v>75879727.46999979</v>
      </c>
      <c r="I70" s="80">
        <v>2407579179.5300002</v>
      </c>
      <c r="J70" s="24">
        <f t="shared" si="37"/>
        <v>100478610.26000023</v>
      </c>
      <c r="K70" s="80">
        <v>2412627432.1599998</v>
      </c>
      <c r="L70" s="24">
        <f t="shared" si="38"/>
        <v>5048252.6299996376</v>
      </c>
      <c r="M70" s="80">
        <v>2559858066.2600002</v>
      </c>
      <c r="N70" s="24">
        <f t="shared" si="39"/>
        <v>147230634.10000038</v>
      </c>
      <c r="O70" s="65">
        <f t="shared" si="27"/>
        <v>328637224.46000004</v>
      </c>
    </row>
    <row r="71" spans="1:15" ht="16.5" x14ac:dyDescent="0.25">
      <c r="A71" s="19" t="s">
        <v>130</v>
      </c>
      <c r="B71" s="20" t="s">
        <v>33</v>
      </c>
      <c r="C71" s="20" t="s">
        <v>14</v>
      </c>
      <c r="D71" s="12"/>
      <c r="E71" s="7"/>
      <c r="F71" s="80">
        <v>105485410</v>
      </c>
      <c r="G71" s="80">
        <v>105485410</v>
      </c>
      <c r="H71" s="24">
        <f t="shared" si="36"/>
        <v>0</v>
      </c>
      <c r="I71" s="80">
        <v>105485410</v>
      </c>
      <c r="J71" s="24">
        <f t="shared" si="37"/>
        <v>0</v>
      </c>
      <c r="K71" s="80">
        <v>105485410</v>
      </c>
      <c r="L71" s="24">
        <f t="shared" si="38"/>
        <v>0</v>
      </c>
      <c r="M71" s="80">
        <v>105690710</v>
      </c>
      <c r="N71" s="24">
        <f t="shared" si="39"/>
        <v>205300</v>
      </c>
      <c r="O71" s="65">
        <f t="shared" si="27"/>
        <v>205300</v>
      </c>
    </row>
    <row r="72" spans="1:15" ht="16.5" x14ac:dyDescent="0.25">
      <c r="A72" s="19" t="s">
        <v>68</v>
      </c>
      <c r="B72" s="20" t="s">
        <v>33</v>
      </c>
      <c r="C72" s="20" t="s">
        <v>16</v>
      </c>
      <c r="D72" s="11"/>
      <c r="E72" s="7"/>
      <c r="F72" s="80">
        <v>307180928</v>
      </c>
      <c r="G72" s="80">
        <v>216308459.16</v>
      </c>
      <c r="H72" s="24">
        <f t="shared" si="36"/>
        <v>-90872468.840000004</v>
      </c>
      <c r="I72" s="80">
        <v>229065586.16</v>
      </c>
      <c r="J72" s="24">
        <f t="shared" si="37"/>
        <v>12757127</v>
      </c>
      <c r="K72" s="80">
        <v>229065586.16</v>
      </c>
      <c r="L72" s="24">
        <f t="shared" si="38"/>
        <v>0</v>
      </c>
      <c r="M72" s="80">
        <v>235528686.16</v>
      </c>
      <c r="N72" s="24">
        <f t="shared" si="39"/>
        <v>6463100</v>
      </c>
      <c r="O72" s="65">
        <f t="shared" si="27"/>
        <v>-71652241.840000004</v>
      </c>
    </row>
    <row r="73" spans="1:15" s="10" customFormat="1" ht="30" x14ac:dyDescent="0.2">
      <c r="A73" s="19" t="s">
        <v>131</v>
      </c>
      <c r="B73" s="20" t="s">
        <v>33</v>
      </c>
      <c r="C73" s="20" t="s">
        <v>18</v>
      </c>
      <c r="D73" s="8"/>
      <c r="E73" s="9"/>
      <c r="F73" s="80">
        <v>202834655</v>
      </c>
      <c r="G73" s="80">
        <v>202834655</v>
      </c>
      <c r="H73" s="24">
        <f t="shared" si="36"/>
        <v>0</v>
      </c>
      <c r="I73" s="80">
        <v>207748723.25</v>
      </c>
      <c r="J73" s="24">
        <f t="shared" si="37"/>
        <v>4914068.25</v>
      </c>
      <c r="K73" s="80">
        <v>207748723.25</v>
      </c>
      <c r="L73" s="24">
        <f t="shared" si="38"/>
        <v>0</v>
      </c>
      <c r="M73" s="80">
        <v>208433723.25</v>
      </c>
      <c r="N73" s="24">
        <f t="shared" si="39"/>
        <v>685000</v>
      </c>
      <c r="O73" s="65">
        <f t="shared" si="27"/>
        <v>5599068.25</v>
      </c>
    </row>
    <row r="74" spans="1:15" ht="16.5" x14ac:dyDescent="0.25">
      <c r="A74" s="19" t="s">
        <v>70</v>
      </c>
      <c r="B74" s="20" t="s">
        <v>33</v>
      </c>
      <c r="C74" s="20" t="s">
        <v>33</v>
      </c>
      <c r="D74" s="11"/>
      <c r="E74" s="7"/>
      <c r="F74" s="80">
        <v>2808874703.6399999</v>
      </c>
      <c r="G74" s="80">
        <v>2733442623.7800002</v>
      </c>
      <c r="H74" s="24">
        <f t="shared" si="36"/>
        <v>-75432079.859999657</v>
      </c>
      <c r="I74" s="80">
        <v>3119958391.1399999</v>
      </c>
      <c r="J74" s="24">
        <f t="shared" si="37"/>
        <v>386515767.35999966</v>
      </c>
      <c r="K74" s="80">
        <v>3250360490</v>
      </c>
      <c r="L74" s="24">
        <f t="shared" si="38"/>
        <v>130402098.86000013</v>
      </c>
      <c r="M74" s="80">
        <v>4134092412.9699998</v>
      </c>
      <c r="N74" s="24">
        <f t="shared" si="39"/>
        <v>883731922.96999979</v>
      </c>
      <c r="O74" s="65">
        <f t="shared" si="27"/>
        <v>1325217709.3299999</v>
      </c>
    </row>
    <row r="75" spans="1:15" s="61" customFormat="1" ht="16.5" x14ac:dyDescent="0.2">
      <c r="A75" s="28" t="s">
        <v>71</v>
      </c>
      <c r="B75" s="29" t="s">
        <v>21</v>
      </c>
      <c r="C75" s="29" t="s">
        <v>9</v>
      </c>
      <c r="D75" s="6">
        <f t="shared" ref="D75:M75" si="40">SUM(D76:D80)</f>
        <v>0</v>
      </c>
      <c r="E75" s="6">
        <f t="shared" si="40"/>
        <v>0</v>
      </c>
      <c r="F75" s="37">
        <f t="shared" si="40"/>
        <v>22226930623.459999</v>
      </c>
      <c r="G75" s="37">
        <f t="shared" si="40"/>
        <v>22334308128.599998</v>
      </c>
      <c r="H75" s="38">
        <f>SUM(H76:H80)</f>
        <v>107377505.14000005</v>
      </c>
      <c r="I75" s="37">
        <f>SUM(I76:I80)</f>
        <v>22769771184.07</v>
      </c>
      <c r="J75" s="38">
        <f>SUM(J76:J80)</f>
        <v>435463055.46999979</v>
      </c>
      <c r="K75" s="37">
        <f t="shared" si="40"/>
        <v>23292969438.73</v>
      </c>
      <c r="L75" s="38">
        <f>SUM(L76:L80)</f>
        <v>523198254.65999985</v>
      </c>
      <c r="M75" s="37">
        <f t="shared" si="40"/>
        <v>23075833180.810001</v>
      </c>
      <c r="N75" s="38">
        <f>SUM(N76:N80)</f>
        <v>-217136257.92000079</v>
      </c>
      <c r="O75" s="52">
        <f t="shared" si="27"/>
        <v>848902557.35000229</v>
      </c>
    </row>
    <row r="76" spans="1:15" ht="16.5" x14ac:dyDescent="0.25">
      <c r="A76" s="19" t="s">
        <v>72</v>
      </c>
      <c r="B76" s="20" t="s">
        <v>21</v>
      </c>
      <c r="C76" s="20" t="s">
        <v>8</v>
      </c>
      <c r="D76" s="4"/>
      <c r="E76" s="7"/>
      <c r="F76" s="80">
        <v>300641400</v>
      </c>
      <c r="G76" s="80">
        <v>300641400</v>
      </c>
      <c r="H76" s="24">
        <f>G76-F76</f>
        <v>0</v>
      </c>
      <c r="I76" s="80">
        <v>303641400</v>
      </c>
      <c r="J76" s="24">
        <f>I76-G76</f>
        <v>3000000</v>
      </c>
      <c r="K76" s="80">
        <v>303641400</v>
      </c>
      <c r="L76" s="24">
        <f>K76-I76</f>
        <v>0</v>
      </c>
      <c r="M76" s="80">
        <v>335197900</v>
      </c>
      <c r="N76" s="24">
        <f>M76-K76</f>
        <v>31556500</v>
      </c>
      <c r="O76" s="65">
        <f t="shared" si="27"/>
        <v>34556500</v>
      </c>
    </row>
    <row r="77" spans="1:15" ht="16.5" x14ac:dyDescent="0.25">
      <c r="A77" s="19" t="s">
        <v>73</v>
      </c>
      <c r="B77" s="20" t="s">
        <v>21</v>
      </c>
      <c r="C77" s="20" t="s">
        <v>10</v>
      </c>
      <c r="D77" s="11"/>
      <c r="E77" s="7"/>
      <c r="F77" s="80">
        <v>3180710481</v>
      </c>
      <c r="G77" s="80">
        <v>3133889047</v>
      </c>
      <c r="H77" s="24">
        <f>G77-F77</f>
        <v>-46821434</v>
      </c>
      <c r="I77" s="80">
        <v>3288140615.1399999</v>
      </c>
      <c r="J77" s="24">
        <f>I77-G77</f>
        <v>154251568.13999987</v>
      </c>
      <c r="K77" s="80">
        <v>3366695615.1399999</v>
      </c>
      <c r="L77" s="24">
        <f>K77-I77</f>
        <v>78555000</v>
      </c>
      <c r="M77" s="80">
        <v>3509492235.1500001</v>
      </c>
      <c r="N77" s="24">
        <f>M77-K77</f>
        <v>142796620.01000023</v>
      </c>
      <c r="O77" s="65">
        <f t="shared" si="27"/>
        <v>328781754.1500001</v>
      </c>
    </row>
    <row r="78" spans="1:15" ht="16.5" x14ac:dyDescent="0.25">
      <c r="A78" s="19" t="s">
        <v>74</v>
      </c>
      <c r="B78" s="20" t="s">
        <v>21</v>
      </c>
      <c r="C78" s="20" t="s">
        <v>12</v>
      </c>
      <c r="D78" s="12"/>
      <c r="E78" s="7"/>
      <c r="F78" s="80">
        <v>12192729916.84</v>
      </c>
      <c r="G78" s="80">
        <v>12260482196.84</v>
      </c>
      <c r="H78" s="24">
        <f>G78-F78</f>
        <v>67752280</v>
      </c>
      <c r="I78" s="80">
        <v>12679967138.84</v>
      </c>
      <c r="J78" s="24">
        <f>I78-G78</f>
        <v>419484942</v>
      </c>
      <c r="K78" s="80">
        <v>13188263038.5</v>
      </c>
      <c r="L78" s="24">
        <f>K78-I78</f>
        <v>508295899.65999985</v>
      </c>
      <c r="M78" s="80">
        <v>13027337044.969999</v>
      </c>
      <c r="N78" s="24">
        <f>M78-K78</f>
        <v>-160925993.53000069</v>
      </c>
      <c r="O78" s="65">
        <f t="shared" si="27"/>
        <v>834607128.12999916</v>
      </c>
    </row>
    <row r="79" spans="1:15" ht="16.5" x14ac:dyDescent="0.25">
      <c r="A79" s="19" t="s">
        <v>75</v>
      </c>
      <c r="B79" s="20" t="s">
        <v>21</v>
      </c>
      <c r="C79" s="20" t="s">
        <v>14</v>
      </c>
      <c r="D79" s="11"/>
      <c r="E79" s="7"/>
      <c r="F79" s="80">
        <v>6133138781.3000002</v>
      </c>
      <c r="G79" s="80">
        <v>6062938781.3000002</v>
      </c>
      <c r="H79" s="24">
        <f>G79-F79</f>
        <v>-70200000</v>
      </c>
      <c r="I79" s="80">
        <v>5882322896.3000002</v>
      </c>
      <c r="J79" s="24">
        <f>I79-G79</f>
        <v>-180615885</v>
      </c>
      <c r="K79" s="80">
        <v>5817225251.3000002</v>
      </c>
      <c r="L79" s="24">
        <f>K79-I79</f>
        <v>-65097645</v>
      </c>
      <c r="M79" s="80">
        <v>5574665099.6999998</v>
      </c>
      <c r="N79" s="24">
        <f>M79-K79</f>
        <v>-242560151.60000038</v>
      </c>
      <c r="O79" s="65">
        <f t="shared" si="27"/>
        <v>-558473681.60000038</v>
      </c>
    </row>
    <row r="80" spans="1:15" ht="16.5" x14ac:dyDescent="0.25">
      <c r="A80" s="19" t="s">
        <v>76</v>
      </c>
      <c r="B80" s="20" t="s">
        <v>21</v>
      </c>
      <c r="C80" s="20" t="s">
        <v>18</v>
      </c>
      <c r="D80" s="11"/>
      <c r="E80" s="7"/>
      <c r="F80" s="80">
        <v>419710044.31999999</v>
      </c>
      <c r="G80" s="80">
        <v>576356703.46000004</v>
      </c>
      <c r="H80" s="24">
        <f>G80-F80</f>
        <v>156646659.14000005</v>
      </c>
      <c r="I80" s="80">
        <v>615699133.78999996</v>
      </c>
      <c r="J80" s="24">
        <f>I80-G80</f>
        <v>39342430.329999924</v>
      </c>
      <c r="K80" s="80">
        <v>617144133.78999996</v>
      </c>
      <c r="L80" s="24">
        <f>K80-I80</f>
        <v>1445000</v>
      </c>
      <c r="M80" s="80">
        <v>629140900.99000001</v>
      </c>
      <c r="N80" s="24">
        <f>M80-K80</f>
        <v>11996767.200000048</v>
      </c>
      <c r="O80" s="65">
        <f t="shared" si="27"/>
        <v>209430856.67000002</v>
      </c>
    </row>
    <row r="81" spans="1:17" s="61" customFormat="1" ht="15.6" customHeight="1" x14ac:dyDescent="0.2">
      <c r="A81" s="28" t="s">
        <v>77</v>
      </c>
      <c r="B81" s="29" t="s">
        <v>23</v>
      </c>
      <c r="C81" s="29" t="s">
        <v>9</v>
      </c>
      <c r="D81" s="6">
        <f>SUM(D82:D84)</f>
        <v>0</v>
      </c>
      <c r="E81" s="6"/>
      <c r="F81" s="37">
        <f t="shared" ref="F81:N81" si="41">SUM(F82:F84)</f>
        <v>1715479600</v>
      </c>
      <c r="G81" s="37">
        <f t="shared" si="41"/>
        <v>1623497579.3099999</v>
      </c>
      <c r="H81" s="38">
        <f t="shared" si="41"/>
        <v>-91982020.690000057</v>
      </c>
      <c r="I81" s="37">
        <f t="shared" si="41"/>
        <v>1946246119.8599999</v>
      </c>
      <c r="J81" s="38">
        <f t="shared" si="41"/>
        <v>322748540.55000001</v>
      </c>
      <c r="K81" s="37">
        <f t="shared" si="41"/>
        <v>1908095904.47</v>
      </c>
      <c r="L81" s="38">
        <f t="shared" si="41"/>
        <v>-38150215.389999866</v>
      </c>
      <c r="M81" s="37">
        <f t="shared" si="41"/>
        <v>2004766156.6599998</v>
      </c>
      <c r="N81" s="38">
        <f t="shared" si="41"/>
        <v>96670252.189999819</v>
      </c>
      <c r="O81" s="52">
        <f t="shared" si="27"/>
        <v>289286556.65999985</v>
      </c>
      <c r="P81" s="63"/>
      <c r="Q81" s="64"/>
    </row>
    <row r="82" spans="1:17" ht="16.5" x14ac:dyDescent="0.25">
      <c r="A82" s="19" t="s">
        <v>78</v>
      </c>
      <c r="B82" s="20" t="s">
        <v>23</v>
      </c>
      <c r="C82" s="20" t="s">
        <v>10</v>
      </c>
      <c r="D82" s="7"/>
      <c r="E82" s="7"/>
      <c r="F82" s="80">
        <v>982675341.45000005</v>
      </c>
      <c r="G82" s="80">
        <v>885029495.75999999</v>
      </c>
      <c r="H82" s="24">
        <f>G82-F82</f>
        <v>-97645845.690000057</v>
      </c>
      <c r="I82" s="80">
        <v>1183868932.02</v>
      </c>
      <c r="J82" s="24">
        <f>I82-G82</f>
        <v>298839436.25999999</v>
      </c>
      <c r="K82" s="80">
        <v>1145718716.6300001</v>
      </c>
      <c r="L82" s="24">
        <f>K82-I82</f>
        <v>-38150215.389999866</v>
      </c>
      <c r="M82" s="80">
        <v>1173820664.8199999</v>
      </c>
      <c r="N82" s="24">
        <f>M82-K82</f>
        <v>28101948.189999819</v>
      </c>
      <c r="O82" s="65">
        <f t="shared" si="27"/>
        <v>191145323.36999989</v>
      </c>
    </row>
    <row r="83" spans="1:17" ht="16.5" x14ac:dyDescent="0.25">
      <c r="A83" s="19" t="s">
        <v>79</v>
      </c>
      <c r="B83" s="20" t="s">
        <v>23</v>
      </c>
      <c r="C83" s="20" t="s">
        <v>12</v>
      </c>
      <c r="D83" s="12"/>
      <c r="E83" s="7"/>
      <c r="F83" s="80">
        <v>714229858.54999995</v>
      </c>
      <c r="G83" s="80">
        <v>719893683.54999995</v>
      </c>
      <c r="H83" s="24">
        <f>G83-F83</f>
        <v>5663825</v>
      </c>
      <c r="I83" s="80">
        <v>742963967.54999995</v>
      </c>
      <c r="J83" s="24">
        <f>I83-G83</f>
        <v>23070284</v>
      </c>
      <c r="K83" s="80">
        <v>742963967.54999995</v>
      </c>
      <c r="L83" s="24">
        <f>K83-I83</f>
        <v>0</v>
      </c>
      <c r="M83" s="80">
        <v>811196327.54999995</v>
      </c>
      <c r="N83" s="24">
        <f>M83-K83</f>
        <v>68232360</v>
      </c>
      <c r="O83" s="65">
        <f t="shared" si="27"/>
        <v>96966469</v>
      </c>
    </row>
    <row r="84" spans="1:17" ht="16.5" x14ac:dyDescent="0.25">
      <c r="A84" s="19" t="s">
        <v>80</v>
      </c>
      <c r="B84" s="20" t="s">
        <v>23</v>
      </c>
      <c r="C84" s="20" t="s">
        <v>16</v>
      </c>
      <c r="D84" s="11"/>
      <c r="E84" s="7"/>
      <c r="F84" s="80">
        <v>18574400</v>
      </c>
      <c r="G84" s="80">
        <v>18574400</v>
      </c>
      <c r="H84" s="24">
        <f>G84-F84</f>
        <v>0</v>
      </c>
      <c r="I84" s="80">
        <v>19413220.289999999</v>
      </c>
      <c r="J84" s="24">
        <f>I84-G84</f>
        <v>838820.28999999911</v>
      </c>
      <c r="K84" s="80">
        <v>19413220.289999999</v>
      </c>
      <c r="L84" s="24">
        <f>K84-I84</f>
        <v>0</v>
      </c>
      <c r="M84" s="80">
        <v>19749164.289999999</v>
      </c>
      <c r="N84" s="24">
        <f>M84-K84</f>
        <v>335944</v>
      </c>
      <c r="O84" s="65">
        <f t="shared" si="27"/>
        <v>1174764.2899999991</v>
      </c>
    </row>
    <row r="85" spans="1:17" s="61" customFormat="1" ht="16.5" x14ac:dyDescent="0.2">
      <c r="A85" s="28" t="s">
        <v>81</v>
      </c>
      <c r="B85" s="29" t="s">
        <v>47</v>
      </c>
      <c r="C85" s="29" t="s">
        <v>9</v>
      </c>
      <c r="D85" s="6">
        <f t="shared" ref="D85:M85" si="42">SUM(D86:D88)</f>
        <v>0</v>
      </c>
      <c r="E85" s="6">
        <f t="shared" si="42"/>
        <v>0</v>
      </c>
      <c r="F85" s="37">
        <f t="shared" si="42"/>
        <v>230348700</v>
      </c>
      <c r="G85" s="37">
        <f t="shared" si="42"/>
        <v>231188700</v>
      </c>
      <c r="H85" s="38">
        <f>SUM(H86:H88)</f>
        <v>840000</v>
      </c>
      <c r="I85" s="37">
        <f>SUM(I86:I88)</f>
        <v>233216700</v>
      </c>
      <c r="J85" s="38">
        <f>SUM(J86:J88)</f>
        <v>2028000</v>
      </c>
      <c r="K85" s="37">
        <f>SUM(K86:K88)</f>
        <v>233216700</v>
      </c>
      <c r="L85" s="38">
        <f>SUM(L86:L88)</f>
        <v>0</v>
      </c>
      <c r="M85" s="37">
        <f t="shared" si="42"/>
        <v>235379111.36000001</v>
      </c>
      <c r="N85" s="38">
        <f>SUM(N86:N88)</f>
        <v>2162411.3599999994</v>
      </c>
      <c r="O85" s="52">
        <f t="shared" si="27"/>
        <v>5030411.3600000143</v>
      </c>
    </row>
    <row r="86" spans="1:17" ht="16.5" x14ac:dyDescent="0.25">
      <c r="A86" s="19" t="s">
        <v>82</v>
      </c>
      <c r="B86" s="20" t="s">
        <v>47</v>
      </c>
      <c r="C86" s="20" t="s">
        <v>8</v>
      </c>
      <c r="D86" s="7"/>
      <c r="E86" s="7"/>
      <c r="F86" s="80">
        <v>80798330</v>
      </c>
      <c r="G86" s="80">
        <v>81638330</v>
      </c>
      <c r="H86" s="24">
        <f>G86-F86</f>
        <v>840000</v>
      </c>
      <c r="I86" s="80">
        <v>81638330</v>
      </c>
      <c r="J86" s="24">
        <f>I86-G86</f>
        <v>0</v>
      </c>
      <c r="K86" s="80">
        <v>81638330</v>
      </c>
      <c r="L86" s="24">
        <f>K86-I86</f>
        <v>0</v>
      </c>
      <c r="M86" s="80">
        <v>83366912.519999996</v>
      </c>
      <c r="N86" s="24">
        <f>M86-K86</f>
        <v>1728582.5199999958</v>
      </c>
      <c r="O86" s="65">
        <f t="shared" si="27"/>
        <v>2568582.5199999958</v>
      </c>
    </row>
    <row r="87" spans="1:17" ht="16.5" x14ac:dyDescent="0.25">
      <c r="A87" s="19" t="s">
        <v>83</v>
      </c>
      <c r="B87" s="20" t="s">
        <v>47</v>
      </c>
      <c r="C87" s="20" t="s">
        <v>10</v>
      </c>
      <c r="D87" s="7"/>
      <c r="E87" s="7"/>
      <c r="F87" s="80">
        <v>117722270</v>
      </c>
      <c r="G87" s="80">
        <v>117722270</v>
      </c>
      <c r="H87" s="24">
        <f>G87-F87</f>
        <v>0</v>
      </c>
      <c r="I87" s="80">
        <v>119750270</v>
      </c>
      <c r="J87" s="24">
        <f>I87-G87</f>
        <v>2028000</v>
      </c>
      <c r="K87" s="80">
        <v>119750270</v>
      </c>
      <c r="L87" s="24">
        <f>K87-I87</f>
        <v>0</v>
      </c>
      <c r="M87" s="80">
        <v>119726019.84</v>
      </c>
      <c r="N87" s="24">
        <f>M87-K87</f>
        <v>-24250.159999996424</v>
      </c>
      <c r="O87" s="65">
        <f t="shared" si="27"/>
        <v>2003749.8400000036</v>
      </c>
    </row>
    <row r="88" spans="1:17" s="16" customFormat="1" ht="16.5" x14ac:dyDescent="0.2">
      <c r="A88" s="19" t="s">
        <v>84</v>
      </c>
      <c r="B88" s="20" t="s">
        <v>47</v>
      </c>
      <c r="C88" s="20" t="s">
        <v>14</v>
      </c>
      <c r="D88" s="9"/>
      <c r="E88" s="9"/>
      <c r="F88" s="80">
        <v>31828100</v>
      </c>
      <c r="G88" s="80">
        <v>31828100</v>
      </c>
      <c r="H88" s="24">
        <f>G88-F88</f>
        <v>0</v>
      </c>
      <c r="I88" s="80">
        <v>31828100</v>
      </c>
      <c r="J88" s="24">
        <f>I88-G88</f>
        <v>0</v>
      </c>
      <c r="K88" s="80">
        <v>31828100</v>
      </c>
      <c r="L88" s="24">
        <f>K88-I88</f>
        <v>0</v>
      </c>
      <c r="M88" s="80">
        <v>32286179</v>
      </c>
      <c r="N88" s="24">
        <f>M88-K88</f>
        <v>458079</v>
      </c>
      <c r="O88" s="65">
        <f t="shared" si="27"/>
        <v>458079</v>
      </c>
    </row>
    <row r="89" spans="1:17" s="62" customFormat="1" ht="28.5" x14ac:dyDescent="0.2">
      <c r="A89" s="28" t="s">
        <v>85</v>
      </c>
      <c r="B89" s="29" t="s">
        <v>25</v>
      </c>
      <c r="C89" s="29" t="s">
        <v>9</v>
      </c>
      <c r="D89" s="13">
        <f t="shared" ref="D89:M89" si="43">SUM(D90)</f>
        <v>0</v>
      </c>
      <c r="E89" s="13">
        <f t="shared" si="43"/>
        <v>0</v>
      </c>
      <c r="F89" s="37">
        <f>F90</f>
        <v>380000000</v>
      </c>
      <c r="G89" s="37">
        <f t="shared" si="43"/>
        <v>384935000</v>
      </c>
      <c r="H89" s="38">
        <f>SUM(H90)</f>
        <v>4935000</v>
      </c>
      <c r="I89" s="37">
        <f t="shared" si="43"/>
        <v>384935000</v>
      </c>
      <c r="J89" s="38">
        <f>SUM(J90)</f>
        <v>0</v>
      </c>
      <c r="K89" s="37">
        <f t="shared" si="43"/>
        <v>384935000</v>
      </c>
      <c r="L89" s="38">
        <f>SUM(L90)</f>
        <v>0</v>
      </c>
      <c r="M89" s="37">
        <f t="shared" si="43"/>
        <v>384935000</v>
      </c>
      <c r="N89" s="38">
        <f>SUM(N90)</f>
        <v>0</v>
      </c>
      <c r="O89" s="52">
        <f t="shared" si="27"/>
        <v>4935000</v>
      </c>
    </row>
    <row r="90" spans="1:17" s="10" customFormat="1" ht="30" x14ac:dyDescent="0.2">
      <c r="A90" s="19" t="s">
        <v>86</v>
      </c>
      <c r="B90" s="20" t="s">
        <v>25</v>
      </c>
      <c r="C90" s="20" t="s">
        <v>8</v>
      </c>
      <c r="D90" s="17"/>
      <c r="E90" s="9"/>
      <c r="F90" s="80">
        <v>380000000</v>
      </c>
      <c r="G90" s="80">
        <v>384935000</v>
      </c>
      <c r="H90" s="24">
        <f>G90-F90</f>
        <v>4935000</v>
      </c>
      <c r="I90" s="80">
        <v>384935000</v>
      </c>
      <c r="J90" s="24">
        <f>I90-G90</f>
        <v>0</v>
      </c>
      <c r="K90" s="80">
        <v>384935000</v>
      </c>
      <c r="L90" s="24">
        <f>K90-I90</f>
        <v>0</v>
      </c>
      <c r="M90" s="80">
        <v>384935000</v>
      </c>
      <c r="N90" s="24">
        <f>M90-K90</f>
        <v>0</v>
      </c>
      <c r="O90" s="65">
        <f t="shared" si="27"/>
        <v>4935000</v>
      </c>
    </row>
    <row r="91" spans="1:17" s="62" customFormat="1" ht="42.75" x14ac:dyDescent="0.2">
      <c r="A91" s="28" t="s">
        <v>94</v>
      </c>
      <c r="B91" s="29" t="s">
        <v>37</v>
      </c>
      <c r="C91" s="29" t="s">
        <v>9</v>
      </c>
      <c r="D91" s="13">
        <f t="shared" ref="D91:M91" si="44">SUM(D92:D94)</f>
        <v>0</v>
      </c>
      <c r="E91" s="13">
        <f t="shared" si="44"/>
        <v>0</v>
      </c>
      <c r="F91" s="37">
        <f t="shared" si="44"/>
        <v>3269107400</v>
      </c>
      <c r="G91" s="37">
        <f t="shared" si="44"/>
        <v>3409830532</v>
      </c>
      <c r="H91" s="38">
        <f>SUM(H92:H94)</f>
        <v>140723132</v>
      </c>
      <c r="I91" s="37">
        <f>SUM(I92:I94)</f>
        <v>5420418263.04</v>
      </c>
      <c r="J91" s="38">
        <f>SUM(J92:J94)</f>
        <v>2010587731.04</v>
      </c>
      <c r="K91" s="37">
        <f t="shared" si="44"/>
        <v>5800431960.5299997</v>
      </c>
      <c r="L91" s="38">
        <f>SUM(L92:L94)</f>
        <v>380013697.49000001</v>
      </c>
      <c r="M91" s="37">
        <f t="shared" si="44"/>
        <v>5806431960.5299997</v>
      </c>
      <c r="N91" s="38">
        <f>SUM(N92:N94)</f>
        <v>6000000</v>
      </c>
      <c r="O91" s="52">
        <f t="shared" si="27"/>
        <v>2537324560.5299997</v>
      </c>
    </row>
    <row r="92" spans="1:17" s="10" customFormat="1" ht="45" x14ac:dyDescent="0.2">
      <c r="A92" s="19" t="s">
        <v>87</v>
      </c>
      <c r="B92" s="20" t="s">
        <v>37</v>
      </c>
      <c r="C92" s="20" t="s">
        <v>8</v>
      </c>
      <c r="D92" s="17"/>
      <c r="E92" s="9"/>
      <c r="F92" s="80">
        <v>1923712229.5999999</v>
      </c>
      <c r="G92" s="80">
        <v>1899022203</v>
      </c>
      <c r="H92" s="24">
        <f>G92-F92</f>
        <v>-24690026.599999905</v>
      </c>
      <c r="I92" s="80">
        <v>1899022203</v>
      </c>
      <c r="J92" s="24">
        <f>I92-G92</f>
        <v>0</v>
      </c>
      <c r="K92" s="80">
        <v>1899022203</v>
      </c>
      <c r="L92" s="24">
        <f>K92-I92</f>
        <v>0</v>
      </c>
      <c r="M92" s="80">
        <v>1899022203</v>
      </c>
      <c r="N92" s="24">
        <f>M92-K92</f>
        <v>0</v>
      </c>
      <c r="O92" s="65">
        <f t="shared" si="27"/>
        <v>-24690026.599999905</v>
      </c>
    </row>
    <row r="93" spans="1:17" ht="16.5" x14ac:dyDescent="0.25">
      <c r="A93" s="19" t="s">
        <v>88</v>
      </c>
      <c r="B93" s="20" t="s">
        <v>37</v>
      </c>
      <c r="C93" s="20" t="s">
        <v>10</v>
      </c>
      <c r="D93" s="7"/>
      <c r="E93" s="7"/>
      <c r="F93" s="80">
        <v>1113179170.4000001</v>
      </c>
      <c r="G93" s="80">
        <v>1221592329</v>
      </c>
      <c r="H93" s="24">
        <f>G93-F93</f>
        <v>108413158.5999999</v>
      </c>
      <c r="I93" s="80">
        <v>3232180060.04</v>
      </c>
      <c r="J93" s="24">
        <f>I93-G93</f>
        <v>2010587731.04</v>
      </c>
      <c r="K93" s="80">
        <v>3646680060.04</v>
      </c>
      <c r="L93" s="24">
        <f>K93-I93</f>
        <v>414500000</v>
      </c>
      <c r="M93" s="80">
        <v>3646680060.04</v>
      </c>
      <c r="N93" s="24">
        <f>M93-K93</f>
        <v>0</v>
      </c>
      <c r="O93" s="65">
        <f t="shared" si="27"/>
        <v>2533500889.6399999</v>
      </c>
    </row>
    <row r="94" spans="1:17" ht="16.5" x14ac:dyDescent="0.25">
      <c r="A94" s="19" t="s">
        <v>89</v>
      </c>
      <c r="B94" s="20" t="s">
        <v>37</v>
      </c>
      <c r="C94" s="20" t="s">
        <v>12</v>
      </c>
      <c r="D94" s="7"/>
      <c r="E94" s="7"/>
      <c r="F94" s="80">
        <v>232216000</v>
      </c>
      <c r="G94" s="80">
        <v>289216000</v>
      </c>
      <c r="H94" s="24">
        <f>G94-F94</f>
        <v>57000000</v>
      </c>
      <c r="I94" s="80">
        <v>289216000</v>
      </c>
      <c r="J94" s="24">
        <f>I94-G94</f>
        <v>0</v>
      </c>
      <c r="K94" s="80">
        <v>254729697.49000001</v>
      </c>
      <c r="L94" s="24">
        <f>K94-I94</f>
        <v>-34486302.50999999</v>
      </c>
      <c r="M94" s="80">
        <v>260729697.49000001</v>
      </c>
      <c r="N94" s="24">
        <f>M94-K94</f>
        <v>6000000</v>
      </c>
      <c r="O94" s="65">
        <f t="shared" si="27"/>
        <v>28513697.49000001</v>
      </c>
    </row>
    <row r="95" spans="1:17" x14ac:dyDescent="0.2">
      <c r="F95" s="45"/>
      <c r="G95" s="45"/>
      <c r="H95" s="46"/>
      <c r="I95" s="46"/>
      <c r="J95" s="46"/>
      <c r="K95" s="46"/>
      <c r="L95" s="46"/>
      <c r="M95" s="46"/>
      <c r="N95" s="46"/>
    </row>
    <row r="96" spans="1:17" x14ac:dyDescent="0.2">
      <c r="F96" s="68">
        <f>95052518950.21-F17</f>
        <v>0</v>
      </c>
      <c r="G96" s="68">
        <f>100227482375.43-G17</f>
        <v>0</v>
      </c>
      <c r="H96" s="68">
        <f>G96-F96</f>
        <v>0</v>
      </c>
      <c r="I96" s="68">
        <f>106875152883.77-I17</f>
        <v>0</v>
      </c>
      <c r="J96" s="68">
        <f>I96-G96</f>
        <v>0</v>
      </c>
      <c r="K96" s="68">
        <f>113636942770.12-K17</f>
        <v>0</v>
      </c>
      <c r="L96" s="68">
        <f>K96-I96</f>
        <v>0</v>
      </c>
      <c r="M96" s="68">
        <f>117580244905.33-M17</f>
        <v>0</v>
      </c>
      <c r="N96" s="68">
        <f>M96-K96</f>
        <v>0</v>
      </c>
      <c r="O96" s="71">
        <f>O17-O19-O29-O32-O39-O49-O54-O57-O65-O68-O75-O81-O85-O89-O91</f>
        <v>-7.152557373046875E-6</v>
      </c>
    </row>
    <row r="97" spans="6:14" x14ac:dyDescent="0.2">
      <c r="F97" s="45"/>
      <c r="G97" s="47"/>
      <c r="H97" s="46"/>
      <c r="I97" s="46"/>
      <c r="J97" s="46"/>
      <c r="K97" s="46"/>
      <c r="L97" s="46"/>
      <c r="M97" s="46"/>
      <c r="N97" s="46"/>
    </row>
    <row r="98" spans="6:14" x14ac:dyDescent="0.2">
      <c r="F98" s="45"/>
      <c r="G98" s="45"/>
      <c r="H98" s="46"/>
      <c r="I98" s="46"/>
      <c r="J98" s="46"/>
      <c r="K98" s="46"/>
      <c r="L98" s="46"/>
      <c r="M98" s="46"/>
      <c r="N98" s="46"/>
    </row>
    <row r="99" spans="6:14" x14ac:dyDescent="0.2">
      <c r="F99" s="45"/>
      <c r="G99" s="45"/>
      <c r="H99" s="46"/>
      <c r="I99" s="46"/>
      <c r="J99" s="46"/>
      <c r="K99" s="46"/>
      <c r="L99" s="46"/>
      <c r="M99" s="46"/>
      <c r="N99" s="46"/>
    </row>
    <row r="100" spans="6:14" x14ac:dyDescent="0.2">
      <c r="F100" s="45"/>
      <c r="G100" s="45"/>
      <c r="H100" s="46"/>
      <c r="I100" s="46"/>
      <c r="J100" s="46"/>
      <c r="K100" s="46"/>
      <c r="L100" s="46"/>
      <c r="M100" s="46"/>
      <c r="N100" s="46"/>
    </row>
    <row r="101" spans="6:14" x14ac:dyDescent="0.2">
      <c r="F101" s="45"/>
      <c r="G101" s="45"/>
      <c r="H101" s="46"/>
      <c r="I101" s="46"/>
      <c r="J101" s="46"/>
      <c r="K101" s="46"/>
      <c r="L101" s="46"/>
      <c r="M101" s="46"/>
      <c r="N101" s="46"/>
    </row>
    <row r="102" spans="6:14" x14ac:dyDescent="0.2">
      <c r="F102" s="45"/>
      <c r="G102" s="45"/>
      <c r="H102" s="46"/>
      <c r="I102" s="46"/>
      <c r="J102" s="46"/>
      <c r="K102" s="46"/>
      <c r="L102" s="46"/>
      <c r="M102" s="46"/>
      <c r="N102" s="46"/>
    </row>
    <row r="103" spans="6:14" x14ac:dyDescent="0.2">
      <c r="F103" s="45"/>
      <c r="G103" s="45"/>
      <c r="H103" s="46"/>
      <c r="I103" s="46"/>
      <c r="J103" s="46"/>
      <c r="K103" s="46"/>
      <c r="L103" s="46"/>
      <c r="M103" s="46"/>
      <c r="N103" s="46"/>
    </row>
    <row r="104" spans="6:14" x14ac:dyDescent="0.2">
      <c r="F104" s="45"/>
      <c r="G104" s="45"/>
      <c r="H104" s="46"/>
      <c r="I104" s="46"/>
      <c r="J104" s="46"/>
      <c r="K104" s="46"/>
      <c r="L104" s="46"/>
      <c r="M104" s="46"/>
      <c r="N104" s="46"/>
    </row>
    <row r="105" spans="6:14" x14ac:dyDescent="0.2">
      <c r="F105" s="45"/>
      <c r="G105" s="45"/>
      <c r="H105" s="46"/>
      <c r="I105" s="46"/>
      <c r="J105" s="46"/>
      <c r="K105" s="46"/>
      <c r="L105" s="46"/>
      <c r="M105" s="46"/>
      <c r="N105" s="46"/>
    </row>
    <row r="106" spans="6:14" x14ac:dyDescent="0.2">
      <c r="F106" s="45"/>
      <c r="G106" s="45"/>
      <c r="H106" s="46"/>
      <c r="I106" s="46"/>
      <c r="J106" s="46"/>
      <c r="K106" s="46"/>
      <c r="L106" s="46"/>
      <c r="M106" s="46"/>
      <c r="N106" s="46"/>
    </row>
    <row r="107" spans="6:14" x14ac:dyDescent="0.2">
      <c r="F107" s="45"/>
      <c r="G107" s="45"/>
      <c r="H107" s="46"/>
      <c r="I107" s="46"/>
      <c r="J107" s="46"/>
      <c r="K107" s="46"/>
      <c r="L107" s="46"/>
      <c r="M107" s="46"/>
      <c r="N107" s="46"/>
    </row>
    <row r="108" spans="6:14" x14ac:dyDescent="0.2">
      <c r="F108" s="45"/>
      <c r="G108" s="45"/>
      <c r="H108" s="46"/>
      <c r="I108" s="46"/>
      <c r="J108" s="46"/>
      <c r="K108" s="46"/>
      <c r="L108" s="46"/>
      <c r="M108" s="46"/>
      <c r="N108" s="46"/>
    </row>
    <row r="109" spans="6:14" x14ac:dyDescent="0.2">
      <c r="F109" s="45"/>
      <c r="G109" s="45"/>
      <c r="H109" s="46"/>
      <c r="I109" s="46"/>
      <c r="J109" s="46"/>
      <c r="K109" s="46"/>
      <c r="L109" s="46"/>
      <c r="M109" s="46"/>
      <c r="N109" s="46"/>
    </row>
    <row r="110" spans="6:14" x14ac:dyDescent="0.2">
      <c r="F110" s="45"/>
      <c r="G110" s="45"/>
      <c r="H110" s="46"/>
      <c r="I110" s="46"/>
      <c r="J110" s="46"/>
      <c r="K110" s="46"/>
      <c r="L110" s="46"/>
      <c r="M110" s="46"/>
      <c r="N110" s="46"/>
    </row>
    <row r="111" spans="6:14" x14ac:dyDescent="0.2">
      <c r="F111" s="45"/>
      <c r="G111" s="45"/>
      <c r="H111" s="46"/>
      <c r="I111" s="46"/>
      <c r="J111" s="46"/>
      <c r="K111" s="46"/>
      <c r="L111" s="46"/>
      <c r="M111" s="46"/>
      <c r="N111" s="46"/>
    </row>
    <row r="112" spans="6:14" x14ac:dyDescent="0.2">
      <c r="F112" s="45"/>
      <c r="G112" s="45"/>
      <c r="H112" s="46"/>
      <c r="I112" s="46"/>
      <c r="J112" s="46"/>
      <c r="K112" s="46"/>
      <c r="L112" s="46"/>
      <c r="M112" s="46"/>
      <c r="N112" s="46"/>
    </row>
    <row r="113" spans="6:14" x14ac:dyDescent="0.2">
      <c r="F113" s="45"/>
      <c r="G113" s="45"/>
      <c r="H113" s="46"/>
      <c r="I113" s="46"/>
      <c r="J113" s="46"/>
      <c r="K113" s="46"/>
      <c r="L113" s="46"/>
      <c r="M113" s="46"/>
      <c r="N113" s="46"/>
    </row>
    <row r="114" spans="6:14" x14ac:dyDescent="0.2">
      <c r="F114" s="45"/>
      <c r="G114" s="45"/>
      <c r="H114" s="46"/>
      <c r="I114" s="46"/>
      <c r="J114" s="46"/>
      <c r="K114" s="46"/>
      <c r="L114" s="46"/>
      <c r="M114" s="46"/>
      <c r="N114" s="46"/>
    </row>
    <row r="115" spans="6:14" x14ac:dyDescent="0.2">
      <c r="F115" s="45"/>
      <c r="G115" s="45"/>
      <c r="H115" s="46"/>
      <c r="I115" s="46"/>
      <c r="J115" s="46"/>
      <c r="K115" s="46"/>
      <c r="L115" s="46"/>
      <c r="M115" s="46"/>
      <c r="N115" s="46"/>
    </row>
    <row r="116" spans="6:14" x14ac:dyDescent="0.2">
      <c r="F116" s="45"/>
      <c r="G116" s="45"/>
      <c r="H116" s="46"/>
      <c r="I116" s="46"/>
      <c r="J116" s="46"/>
      <c r="K116" s="46"/>
      <c r="L116" s="46"/>
      <c r="M116" s="46"/>
      <c r="N116" s="46"/>
    </row>
    <row r="117" spans="6:14" x14ac:dyDescent="0.2">
      <c r="F117" s="45"/>
      <c r="G117" s="45"/>
      <c r="H117" s="46"/>
      <c r="I117" s="46"/>
      <c r="J117" s="46"/>
      <c r="K117" s="46"/>
      <c r="L117" s="46"/>
      <c r="M117" s="46"/>
      <c r="N117" s="46"/>
    </row>
    <row r="118" spans="6:14" x14ac:dyDescent="0.2">
      <c r="F118" s="45"/>
      <c r="G118" s="45"/>
      <c r="H118" s="46"/>
      <c r="I118" s="46"/>
      <c r="J118" s="46"/>
      <c r="K118" s="46"/>
      <c r="L118" s="46"/>
      <c r="M118" s="46"/>
      <c r="N118" s="46"/>
    </row>
    <row r="119" spans="6:14" x14ac:dyDescent="0.2">
      <c r="F119" s="45"/>
      <c r="G119" s="45"/>
      <c r="H119" s="46"/>
      <c r="I119" s="46"/>
      <c r="J119" s="46"/>
      <c r="K119" s="46"/>
      <c r="L119" s="46"/>
      <c r="M119" s="46"/>
      <c r="N119" s="46"/>
    </row>
    <row r="120" spans="6:14" x14ac:dyDescent="0.2">
      <c r="F120" s="45"/>
      <c r="G120" s="45"/>
      <c r="H120" s="46"/>
      <c r="I120" s="46"/>
      <c r="J120" s="46"/>
      <c r="K120" s="46"/>
      <c r="L120" s="46"/>
      <c r="M120" s="46"/>
      <c r="N120" s="46"/>
    </row>
    <row r="121" spans="6:14" x14ac:dyDescent="0.2">
      <c r="F121" s="45"/>
      <c r="G121" s="45"/>
      <c r="H121" s="46"/>
      <c r="I121" s="46"/>
      <c r="J121" s="46"/>
      <c r="K121" s="46"/>
      <c r="L121" s="46"/>
      <c r="M121" s="46"/>
      <c r="N121" s="46"/>
    </row>
    <row r="122" spans="6:14" x14ac:dyDescent="0.2">
      <c r="F122" s="45"/>
      <c r="G122" s="45"/>
      <c r="H122" s="46"/>
      <c r="I122" s="46"/>
      <c r="J122" s="46"/>
      <c r="K122" s="46"/>
      <c r="L122" s="46"/>
      <c r="M122" s="46"/>
      <c r="N122" s="46"/>
    </row>
    <row r="123" spans="6:14" x14ac:dyDescent="0.2">
      <c r="F123" s="45"/>
      <c r="G123" s="45"/>
      <c r="H123" s="46"/>
      <c r="I123" s="46"/>
      <c r="J123" s="46"/>
      <c r="K123" s="46"/>
      <c r="L123" s="46"/>
      <c r="M123" s="46"/>
      <c r="N123" s="46"/>
    </row>
    <row r="124" spans="6:14" x14ac:dyDescent="0.2">
      <c r="F124" s="45"/>
      <c r="G124" s="45"/>
      <c r="H124" s="46"/>
      <c r="I124" s="46"/>
      <c r="J124" s="46"/>
      <c r="K124" s="46"/>
      <c r="L124" s="46"/>
      <c r="M124" s="46"/>
      <c r="N124" s="46"/>
    </row>
    <row r="125" spans="6:14" x14ac:dyDescent="0.2">
      <c r="F125" s="45"/>
      <c r="G125" s="45"/>
      <c r="H125" s="46"/>
      <c r="I125" s="46"/>
      <c r="J125" s="46"/>
      <c r="K125" s="46"/>
      <c r="L125" s="46"/>
      <c r="M125" s="46"/>
      <c r="N125" s="46"/>
    </row>
    <row r="126" spans="6:14" x14ac:dyDescent="0.2">
      <c r="F126" s="45"/>
      <c r="G126" s="45"/>
      <c r="H126" s="46"/>
      <c r="I126" s="46"/>
      <c r="J126" s="46"/>
      <c r="K126" s="46"/>
      <c r="L126" s="46"/>
      <c r="M126" s="46"/>
      <c r="N126" s="46"/>
    </row>
    <row r="127" spans="6:14" x14ac:dyDescent="0.2">
      <c r="F127" s="45"/>
      <c r="G127" s="45"/>
      <c r="H127" s="46"/>
      <c r="I127" s="46"/>
      <c r="J127" s="46"/>
      <c r="K127" s="46"/>
      <c r="L127" s="46"/>
      <c r="M127" s="46"/>
      <c r="N127" s="46"/>
    </row>
    <row r="128" spans="6:14" x14ac:dyDescent="0.2">
      <c r="F128" s="45"/>
      <c r="G128" s="45"/>
      <c r="H128" s="46"/>
      <c r="I128" s="46"/>
      <c r="J128" s="46"/>
      <c r="K128" s="46"/>
      <c r="L128" s="46"/>
      <c r="M128" s="46"/>
      <c r="N128" s="46"/>
    </row>
    <row r="129" spans="6:14" x14ac:dyDescent="0.2">
      <c r="F129" s="45"/>
      <c r="G129" s="45"/>
      <c r="H129" s="46"/>
      <c r="I129" s="46"/>
      <c r="J129" s="46"/>
      <c r="K129" s="46"/>
      <c r="L129" s="46"/>
      <c r="M129" s="46"/>
      <c r="N129" s="46"/>
    </row>
    <row r="130" spans="6:14" x14ac:dyDescent="0.2">
      <c r="F130" s="45"/>
      <c r="G130" s="45"/>
      <c r="H130" s="46"/>
      <c r="I130" s="46"/>
      <c r="J130" s="46"/>
      <c r="K130" s="46"/>
      <c r="L130" s="46"/>
      <c r="M130" s="46"/>
      <c r="N130" s="46"/>
    </row>
    <row r="131" spans="6:14" x14ac:dyDescent="0.2">
      <c r="F131" s="45"/>
      <c r="G131" s="45"/>
      <c r="H131" s="46"/>
      <c r="I131" s="46"/>
      <c r="J131" s="46"/>
      <c r="K131" s="46"/>
      <c r="L131" s="46"/>
      <c r="M131" s="46"/>
      <c r="N131" s="46"/>
    </row>
    <row r="132" spans="6:14" x14ac:dyDescent="0.2">
      <c r="F132" s="45"/>
      <c r="G132" s="45"/>
      <c r="H132" s="46"/>
      <c r="I132" s="46"/>
      <c r="J132" s="46"/>
      <c r="K132" s="46"/>
      <c r="L132" s="46"/>
      <c r="M132" s="46"/>
      <c r="N132" s="46"/>
    </row>
    <row r="133" spans="6:14" x14ac:dyDescent="0.2">
      <c r="F133" s="45"/>
      <c r="G133" s="45"/>
      <c r="H133" s="46"/>
      <c r="I133" s="46"/>
      <c r="J133" s="46"/>
      <c r="K133" s="46"/>
      <c r="L133" s="46"/>
      <c r="M133" s="46"/>
      <c r="N133" s="46"/>
    </row>
    <row r="134" spans="6:14" x14ac:dyDescent="0.2">
      <c r="F134" s="45"/>
      <c r="G134" s="45"/>
      <c r="H134" s="46"/>
      <c r="I134" s="46"/>
      <c r="J134" s="46"/>
      <c r="K134" s="46"/>
      <c r="L134" s="46"/>
      <c r="M134" s="46"/>
      <c r="N134" s="46"/>
    </row>
    <row r="135" spans="6:14" x14ac:dyDescent="0.2">
      <c r="F135" s="45"/>
      <c r="G135" s="45"/>
      <c r="H135" s="46"/>
      <c r="I135" s="46"/>
      <c r="J135" s="46"/>
      <c r="K135" s="46"/>
      <c r="L135" s="46"/>
      <c r="M135" s="46"/>
      <c r="N135" s="46"/>
    </row>
    <row r="136" spans="6:14" x14ac:dyDescent="0.2">
      <c r="F136" s="45"/>
      <c r="G136" s="45"/>
      <c r="H136" s="46"/>
      <c r="I136" s="46"/>
      <c r="J136" s="46"/>
      <c r="K136" s="46"/>
      <c r="L136" s="46"/>
      <c r="M136" s="46"/>
      <c r="N136" s="46"/>
    </row>
    <row r="137" spans="6:14" x14ac:dyDescent="0.2">
      <c r="F137" s="45"/>
      <c r="G137" s="45"/>
      <c r="H137" s="46"/>
      <c r="I137" s="46"/>
      <c r="J137" s="46"/>
      <c r="K137" s="46"/>
      <c r="L137" s="46"/>
      <c r="M137" s="46"/>
      <c r="N137" s="46"/>
    </row>
    <row r="138" spans="6:14" x14ac:dyDescent="0.2">
      <c r="F138" s="45"/>
      <c r="G138" s="45"/>
      <c r="H138" s="46"/>
      <c r="I138" s="46"/>
      <c r="J138" s="46"/>
      <c r="K138" s="46"/>
      <c r="L138" s="46"/>
      <c r="M138" s="46"/>
      <c r="N138" s="46"/>
    </row>
    <row r="139" spans="6:14" x14ac:dyDescent="0.2">
      <c r="F139" s="45"/>
      <c r="G139" s="45"/>
      <c r="H139" s="46"/>
      <c r="I139" s="46"/>
      <c r="J139" s="46"/>
      <c r="K139" s="46"/>
      <c r="L139" s="46"/>
      <c r="M139" s="46"/>
      <c r="N139" s="46"/>
    </row>
    <row r="140" spans="6:14" x14ac:dyDescent="0.2">
      <c r="F140" s="45"/>
      <c r="G140" s="45"/>
      <c r="H140" s="46"/>
      <c r="I140" s="46"/>
      <c r="J140" s="46"/>
      <c r="K140" s="46"/>
      <c r="L140" s="46"/>
      <c r="M140" s="46"/>
      <c r="N140" s="46"/>
    </row>
    <row r="141" spans="6:14" x14ac:dyDescent="0.2">
      <c r="F141" s="45"/>
      <c r="G141" s="45"/>
      <c r="H141" s="46"/>
      <c r="I141" s="46"/>
      <c r="J141" s="46"/>
      <c r="K141" s="46"/>
      <c r="L141" s="46"/>
      <c r="M141" s="46"/>
      <c r="N141" s="46"/>
    </row>
    <row r="142" spans="6:14" x14ac:dyDescent="0.2">
      <c r="F142" s="45"/>
      <c r="G142" s="45"/>
      <c r="H142" s="46"/>
      <c r="I142" s="46"/>
      <c r="J142" s="46"/>
      <c r="K142" s="46"/>
      <c r="L142" s="46"/>
      <c r="M142" s="46"/>
      <c r="N142" s="46"/>
    </row>
    <row r="143" spans="6:14" x14ac:dyDescent="0.2">
      <c r="F143" s="45"/>
      <c r="G143" s="45"/>
      <c r="H143" s="46"/>
      <c r="I143" s="46"/>
      <c r="J143" s="46"/>
      <c r="K143" s="46"/>
      <c r="L143" s="46"/>
      <c r="M143" s="46"/>
      <c r="N143" s="46"/>
    </row>
    <row r="144" spans="6:14" x14ac:dyDescent="0.2">
      <c r="F144" s="45"/>
      <c r="G144" s="45"/>
      <c r="H144" s="46"/>
      <c r="I144" s="46"/>
      <c r="J144" s="46"/>
      <c r="K144" s="46"/>
      <c r="L144" s="46"/>
      <c r="M144" s="46"/>
      <c r="N144" s="46"/>
    </row>
    <row r="145" spans="6:14" x14ac:dyDescent="0.2">
      <c r="F145" s="45"/>
      <c r="G145" s="45"/>
      <c r="H145" s="46"/>
      <c r="I145" s="46"/>
      <c r="J145" s="46"/>
      <c r="K145" s="46"/>
      <c r="L145" s="46"/>
      <c r="M145" s="46"/>
      <c r="N145" s="46"/>
    </row>
    <row r="146" spans="6:14" x14ac:dyDescent="0.2">
      <c r="F146" s="45"/>
      <c r="G146" s="45"/>
      <c r="H146" s="46"/>
      <c r="I146" s="46"/>
      <c r="J146" s="46"/>
      <c r="K146" s="46"/>
      <c r="L146" s="46"/>
      <c r="M146" s="46"/>
      <c r="N146" s="46"/>
    </row>
    <row r="147" spans="6:14" x14ac:dyDescent="0.2">
      <c r="F147" s="45"/>
      <c r="G147" s="45"/>
      <c r="H147" s="46"/>
      <c r="I147" s="46"/>
      <c r="J147" s="46"/>
      <c r="K147" s="46"/>
      <c r="L147" s="46"/>
      <c r="M147" s="46"/>
      <c r="N147" s="46"/>
    </row>
    <row r="148" spans="6:14" x14ac:dyDescent="0.2">
      <c r="F148" s="45"/>
      <c r="G148" s="45"/>
      <c r="H148" s="46"/>
      <c r="I148" s="46"/>
      <c r="J148" s="46"/>
      <c r="K148" s="46"/>
      <c r="L148" s="46"/>
      <c r="M148" s="46"/>
      <c r="N148" s="46"/>
    </row>
    <row r="149" spans="6:14" x14ac:dyDescent="0.2">
      <c r="F149" s="45"/>
      <c r="G149" s="45"/>
      <c r="H149" s="46"/>
      <c r="I149" s="46"/>
      <c r="J149" s="46"/>
      <c r="K149" s="46"/>
      <c r="L149" s="46"/>
      <c r="M149" s="46"/>
      <c r="N149" s="46"/>
    </row>
    <row r="150" spans="6:14" x14ac:dyDescent="0.2">
      <c r="F150" s="45"/>
      <c r="G150" s="45"/>
      <c r="H150" s="46"/>
      <c r="I150" s="46"/>
      <c r="J150" s="46"/>
      <c r="K150" s="46"/>
      <c r="L150" s="46"/>
      <c r="M150" s="46"/>
      <c r="N150" s="46"/>
    </row>
    <row r="151" spans="6:14" x14ac:dyDescent="0.2">
      <c r="F151" s="45"/>
      <c r="G151" s="45"/>
      <c r="H151" s="46"/>
      <c r="I151" s="46"/>
      <c r="J151" s="46"/>
      <c r="K151" s="46"/>
      <c r="L151" s="46"/>
      <c r="M151" s="46"/>
      <c r="N151" s="46"/>
    </row>
    <row r="152" spans="6:14" x14ac:dyDescent="0.2">
      <c r="F152" s="45"/>
      <c r="G152" s="45"/>
      <c r="H152" s="46"/>
      <c r="I152" s="46"/>
      <c r="J152" s="46"/>
      <c r="K152" s="46"/>
      <c r="L152" s="46"/>
      <c r="M152" s="46"/>
      <c r="N152" s="46"/>
    </row>
    <row r="153" spans="6:14" x14ac:dyDescent="0.2">
      <c r="F153" s="45"/>
      <c r="G153" s="45"/>
      <c r="H153" s="46"/>
      <c r="I153" s="46"/>
      <c r="J153" s="46"/>
      <c r="K153" s="46"/>
      <c r="L153" s="46"/>
      <c r="M153" s="46"/>
      <c r="N153" s="46"/>
    </row>
    <row r="154" spans="6:14" x14ac:dyDescent="0.2">
      <c r="F154" s="45"/>
      <c r="G154" s="45"/>
      <c r="H154" s="46"/>
      <c r="I154" s="46"/>
      <c r="J154" s="46"/>
      <c r="K154" s="46"/>
      <c r="L154" s="46"/>
      <c r="M154" s="46"/>
      <c r="N154" s="46"/>
    </row>
    <row r="155" spans="6:14" x14ac:dyDescent="0.2">
      <c r="F155" s="45"/>
      <c r="G155" s="45"/>
      <c r="H155" s="46"/>
      <c r="I155" s="46"/>
      <c r="J155" s="46"/>
      <c r="K155" s="46"/>
      <c r="L155" s="46"/>
      <c r="M155" s="46"/>
      <c r="N155" s="46"/>
    </row>
    <row r="156" spans="6:14" x14ac:dyDescent="0.2">
      <c r="F156" s="45"/>
      <c r="G156" s="45"/>
      <c r="H156" s="46"/>
      <c r="I156" s="46"/>
      <c r="J156" s="46"/>
      <c r="K156" s="46"/>
      <c r="L156" s="46"/>
      <c r="M156" s="46"/>
      <c r="N156" s="46"/>
    </row>
    <row r="157" spans="6:14" x14ac:dyDescent="0.2">
      <c r="F157" s="45"/>
      <c r="G157" s="45"/>
      <c r="H157" s="46"/>
      <c r="I157" s="46"/>
      <c r="J157" s="46"/>
      <c r="K157" s="46"/>
      <c r="L157" s="46"/>
      <c r="M157" s="46"/>
      <c r="N157" s="46"/>
    </row>
    <row r="158" spans="6:14" x14ac:dyDescent="0.2">
      <c r="F158" s="45"/>
      <c r="G158" s="45"/>
      <c r="H158" s="46"/>
      <c r="I158" s="46"/>
      <c r="J158" s="46"/>
      <c r="K158" s="46"/>
      <c r="L158" s="46"/>
      <c r="M158" s="46"/>
      <c r="N158" s="46"/>
    </row>
    <row r="159" spans="6:14" x14ac:dyDescent="0.2">
      <c r="F159" s="45"/>
      <c r="G159" s="45"/>
      <c r="H159" s="46"/>
      <c r="I159" s="46"/>
      <c r="J159" s="46"/>
      <c r="K159" s="46"/>
      <c r="L159" s="46"/>
      <c r="M159" s="46"/>
      <c r="N159" s="46"/>
    </row>
    <row r="160" spans="6:14" x14ac:dyDescent="0.2">
      <c r="F160" s="45"/>
      <c r="G160" s="45"/>
      <c r="H160" s="46"/>
      <c r="I160" s="46"/>
      <c r="J160" s="46"/>
      <c r="K160" s="46"/>
      <c r="L160" s="46"/>
      <c r="M160" s="46"/>
      <c r="N160" s="46"/>
    </row>
    <row r="161" spans="6:14" x14ac:dyDescent="0.2">
      <c r="F161" s="45"/>
      <c r="G161" s="45"/>
      <c r="H161" s="46"/>
      <c r="I161" s="46"/>
      <c r="J161" s="46"/>
      <c r="K161" s="46"/>
      <c r="L161" s="46"/>
      <c r="M161" s="46"/>
      <c r="N161" s="46"/>
    </row>
    <row r="162" spans="6:14" x14ac:dyDescent="0.2">
      <c r="F162" s="45"/>
      <c r="G162" s="45"/>
      <c r="H162" s="46"/>
      <c r="I162" s="46"/>
      <c r="J162" s="46"/>
      <c r="K162" s="46"/>
      <c r="L162" s="46"/>
      <c r="M162" s="46"/>
      <c r="N162" s="46"/>
    </row>
    <row r="163" spans="6:14" x14ac:dyDescent="0.2">
      <c r="F163" s="45"/>
      <c r="G163" s="45"/>
      <c r="H163" s="46"/>
      <c r="I163" s="46"/>
      <c r="J163" s="46"/>
      <c r="K163" s="46"/>
      <c r="L163" s="46"/>
      <c r="M163" s="46"/>
      <c r="N163" s="46"/>
    </row>
    <row r="164" spans="6:14" x14ac:dyDescent="0.2">
      <c r="F164" s="45"/>
      <c r="G164" s="45"/>
      <c r="H164" s="46"/>
      <c r="I164" s="46"/>
      <c r="J164" s="46"/>
      <c r="K164" s="46"/>
      <c r="L164" s="46"/>
      <c r="M164" s="46"/>
      <c r="N164" s="46"/>
    </row>
    <row r="165" spans="6:14" x14ac:dyDescent="0.2">
      <c r="F165" s="45"/>
      <c r="G165" s="45"/>
      <c r="H165" s="46"/>
      <c r="I165" s="46"/>
      <c r="J165" s="46"/>
      <c r="K165" s="46"/>
      <c r="L165" s="46"/>
      <c r="M165" s="46"/>
      <c r="N165" s="46"/>
    </row>
    <row r="166" spans="6:14" x14ac:dyDescent="0.2">
      <c r="F166" s="45"/>
      <c r="G166" s="45"/>
      <c r="H166" s="46"/>
      <c r="I166" s="46"/>
      <c r="J166" s="46"/>
      <c r="K166" s="46"/>
      <c r="L166" s="46"/>
      <c r="M166" s="46"/>
      <c r="N166" s="46"/>
    </row>
    <row r="167" spans="6:14" x14ac:dyDescent="0.2">
      <c r="F167" s="45"/>
      <c r="G167" s="45"/>
      <c r="H167" s="46"/>
      <c r="I167" s="46"/>
      <c r="J167" s="46"/>
      <c r="K167" s="46"/>
      <c r="L167" s="46"/>
      <c r="M167" s="46"/>
      <c r="N167" s="46"/>
    </row>
    <row r="168" spans="6:14" x14ac:dyDescent="0.2">
      <c r="F168" s="45"/>
      <c r="G168" s="45"/>
      <c r="H168" s="46"/>
      <c r="I168" s="46"/>
      <c r="J168" s="46"/>
      <c r="K168" s="46"/>
      <c r="L168" s="46"/>
      <c r="M168" s="46"/>
      <c r="N168" s="46"/>
    </row>
    <row r="169" spans="6:14" x14ac:dyDescent="0.2">
      <c r="F169" s="45"/>
      <c r="G169" s="45"/>
      <c r="H169" s="46"/>
      <c r="I169" s="46"/>
      <c r="J169" s="46"/>
      <c r="K169" s="46"/>
      <c r="L169" s="46"/>
      <c r="M169" s="46"/>
      <c r="N169" s="46"/>
    </row>
    <row r="170" spans="6:14" x14ac:dyDescent="0.2">
      <c r="F170" s="45"/>
      <c r="G170" s="45"/>
      <c r="H170" s="46"/>
      <c r="I170" s="46"/>
      <c r="J170" s="46"/>
      <c r="K170" s="46"/>
      <c r="L170" s="46"/>
      <c r="M170" s="46"/>
      <c r="N170" s="46"/>
    </row>
    <row r="171" spans="6:14" x14ac:dyDescent="0.2">
      <c r="F171" s="45"/>
      <c r="G171" s="45"/>
      <c r="H171" s="46"/>
      <c r="I171" s="46"/>
      <c r="J171" s="46"/>
      <c r="K171" s="46"/>
      <c r="L171" s="46"/>
      <c r="M171" s="46"/>
      <c r="N171" s="46"/>
    </row>
    <row r="172" spans="6:14" x14ac:dyDescent="0.2">
      <c r="F172" s="45"/>
      <c r="G172" s="45"/>
      <c r="H172" s="46"/>
      <c r="I172" s="46"/>
      <c r="J172" s="46"/>
      <c r="K172" s="46"/>
      <c r="L172" s="46"/>
      <c r="M172" s="46"/>
      <c r="N172" s="46"/>
    </row>
    <row r="173" spans="6:14" x14ac:dyDescent="0.2">
      <c r="F173" s="45"/>
      <c r="G173" s="45"/>
      <c r="H173" s="46"/>
      <c r="I173" s="46"/>
      <c r="J173" s="46"/>
      <c r="K173" s="46"/>
      <c r="L173" s="46"/>
      <c r="M173" s="46"/>
      <c r="N173" s="46"/>
    </row>
    <row r="174" spans="6:14" x14ac:dyDescent="0.2">
      <c r="F174" s="10"/>
      <c r="G174" s="10"/>
      <c r="H174" s="26"/>
      <c r="I174" s="26"/>
      <c r="J174" s="26"/>
      <c r="K174" s="26"/>
      <c r="L174" s="26"/>
      <c r="M174" s="26"/>
      <c r="N174" s="26"/>
    </row>
    <row r="175" spans="6:14" x14ac:dyDescent="0.2">
      <c r="F175" s="10"/>
      <c r="G175" s="10"/>
      <c r="H175" s="26"/>
      <c r="I175" s="26"/>
      <c r="J175" s="26"/>
      <c r="K175" s="26"/>
      <c r="L175" s="26"/>
      <c r="M175" s="26"/>
      <c r="N175" s="26"/>
    </row>
    <row r="176" spans="6:14" x14ac:dyDescent="0.2">
      <c r="F176" s="10"/>
      <c r="G176" s="10"/>
      <c r="H176" s="26"/>
      <c r="I176" s="26"/>
      <c r="J176" s="26"/>
      <c r="K176" s="26"/>
      <c r="L176" s="26"/>
      <c r="M176" s="26"/>
      <c r="N176" s="26"/>
    </row>
    <row r="177" spans="6:14" x14ac:dyDescent="0.2">
      <c r="F177" s="10"/>
      <c r="G177" s="10"/>
      <c r="H177" s="26"/>
      <c r="I177" s="26"/>
      <c r="J177" s="26"/>
      <c r="K177" s="26"/>
      <c r="L177" s="26"/>
      <c r="M177" s="26"/>
      <c r="N177" s="26"/>
    </row>
    <row r="178" spans="6:14" x14ac:dyDescent="0.2">
      <c r="F178" s="10"/>
      <c r="G178" s="10"/>
      <c r="H178" s="26"/>
      <c r="I178" s="26"/>
      <c r="J178" s="26"/>
      <c r="K178" s="26"/>
      <c r="L178" s="26"/>
      <c r="M178" s="26"/>
      <c r="N178" s="26"/>
    </row>
    <row r="179" spans="6:14" x14ac:dyDescent="0.2">
      <c r="F179" s="10"/>
      <c r="G179" s="10"/>
      <c r="H179" s="26"/>
      <c r="I179" s="26"/>
      <c r="J179" s="26"/>
      <c r="K179" s="26"/>
      <c r="L179" s="26"/>
      <c r="M179" s="26"/>
      <c r="N179" s="26"/>
    </row>
    <row r="180" spans="6:14" x14ac:dyDescent="0.2">
      <c r="F180" s="10"/>
      <c r="G180" s="10"/>
      <c r="H180" s="26"/>
      <c r="I180" s="26"/>
      <c r="J180" s="26"/>
      <c r="K180" s="26"/>
      <c r="L180" s="26"/>
      <c r="M180" s="26"/>
      <c r="N180" s="26"/>
    </row>
    <row r="181" spans="6:14" x14ac:dyDescent="0.2">
      <c r="F181" s="10"/>
      <c r="G181" s="10"/>
      <c r="H181" s="26"/>
      <c r="I181" s="26"/>
      <c r="J181" s="26"/>
      <c r="K181" s="26"/>
      <c r="L181" s="26"/>
      <c r="M181" s="26"/>
      <c r="N181" s="26"/>
    </row>
    <row r="182" spans="6:14" x14ac:dyDescent="0.2">
      <c r="F182" s="10"/>
      <c r="G182" s="10"/>
      <c r="H182" s="26"/>
      <c r="I182" s="26"/>
      <c r="J182" s="26"/>
      <c r="K182" s="26"/>
      <c r="L182" s="26"/>
      <c r="M182" s="26"/>
      <c r="N182" s="26"/>
    </row>
    <row r="183" spans="6:14" x14ac:dyDescent="0.2">
      <c r="F183" s="10"/>
      <c r="G183" s="10"/>
      <c r="H183" s="26"/>
      <c r="I183" s="26"/>
      <c r="J183" s="26"/>
      <c r="K183" s="26"/>
      <c r="L183" s="26"/>
      <c r="M183" s="26"/>
      <c r="N183" s="26"/>
    </row>
    <row r="184" spans="6:14" x14ac:dyDescent="0.2">
      <c r="F184" s="10"/>
      <c r="G184" s="10"/>
      <c r="H184" s="26"/>
      <c r="I184" s="26"/>
      <c r="J184" s="26"/>
      <c r="K184" s="26"/>
      <c r="L184" s="26"/>
      <c r="M184" s="26"/>
      <c r="N184" s="26"/>
    </row>
    <row r="185" spans="6:14" x14ac:dyDescent="0.2">
      <c r="F185" s="10"/>
      <c r="G185" s="10"/>
      <c r="H185" s="26"/>
      <c r="I185" s="26"/>
      <c r="J185" s="26"/>
      <c r="K185" s="26"/>
      <c r="L185" s="26"/>
      <c r="M185" s="26"/>
      <c r="N185" s="26"/>
    </row>
    <row r="186" spans="6:14" x14ac:dyDescent="0.2">
      <c r="F186" s="10"/>
      <c r="G186" s="10"/>
      <c r="H186" s="26"/>
      <c r="I186" s="26"/>
      <c r="J186" s="26"/>
      <c r="K186" s="26"/>
      <c r="L186" s="26"/>
      <c r="M186" s="26"/>
      <c r="N186" s="26"/>
    </row>
    <row r="187" spans="6:14" x14ac:dyDescent="0.2">
      <c r="F187" s="10"/>
      <c r="G187" s="10"/>
      <c r="H187" s="26"/>
      <c r="I187" s="26"/>
      <c r="J187" s="26"/>
      <c r="K187" s="26"/>
      <c r="L187" s="26"/>
      <c r="M187" s="26"/>
      <c r="N187" s="26"/>
    </row>
    <row r="188" spans="6:14" x14ac:dyDescent="0.2">
      <c r="F188" s="10"/>
      <c r="G188" s="10"/>
      <c r="H188" s="26"/>
      <c r="I188" s="26"/>
      <c r="J188" s="26"/>
      <c r="K188" s="26"/>
      <c r="L188" s="26"/>
      <c r="M188" s="26"/>
      <c r="N188" s="26"/>
    </row>
    <row r="189" spans="6:14" x14ac:dyDescent="0.2">
      <c r="H189" s="15"/>
      <c r="I189" s="15"/>
      <c r="J189" s="15"/>
      <c r="K189" s="15"/>
      <c r="L189" s="15"/>
      <c r="M189" s="15"/>
      <c r="N189" s="15"/>
    </row>
    <row r="190" spans="6:14" x14ac:dyDescent="0.2">
      <c r="H190" s="15"/>
      <c r="I190" s="15"/>
      <c r="J190" s="15"/>
      <c r="K190" s="15"/>
      <c r="L190" s="15"/>
      <c r="M190" s="15"/>
      <c r="N190" s="15"/>
    </row>
    <row r="191" spans="6:14" x14ac:dyDescent="0.2">
      <c r="H191" s="15"/>
      <c r="I191" s="15"/>
      <c r="J191" s="15"/>
      <c r="K191" s="15"/>
      <c r="L191" s="15"/>
      <c r="M191" s="15"/>
      <c r="N191" s="15"/>
    </row>
    <row r="192" spans="6:14" x14ac:dyDescent="0.2">
      <c r="H192" s="15"/>
      <c r="I192" s="15"/>
      <c r="J192" s="15"/>
      <c r="K192" s="15"/>
      <c r="L192" s="15"/>
      <c r="M192" s="15"/>
      <c r="N192" s="15"/>
    </row>
    <row r="193" spans="8:14" x14ac:dyDescent="0.2">
      <c r="H193" s="15"/>
      <c r="I193" s="15"/>
      <c r="J193" s="15"/>
      <c r="K193" s="15"/>
      <c r="L193" s="15"/>
      <c r="M193" s="15"/>
      <c r="N193" s="15"/>
    </row>
    <row r="194" spans="8:14" x14ac:dyDescent="0.2">
      <c r="H194" s="15"/>
      <c r="I194" s="15"/>
      <c r="J194" s="15"/>
      <c r="K194" s="15"/>
      <c r="L194" s="15"/>
      <c r="M194" s="15"/>
      <c r="N194" s="15"/>
    </row>
    <row r="195" spans="8:14" x14ac:dyDescent="0.2">
      <c r="H195" s="15"/>
      <c r="I195" s="15"/>
      <c r="J195" s="15"/>
      <c r="K195" s="15"/>
      <c r="L195" s="15"/>
      <c r="M195" s="15"/>
      <c r="N195" s="15"/>
    </row>
    <row r="196" spans="8:14" x14ac:dyDescent="0.2">
      <c r="H196" s="15"/>
      <c r="I196" s="15"/>
      <c r="J196" s="15"/>
      <c r="K196" s="15"/>
      <c r="L196" s="15"/>
      <c r="M196" s="15"/>
      <c r="N196" s="15"/>
    </row>
    <row r="197" spans="8:14" x14ac:dyDescent="0.2">
      <c r="H197" s="15"/>
      <c r="I197" s="15"/>
      <c r="J197" s="15"/>
      <c r="K197" s="15"/>
      <c r="L197" s="15"/>
      <c r="M197" s="15"/>
      <c r="N197" s="15"/>
    </row>
    <row r="198" spans="8:14" x14ac:dyDescent="0.2">
      <c r="H198" s="15"/>
      <c r="I198" s="15"/>
      <c r="J198" s="15"/>
      <c r="K198" s="15"/>
      <c r="L198" s="15"/>
      <c r="M198" s="15"/>
      <c r="N198" s="15"/>
    </row>
    <row r="199" spans="8:14" x14ac:dyDescent="0.2">
      <c r="H199" s="15"/>
      <c r="I199" s="15"/>
      <c r="J199" s="15"/>
      <c r="K199" s="15"/>
      <c r="L199" s="15"/>
      <c r="M199" s="15"/>
      <c r="N199" s="15"/>
    </row>
    <row r="200" spans="8:14" x14ac:dyDescent="0.2">
      <c r="H200" s="15"/>
      <c r="I200" s="15"/>
      <c r="J200" s="15"/>
      <c r="K200" s="15"/>
      <c r="L200" s="15"/>
      <c r="M200" s="15"/>
      <c r="N200" s="15"/>
    </row>
    <row r="201" spans="8:14" x14ac:dyDescent="0.2">
      <c r="H201" s="15"/>
      <c r="I201" s="15"/>
      <c r="J201" s="15"/>
      <c r="K201" s="15"/>
      <c r="L201" s="15"/>
      <c r="M201" s="15"/>
      <c r="N201" s="15"/>
    </row>
    <row r="202" spans="8:14" x14ac:dyDescent="0.2">
      <c r="H202" s="15"/>
      <c r="I202" s="15"/>
      <c r="J202" s="15"/>
      <c r="K202" s="15"/>
      <c r="L202" s="15"/>
      <c r="M202" s="15"/>
      <c r="N202" s="15"/>
    </row>
    <row r="203" spans="8:14" x14ac:dyDescent="0.2">
      <c r="H203" s="15"/>
      <c r="I203" s="15"/>
      <c r="J203" s="15"/>
      <c r="K203" s="15"/>
      <c r="L203" s="15"/>
      <c r="M203" s="15"/>
      <c r="N203" s="15"/>
    </row>
    <row r="204" spans="8:14" x14ac:dyDescent="0.2">
      <c r="H204" s="15"/>
      <c r="I204" s="15"/>
      <c r="J204" s="15"/>
      <c r="K204" s="15"/>
      <c r="L204" s="15"/>
      <c r="M204" s="15"/>
      <c r="N204" s="15"/>
    </row>
    <row r="205" spans="8:14" x14ac:dyDescent="0.2">
      <c r="H205" s="15"/>
      <c r="I205" s="15"/>
      <c r="J205" s="15"/>
      <c r="K205" s="15"/>
      <c r="L205" s="15"/>
      <c r="M205" s="15"/>
      <c r="N205" s="15"/>
    </row>
    <row r="206" spans="8:14" x14ac:dyDescent="0.2">
      <c r="H206" s="15"/>
      <c r="I206" s="15"/>
      <c r="J206" s="15"/>
      <c r="K206" s="15"/>
      <c r="L206" s="15"/>
      <c r="M206" s="15"/>
      <c r="N206" s="15"/>
    </row>
    <row r="207" spans="8:14" x14ac:dyDescent="0.2">
      <c r="H207" s="15"/>
      <c r="I207" s="15"/>
      <c r="J207" s="15"/>
      <c r="K207" s="15"/>
      <c r="L207" s="15"/>
      <c r="M207" s="15"/>
      <c r="N207" s="15"/>
    </row>
    <row r="208" spans="8:14" x14ac:dyDescent="0.2">
      <c r="H208" s="15"/>
      <c r="I208" s="15"/>
      <c r="J208" s="15"/>
      <c r="K208" s="15"/>
      <c r="L208" s="15"/>
      <c r="M208" s="15"/>
      <c r="N208" s="15"/>
    </row>
    <row r="209" spans="8:14" x14ac:dyDescent="0.2">
      <c r="H209" s="15"/>
      <c r="I209" s="15"/>
      <c r="J209" s="15"/>
      <c r="K209" s="15"/>
      <c r="L209" s="15"/>
      <c r="M209" s="15"/>
      <c r="N209" s="15"/>
    </row>
    <row r="210" spans="8:14" x14ac:dyDescent="0.2">
      <c r="H210" s="15"/>
      <c r="I210" s="15"/>
      <c r="J210" s="15"/>
      <c r="K210" s="15"/>
      <c r="L210" s="15"/>
      <c r="M210" s="15"/>
      <c r="N210" s="15"/>
    </row>
    <row r="211" spans="8:14" x14ac:dyDescent="0.2">
      <c r="H211" s="15"/>
      <c r="I211" s="15"/>
      <c r="J211" s="15"/>
      <c r="K211" s="15"/>
      <c r="L211" s="15"/>
      <c r="M211" s="15"/>
      <c r="N211" s="15"/>
    </row>
    <row r="212" spans="8:14" x14ac:dyDescent="0.2">
      <c r="H212" s="15"/>
      <c r="I212" s="15"/>
      <c r="J212" s="15"/>
      <c r="K212" s="15"/>
      <c r="L212" s="15"/>
      <c r="M212" s="15"/>
      <c r="N212" s="15"/>
    </row>
    <row r="213" spans="8:14" x14ac:dyDescent="0.2">
      <c r="H213" s="15"/>
      <c r="I213" s="15"/>
      <c r="J213" s="15"/>
      <c r="K213" s="15"/>
      <c r="L213" s="15"/>
      <c r="M213" s="15"/>
      <c r="N213" s="15"/>
    </row>
    <row r="214" spans="8:14" x14ac:dyDescent="0.2">
      <c r="H214" s="15"/>
      <c r="I214" s="15"/>
      <c r="J214" s="15"/>
      <c r="K214" s="15"/>
      <c r="L214" s="15"/>
      <c r="M214" s="15"/>
      <c r="N214" s="15"/>
    </row>
    <row r="215" spans="8:14" x14ac:dyDescent="0.2">
      <c r="H215" s="15"/>
      <c r="I215" s="15"/>
      <c r="J215" s="15"/>
      <c r="K215" s="15"/>
      <c r="L215" s="15"/>
      <c r="M215" s="15"/>
      <c r="N215" s="15"/>
    </row>
    <row r="216" spans="8:14" x14ac:dyDescent="0.2">
      <c r="H216" s="15"/>
      <c r="I216" s="15"/>
      <c r="J216" s="15"/>
      <c r="K216" s="15"/>
      <c r="L216" s="15"/>
      <c r="M216" s="15"/>
      <c r="N216" s="15"/>
    </row>
    <row r="217" spans="8:14" x14ac:dyDescent="0.2">
      <c r="H217" s="15"/>
      <c r="I217" s="15"/>
      <c r="J217" s="15"/>
      <c r="K217" s="15"/>
      <c r="L217" s="15"/>
      <c r="M217" s="15"/>
      <c r="N217" s="15"/>
    </row>
    <row r="218" spans="8:14" x14ac:dyDescent="0.2">
      <c r="H218" s="15"/>
      <c r="I218" s="15"/>
      <c r="J218" s="15"/>
      <c r="K218" s="15"/>
      <c r="L218" s="15"/>
      <c r="M218" s="15"/>
      <c r="N218" s="15"/>
    </row>
    <row r="219" spans="8:14" x14ac:dyDescent="0.2">
      <c r="H219" s="15"/>
      <c r="I219" s="15"/>
      <c r="J219" s="15"/>
      <c r="K219" s="15"/>
      <c r="L219" s="15"/>
      <c r="M219" s="15"/>
      <c r="N219" s="15"/>
    </row>
    <row r="220" spans="8:14" x14ac:dyDescent="0.2">
      <c r="H220" s="15"/>
      <c r="I220" s="15"/>
      <c r="J220" s="15"/>
      <c r="K220" s="15"/>
      <c r="L220" s="15"/>
      <c r="M220" s="15"/>
      <c r="N220" s="15"/>
    </row>
    <row r="221" spans="8:14" x14ac:dyDescent="0.2">
      <c r="H221" s="15"/>
      <c r="I221" s="15"/>
      <c r="J221" s="15"/>
      <c r="K221" s="15"/>
      <c r="L221" s="15"/>
      <c r="M221" s="15"/>
      <c r="N221" s="15"/>
    </row>
    <row r="222" spans="8:14" x14ac:dyDescent="0.2">
      <c r="H222" s="15"/>
      <c r="I222" s="15"/>
      <c r="J222" s="15"/>
      <c r="K222" s="15"/>
      <c r="L222" s="15"/>
      <c r="M222" s="15"/>
      <c r="N222" s="15"/>
    </row>
    <row r="223" spans="8:14" x14ac:dyDescent="0.2">
      <c r="H223" s="15"/>
      <c r="I223" s="15"/>
      <c r="J223" s="15"/>
      <c r="K223" s="15"/>
      <c r="L223" s="15"/>
      <c r="M223" s="15"/>
      <c r="N223" s="15"/>
    </row>
    <row r="224" spans="8:14" x14ac:dyDescent="0.2">
      <c r="H224" s="15"/>
      <c r="I224" s="15"/>
      <c r="J224" s="15"/>
      <c r="K224" s="15"/>
      <c r="L224" s="15"/>
      <c r="M224" s="15"/>
      <c r="N224" s="15"/>
    </row>
    <row r="225" spans="8:14" x14ac:dyDescent="0.2">
      <c r="H225" s="15"/>
      <c r="I225" s="15"/>
      <c r="J225" s="15"/>
      <c r="K225" s="15"/>
      <c r="L225" s="15"/>
      <c r="M225" s="15"/>
      <c r="N225" s="15"/>
    </row>
    <row r="226" spans="8:14" x14ac:dyDescent="0.2">
      <c r="H226" s="15"/>
      <c r="I226" s="15"/>
      <c r="J226" s="15"/>
      <c r="K226" s="15"/>
      <c r="L226" s="15"/>
      <c r="M226" s="15"/>
      <c r="N226" s="15"/>
    </row>
    <row r="227" spans="8:14" x14ac:dyDescent="0.2">
      <c r="H227" s="15"/>
      <c r="I227" s="15"/>
      <c r="J227" s="15"/>
      <c r="K227" s="15"/>
      <c r="L227" s="15"/>
      <c r="M227" s="15"/>
      <c r="N227" s="15"/>
    </row>
    <row r="228" spans="8:14" x14ac:dyDescent="0.2">
      <c r="H228" s="15"/>
      <c r="I228" s="15"/>
      <c r="J228" s="15"/>
      <c r="K228" s="15"/>
      <c r="L228" s="15"/>
      <c r="M228" s="15"/>
      <c r="N228" s="15"/>
    </row>
    <row r="229" spans="8:14" x14ac:dyDescent="0.2">
      <c r="H229" s="15"/>
      <c r="I229" s="15"/>
      <c r="J229" s="15"/>
      <c r="K229" s="15"/>
      <c r="L229" s="15"/>
      <c r="M229" s="15"/>
      <c r="N229" s="15"/>
    </row>
    <row r="230" spans="8:14" x14ac:dyDescent="0.2">
      <c r="H230" s="15"/>
      <c r="I230" s="15"/>
      <c r="J230" s="15"/>
      <c r="K230" s="15"/>
      <c r="L230" s="15"/>
      <c r="M230" s="15"/>
      <c r="N230" s="15"/>
    </row>
    <row r="231" spans="8:14" x14ac:dyDescent="0.2">
      <c r="H231" s="15"/>
      <c r="I231" s="15"/>
      <c r="J231" s="15"/>
      <c r="K231" s="15"/>
      <c r="L231" s="15"/>
      <c r="M231" s="15"/>
      <c r="N231" s="15"/>
    </row>
    <row r="232" spans="8:14" x14ac:dyDescent="0.2">
      <c r="H232" s="15"/>
      <c r="I232" s="15"/>
      <c r="J232" s="15"/>
      <c r="K232" s="15"/>
      <c r="L232" s="15"/>
      <c r="M232" s="15"/>
      <c r="N232" s="15"/>
    </row>
    <row r="233" spans="8:14" x14ac:dyDescent="0.2">
      <c r="H233" s="15"/>
      <c r="I233" s="15"/>
      <c r="J233" s="15"/>
      <c r="K233" s="15"/>
      <c r="L233" s="15"/>
      <c r="M233" s="15"/>
      <c r="N233" s="15"/>
    </row>
    <row r="234" spans="8:14" x14ac:dyDescent="0.2">
      <c r="H234" s="15"/>
      <c r="I234" s="15"/>
      <c r="J234" s="15"/>
      <c r="K234" s="15"/>
      <c r="L234" s="15"/>
      <c r="M234" s="15"/>
      <c r="N234" s="15"/>
    </row>
    <row r="235" spans="8:14" x14ac:dyDescent="0.2">
      <c r="H235" s="15"/>
      <c r="I235" s="15"/>
      <c r="J235" s="15"/>
      <c r="K235" s="15"/>
      <c r="L235" s="15"/>
      <c r="M235" s="15"/>
      <c r="N235" s="15"/>
    </row>
    <row r="236" spans="8:14" x14ac:dyDescent="0.2">
      <c r="H236" s="15"/>
      <c r="I236" s="15"/>
      <c r="J236" s="15"/>
      <c r="K236" s="15"/>
      <c r="L236" s="15"/>
      <c r="M236" s="15"/>
      <c r="N236" s="15"/>
    </row>
    <row r="237" spans="8:14" x14ac:dyDescent="0.2">
      <c r="H237" s="15"/>
      <c r="I237" s="15"/>
      <c r="J237" s="15"/>
      <c r="K237" s="15"/>
      <c r="L237" s="15"/>
      <c r="M237" s="15"/>
      <c r="N237" s="15"/>
    </row>
    <row r="238" spans="8:14" x14ac:dyDescent="0.2">
      <c r="H238" s="15"/>
      <c r="I238" s="15"/>
      <c r="J238" s="15"/>
      <c r="K238" s="15"/>
      <c r="L238" s="15"/>
      <c r="M238" s="15"/>
      <c r="N238" s="15"/>
    </row>
    <row r="239" spans="8:14" x14ac:dyDescent="0.2">
      <c r="H239" s="15"/>
      <c r="I239" s="15"/>
      <c r="J239" s="15"/>
      <c r="K239" s="15"/>
      <c r="L239" s="15"/>
      <c r="M239" s="15"/>
      <c r="N239" s="15"/>
    </row>
    <row r="240" spans="8:14" x14ac:dyDescent="0.2">
      <c r="H240" s="15"/>
      <c r="I240" s="15"/>
      <c r="J240" s="15"/>
      <c r="K240" s="15"/>
      <c r="L240" s="15"/>
      <c r="M240" s="15"/>
      <c r="N240" s="15"/>
    </row>
    <row r="241" spans="8:14" x14ac:dyDescent="0.2">
      <c r="H241" s="15"/>
      <c r="I241" s="15"/>
      <c r="J241" s="15"/>
      <c r="K241" s="15"/>
      <c r="L241" s="15"/>
      <c r="M241" s="15"/>
      <c r="N241" s="15"/>
    </row>
    <row r="242" spans="8:14" x14ac:dyDescent="0.2">
      <c r="H242" s="15"/>
      <c r="I242" s="15"/>
      <c r="J242" s="15"/>
      <c r="K242" s="15"/>
      <c r="L242" s="15"/>
      <c r="M242" s="15"/>
      <c r="N242" s="15"/>
    </row>
    <row r="243" spans="8:14" x14ac:dyDescent="0.2">
      <c r="H243" s="15"/>
      <c r="I243" s="15"/>
      <c r="J243" s="15"/>
      <c r="K243" s="15"/>
      <c r="L243" s="15"/>
      <c r="M243" s="15"/>
      <c r="N243" s="15"/>
    </row>
    <row r="244" spans="8:14" x14ac:dyDescent="0.2">
      <c r="H244" s="15"/>
      <c r="I244" s="15"/>
      <c r="J244" s="15"/>
      <c r="K244" s="15"/>
      <c r="L244" s="15"/>
      <c r="M244" s="15"/>
      <c r="N244" s="15"/>
    </row>
    <row r="245" spans="8:14" x14ac:dyDescent="0.2">
      <c r="H245" s="15"/>
      <c r="I245" s="15"/>
      <c r="J245" s="15"/>
      <c r="K245" s="15"/>
      <c r="L245" s="15"/>
      <c r="M245" s="15"/>
      <c r="N245" s="15"/>
    </row>
    <row r="246" spans="8:14" x14ac:dyDescent="0.2">
      <c r="H246" s="15"/>
      <c r="I246" s="15"/>
      <c r="J246" s="15"/>
      <c r="K246" s="15"/>
      <c r="L246" s="15"/>
      <c r="M246" s="15"/>
      <c r="N246" s="15"/>
    </row>
    <row r="247" spans="8:14" x14ac:dyDescent="0.2">
      <c r="H247" s="15"/>
      <c r="I247" s="15"/>
      <c r="J247" s="15"/>
      <c r="K247" s="15"/>
      <c r="L247" s="15"/>
      <c r="M247" s="15"/>
      <c r="N247" s="15"/>
    </row>
    <row r="248" spans="8:14" x14ac:dyDescent="0.2">
      <c r="H248" s="15"/>
      <c r="I248" s="15"/>
      <c r="J248" s="15"/>
      <c r="K248" s="15"/>
      <c r="L248" s="15"/>
      <c r="M248" s="15"/>
      <c r="N248" s="15"/>
    </row>
    <row r="249" spans="8:14" x14ac:dyDescent="0.2">
      <c r="H249" s="15"/>
      <c r="I249" s="15"/>
      <c r="J249" s="15"/>
      <c r="K249" s="15"/>
      <c r="L249" s="15"/>
      <c r="M249" s="15"/>
      <c r="N249" s="15"/>
    </row>
    <row r="250" spans="8:14" x14ac:dyDescent="0.2">
      <c r="H250" s="15"/>
      <c r="I250" s="15"/>
      <c r="J250" s="15"/>
      <c r="K250" s="15"/>
      <c r="L250" s="15"/>
      <c r="M250" s="15"/>
      <c r="N250" s="15"/>
    </row>
    <row r="251" spans="8:14" x14ac:dyDescent="0.2">
      <c r="H251" s="15"/>
      <c r="I251" s="15"/>
      <c r="J251" s="15"/>
      <c r="K251" s="15"/>
      <c r="L251" s="15"/>
      <c r="M251" s="15"/>
      <c r="N251" s="15"/>
    </row>
    <row r="252" spans="8:14" x14ac:dyDescent="0.2">
      <c r="H252" s="15"/>
      <c r="I252" s="15"/>
      <c r="J252" s="15"/>
      <c r="K252" s="15"/>
      <c r="L252" s="15"/>
      <c r="M252" s="15"/>
      <c r="N252" s="15"/>
    </row>
    <row r="253" spans="8:14" x14ac:dyDescent="0.2">
      <c r="H253" s="15"/>
      <c r="I253" s="15"/>
      <c r="J253" s="15"/>
      <c r="K253" s="15"/>
      <c r="L253" s="15"/>
      <c r="M253" s="15"/>
      <c r="N253" s="15"/>
    </row>
    <row r="254" spans="8:14" x14ac:dyDescent="0.2">
      <c r="H254" s="15"/>
      <c r="I254" s="15"/>
      <c r="J254" s="15"/>
      <c r="K254" s="15"/>
      <c r="L254" s="15"/>
      <c r="M254" s="15"/>
      <c r="N254" s="15"/>
    </row>
    <row r="255" spans="8:14" x14ac:dyDescent="0.2">
      <c r="H255" s="15"/>
      <c r="I255" s="15"/>
      <c r="J255" s="15"/>
      <c r="K255" s="15"/>
      <c r="L255" s="15"/>
      <c r="M255" s="15"/>
      <c r="N255" s="15"/>
    </row>
    <row r="256" spans="8:14" x14ac:dyDescent="0.2">
      <c r="H256" s="15"/>
      <c r="I256" s="15"/>
      <c r="J256" s="15"/>
      <c r="K256" s="15"/>
      <c r="L256" s="15"/>
      <c r="M256" s="15"/>
      <c r="N256" s="15"/>
    </row>
    <row r="257" spans="8:14" x14ac:dyDescent="0.2">
      <c r="H257" s="15"/>
      <c r="I257" s="15"/>
      <c r="J257" s="15"/>
      <c r="K257" s="15"/>
      <c r="L257" s="15"/>
      <c r="M257" s="15"/>
      <c r="N257" s="15"/>
    </row>
    <row r="258" spans="8:14" x14ac:dyDescent="0.2">
      <c r="H258" s="15"/>
      <c r="I258" s="15"/>
      <c r="J258" s="15"/>
      <c r="K258" s="15"/>
      <c r="L258" s="15"/>
      <c r="M258" s="15"/>
      <c r="N258" s="15"/>
    </row>
    <row r="259" spans="8:14" x14ac:dyDescent="0.2">
      <c r="H259" s="15"/>
      <c r="I259" s="15"/>
      <c r="J259" s="15"/>
      <c r="K259" s="15"/>
      <c r="L259" s="15"/>
      <c r="M259" s="15"/>
      <c r="N259" s="15"/>
    </row>
    <row r="260" spans="8:14" x14ac:dyDescent="0.2">
      <c r="H260" s="15"/>
      <c r="I260" s="15"/>
      <c r="J260" s="15"/>
      <c r="K260" s="15"/>
      <c r="L260" s="15"/>
      <c r="M260" s="15"/>
      <c r="N260" s="15"/>
    </row>
    <row r="261" spans="8:14" x14ac:dyDescent="0.2">
      <c r="H261" s="15"/>
      <c r="I261" s="15"/>
      <c r="J261" s="15"/>
      <c r="K261" s="15"/>
      <c r="L261" s="15"/>
      <c r="M261" s="15"/>
      <c r="N261" s="15"/>
    </row>
    <row r="262" spans="8:14" x14ac:dyDescent="0.2">
      <c r="H262" s="15"/>
      <c r="I262" s="15"/>
      <c r="J262" s="15"/>
      <c r="K262" s="15"/>
      <c r="L262" s="15"/>
      <c r="M262" s="15"/>
      <c r="N262" s="15"/>
    </row>
    <row r="263" spans="8:14" x14ac:dyDescent="0.2">
      <c r="H263" s="15"/>
      <c r="I263" s="15"/>
      <c r="J263" s="15"/>
      <c r="K263" s="15"/>
      <c r="L263" s="15"/>
      <c r="M263" s="15"/>
      <c r="N263" s="15"/>
    </row>
    <row r="264" spans="8:14" x14ac:dyDescent="0.2">
      <c r="H264" s="15"/>
      <c r="I264" s="15"/>
      <c r="J264" s="15"/>
      <c r="K264" s="15"/>
      <c r="L264" s="15"/>
      <c r="M264" s="15"/>
      <c r="N264" s="15"/>
    </row>
    <row r="265" spans="8:14" x14ac:dyDescent="0.2">
      <c r="H265" s="15"/>
      <c r="I265" s="15"/>
      <c r="J265" s="15"/>
      <c r="K265" s="15"/>
      <c r="L265" s="15"/>
      <c r="M265" s="15"/>
      <c r="N265" s="15"/>
    </row>
    <row r="266" spans="8:14" x14ac:dyDescent="0.2">
      <c r="H266" s="15"/>
      <c r="I266" s="15"/>
      <c r="J266" s="15"/>
      <c r="K266" s="15"/>
      <c r="L266" s="15"/>
      <c r="M266" s="15"/>
      <c r="N266" s="15"/>
    </row>
    <row r="267" spans="8:14" x14ac:dyDescent="0.2">
      <c r="H267" s="15"/>
      <c r="I267" s="15"/>
      <c r="J267" s="15"/>
      <c r="K267" s="15"/>
      <c r="L267" s="15"/>
      <c r="M267" s="15"/>
      <c r="N267" s="15"/>
    </row>
    <row r="268" spans="8:14" x14ac:dyDescent="0.2">
      <c r="H268" s="15"/>
      <c r="I268" s="15"/>
      <c r="J268" s="15"/>
      <c r="K268" s="15"/>
      <c r="L268" s="15"/>
      <c r="M268" s="15"/>
      <c r="N268" s="15"/>
    </row>
    <row r="269" spans="8:14" x14ac:dyDescent="0.2">
      <c r="H269" s="15"/>
      <c r="I269" s="15"/>
      <c r="J269" s="15"/>
      <c r="K269" s="15"/>
      <c r="L269" s="15"/>
      <c r="M269" s="15"/>
      <c r="N269" s="15"/>
    </row>
    <row r="270" spans="8:14" x14ac:dyDescent="0.2">
      <c r="H270" s="15"/>
      <c r="I270" s="15"/>
      <c r="J270" s="15"/>
      <c r="K270" s="15"/>
      <c r="L270" s="15"/>
      <c r="M270" s="15"/>
      <c r="N270" s="15"/>
    </row>
    <row r="271" spans="8:14" x14ac:dyDescent="0.2">
      <c r="H271" s="15"/>
      <c r="I271" s="15"/>
      <c r="J271" s="15"/>
      <c r="K271" s="15"/>
      <c r="L271" s="15"/>
      <c r="M271" s="15"/>
      <c r="N271" s="15"/>
    </row>
    <row r="272" spans="8:14" x14ac:dyDescent="0.2">
      <c r="H272" s="15"/>
      <c r="I272" s="15"/>
      <c r="J272" s="15"/>
      <c r="K272" s="15"/>
      <c r="L272" s="15"/>
      <c r="M272" s="15"/>
      <c r="N272" s="15"/>
    </row>
    <row r="273" spans="8:14" x14ac:dyDescent="0.2">
      <c r="H273" s="15"/>
      <c r="I273" s="15"/>
      <c r="J273" s="15"/>
      <c r="K273" s="15"/>
      <c r="L273" s="15"/>
      <c r="M273" s="15"/>
      <c r="N273" s="15"/>
    </row>
    <row r="274" spans="8:14" x14ac:dyDescent="0.2">
      <c r="H274" s="15"/>
      <c r="I274" s="15"/>
      <c r="J274" s="15"/>
      <c r="K274" s="15"/>
      <c r="L274" s="15"/>
      <c r="M274" s="15"/>
      <c r="N274" s="15"/>
    </row>
    <row r="275" spans="8:14" x14ac:dyDescent="0.2">
      <c r="H275" s="15"/>
      <c r="I275" s="15"/>
      <c r="J275" s="15"/>
      <c r="K275" s="15"/>
      <c r="L275" s="15"/>
      <c r="M275" s="15"/>
      <c r="N275" s="15"/>
    </row>
    <row r="276" spans="8:14" x14ac:dyDescent="0.2">
      <c r="H276" s="15"/>
      <c r="I276" s="15"/>
      <c r="J276" s="15"/>
      <c r="K276" s="15"/>
      <c r="L276" s="15"/>
      <c r="M276" s="15"/>
      <c r="N276" s="15"/>
    </row>
    <row r="277" spans="8:14" x14ac:dyDescent="0.2">
      <c r="H277" s="15"/>
      <c r="I277" s="15"/>
      <c r="J277" s="15"/>
      <c r="K277" s="15"/>
      <c r="L277" s="15"/>
      <c r="M277" s="15"/>
      <c r="N277" s="15"/>
    </row>
    <row r="278" spans="8:14" x14ac:dyDescent="0.2">
      <c r="H278" s="15"/>
      <c r="I278" s="15"/>
      <c r="J278" s="15"/>
      <c r="K278" s="15"/>
      <c r="L278" s="15"/>
      <c r="M278" s="15"/>
      <c r="N278" s="15"/>
    </row>
    <row r="279" spans="8:14" x14ac:dyDescent="0.2">
      <c r="H279" s="15"/>
      <c r="I279" s="15"/>
      <c r="J279" s="15"/>
      <c r="K279" s="15"/>
      <c r="L279" s="15"/>
      <c r="M279" s="15"/>
      <c r="N279" s="15"/>
    </row>
    <row r="280" spans="8:14" x14ac:dyDescent="0.2">
      <c r="H280" s="15"/>
      <c r="I280" s="15"/>
      <c r="J280" s="15"/>
      <c r="K280" s="15"/>
      <c r="L280" s="15"/>
      <c r="M280" s="15"/>
      <c r="N280" s="15"/>
    </row>
    <row r="281" spans="8:14" x14ac:dyDescent="0.2">
      <c r="H281" s="15"/>
      <c r="I281" s="15"/>
      <c r="J281" s="15"/>
      <c r="K281" s="15"/>
      <c r="L281" s="15"/>
      <c r="M281" s="15"/>
      <c r="N281" s="15"/>
    </row>
    <row r="282" spans="8:14" x14ac:dyDescent="0.2">
      <c r="H282" s="15"/>
      <c r="I282" s="15"/>
      <c r="J282" s="15"/>
      <c r="K282" s="15"/>
      <c r="L282" s="15"/>
      <c r="M282" s="15"/>
      <c r="N282" s="15"/>
    </row>
    <row r="283" spans="8:14" x14ac:dyDescent="0.2">
      <c r="H283" s="15"/>
      <c r="I283" s="15"/>
      <c r="J283" s="15"/>
      <c r="K283" s="15"/>
      <c r="L283" s="15"/>
      <c r="M283" s="15"/>
      <c r="N283" s="15"/>
    </row>
    <row r="284" spans="8:14" x14ac:dyDescent="0.2">
      <c r="H284" s="15"/>
      <c r="I284" s="15"/>
      <c r="J284" s="15"/>
      <c r="K284" s="15"/>
      <c r="L284" s="15"/>
      <c r="M284" s="15"/>
      <c r="N284" s="15"/>
    </row>
    <row r="285" spans="8:14" x14ac:dyDescent="0.2">
      <c r="H285" s="15"/>
      <c r="I285" s="15"/>
      <c r="J285" s="15"/>
      <c r="K285" s="15"/>
      <c r="L285" s="15"/>
      <c r="M285" s="15"/>
      <c r="N285" s="15"/>
    </row>
    <row r="286" spans="8:14" x14ac:dyDescent="0.2">
      <c r="H286" s="15"/>
      <c r="I286" s="15"/>
      <c r="J286" s="15"/>
      <c r="K286" s="15"/>
      <c r="L286" s="15"/>
      <c r="M286" s="15"/>
      <c r="N286" s="15"/>
    </row>
    <row r="287" spans="8:14" x14ac:dyDescent="0.2">
      <c r="H287" s="15"/>
      <c r="I287" s="15"/>
      <c r="J287" s="15"/>
      <c r="K287" s="15"/>
      <c r="L287" s="15"/>
      <c r="M287" s="15"/>
      <c r="N287" s="15"/>
    </row>
    <row r="288" spans="8:14" x14ac:dyDescent="0.2">
      <c r="H288" s="15"/>
      <c r="I288" s="15"/>
      <c r="J288" s="15"/>
      <c r="K288" s="15"/>
      <c r="L288" s="15"/>
      <c r="M288" s="15"/>
      <c r="N288" s="15"/>
    </row>
    <row r="289" spans="8:14" x14ac:dyDescent="0.2">
      <c r="H289" s="15"/>
      <c r="I289" s="15"/>
      <c r="J289" s="15"/>
      <c r="K289" s="15"/>
      <c r="L289" s="15"/>
      <c r="M289" s="15"/>
      <c r="N289" s="15"/>
    </row>
    <row r="290" spans="8:14" x14ac:dyDescent="0.2">
      <c r="H290" s="15"/>
      <c r="I290" s="15"/>
      <c r="J290" s="15"/>
      <c r="K290" s="15"/>
      <c r="L290" s="15"/>
      <c r="M290" s="15"/>
      <c r="N290" s="15"/>
    </row>
    <row r="291" spans="8:14" x14ac:dyDescent="0.2">
      <c r="H291" s="15"/>
      <c r="I291" s="15"/>
      <c r="J291" s="15"/>
      <c r="K291" s="15"/>
      <c r="L291" s="15"/>
      <c r="M291" s="15"/>
      <c r="N291" s="15"/>
    </row>
    <row r="292" spans="8:14" x14ac:dyDescent="0.2">
      <c r="H292" s="15"/>
      <c r="I292" s="15"/>
      <c r="J292" s="15"/>
      <c r="K292" s="15"/>
      <c r="L292" s="15"/>
      <c r="M292" s="15"/>
      <c r="N292" s="15"/>
    </row>
    <row r="293" spans="8:14" x14ac:dyDescent="0.2">
      <c r="H293" s="15"/>
      <c r="I293" s="15"/>
      <c r="J293" s="15"/>
      <c r="K293" s="15"/>
      <c r="L293" s="15"/>
      <c r="M293" s="15"/>
      <c r="N293" s="15"/>
    </row>
    <row r="294" spans="8:14" x14ac:dyDescent="0.2">
      <c r="H294" s="15"/>
      <c r="I294" s="15"/>
      <c r="J294" s="15"/>
      <c r="K294" s="15"/>
      <c r="L294" s="15"/>
      <c r="M294" s="15"/>
      <c r="N294" s="15"/>
    </row>
    <row r="295" spans="8:14" x14ac:dyDescent="0.2">
      <c r="H295" s="15"/>
      <c r="I295" s="15"/>
      <c r="J295" s="15"/>
      <c r="K295" s="15"/>
      <c r="L295" s="15"/>
      <c r="M295" s="15"/>
      <c r="N295" s="15"/>
    </row>
    <row r="296" spans="8:14" x14ac:dyDescent="0.2">
      <c r="H296" s="15"/>
      <c r="I296" s="15"/>
      <c r="J296" s="15"/>
      <c r="K296" s="15"/>
      <c r="L296" s="15"/>
      <c r="M296" s="15"/>
      <c r="N296" s="15"/>
    </row>
    <row r="297" spans="8:14" x14ac:dyDescent="0.2">
      <c r="H297" s="15"/>
      <c r="I297" s="15"/>
      <c r="J297" s="15"/>
      <c r="K297" s="15"/>
      <c r="L297" s="15"/>
      <c r="M297" s="15"/>
      <c r="N297" s="15"/>
    </row>
    <row r="298" spans="8:14" x14ac:dyDescent="0.2">
      <c r="H298" s="15"/>
      <c r="I298" s="15"/>
      <c r="J298" s="15"/>
      <c r="K298" s="15"/>
      <c r="L298" s="15"/>
      <c r="M298" s="15"/>
      <c r="N298" s="15"/>
    </row>
    <row r="299" spans="8:14" x14ac:dyDescent="0.2">
      <c r="H299" s="15"/>
      <c r="I299" s="15"/>
      <c r="J299" s="15"/>
      <c r="K299" s="15"/>
      <c r="L299" s="15"/>
      <c r="M299" s="15"/>
      <c r="N299" s="15"/>
    </row>
    <row r="300" spans="8:14" x14ac:dyDescent="0.2">
      <c r="H300" s="15"/>
      <c r="I300" s="15"/>
      <c r="J300" s="15"/>
      <c r="K300" s="15"/>
      <c r="L300" s="15"/>
      <c r="M300" s="15"/>
      <c r="N300" s="15"/>
    </row>
    <row r="301" spans="8:14" x14ac:dyDescent="0.2">
      <c r="H301" s="15"/>
      <c r="I301" s="15"/>
      <c r="J301" s="15"/>
      <c r="K301" s="15"/>
      <c r="L301" s="15"/>
      <c r="M301" s="15"/>
      <c r="N301" s="15"/>
    </row>
    <row r="302" spans="8:14" x14ac:dyDescent="0.2">
      <c r="H302" s="15"/>
      <c r="I302" s="15"/>
      <c r="J302" s="15"/>
      <c r="K302" s="15"/>
      <c r="L302" s="15"/>
      <c r="M302" s="15"/>
      <c r="N302" s="15"/>
    </row>
    <row r="303" spans="8:14" x14ac:dyDescent="0.2">
      <c r="H303" s="15"/>
      <c r="I303" s="15"/>
      <c r="J303" s="15"/>
      <c r="K303" s="15"/>
      <c r="L303" s="15"/>
      <c r="M303" s="15"/>
      <c r="N303" s="15"/>
    </row>
    <row r="304" spans="8:14" x14ac:dyDescent="0.2">
      <c r="H304" s="15"/>
      <c r="I304" s="15"/>
      <c r="J304" s="15"/>
      <c r="K304" s="15"/>
      <c r="L304" s="15"/>
      <c r="M304" s="15"/>
      <c r="N304" s="15"/>
    </row>
    <row r="305" spans="8:14" x14ac:dyDescent="0.2">
      <c r="H305" s="15"/>
      <c r="I305" s="15"/>
      <c r="J305" s="15"/>
      <c r="K305" s="15"/>
      <c r="L305" s="15"/>
      <c r="M305" s="15"/>
      <c r="N305" s="15"/>
    </row>
    <row r="306" spans="8:14" x14ac:dyDescent="0.2">
      <c r="H306" s="15"/>
      <c r="I306" s="15"/>
      <c r="J306" s="15"/>
      <c r="K306" s="15"/>
      <c r="L306" s="15"/>
      <c r="M306" s="15"/>
      <c r="N306" s="15"/>
    </row>
    <row r="307" spans="8:14" x14ac:dyDescent="0.2">
      <c r="H307" s="15"/>
      <c r="I307" s="15"/>
      <c r="J307" s="15"/>
      <c r="K307" s="15"/>
      <c r="L307" s="15"/>
      <c r="M307" s="15"/>
      <c r="N307" s="15"/>
    </row>
    <row r="308" spans="8:14" x14ac:dyDescent="0.2">
      <c r="H308" s="15"/>
      <c r="I308" s="15"/>
      <c r="J308" s="15"/>
      <c r="K308" s="15"/>
      <c r="L308" s="15"/>
      <c r="M308" s="15"/>
      <c r="N308" s="15"/>
    </row>
    <row r="309" spans="8:14" x14ac:dyDescent="0.2">
      <c r="H309" s="15"/>
      <c r="I309" s="15"/>
      <c r="J309" s="15"/>
      <c r="K309" s="15"/>
      <c r="L309" s="15"/>
      <c r="M309" s="15"/>
      <c r="N309" s="15"/>
    </row>
    <row r="310" spans="8:14" x14ac:dyDescent="0.2">
      <c r="H310" s="15"/>
      <c r="I310" s="15"/>
      <c r="J310" s="15"/>
      <c r="K310" s="15"/>
      <c r="L310" s="15"/>
      <c r="M310" s="15"/>
      <c r="N310" s="15"/>
    </row>
    <row r="311" spans="8:14" x14ac:dyDescent="0.2">
      <c r="H311" s="15"/>
      <c r="I311" s="15"/>
      <c r="J311" s="15"/>
      <c r="K311" s="15"/>
      <c r="L311" s="15"/>
      <c r="M311" s="15"/>
      <c r="N311" s="15"/>
    </row>
    <row r="312" spans="8:14" x14ac:dyDescent="0.2">
      <c r="H312" s="15"/>
      <c r="I312" s="15"/>
      <c r="J312" s="15"/>
      <c r="K312" s="15"/>
      <c r="L312" s="15"/>
      <c r="M312" s="15"/>
      <c r="N312" s="15"/>
    </row>
    <row r="313" spans="8:14" x14ac:dyDescent="0.2">
      <c r="H313" s="15"/>
      <c r="I313" s="15"/>
      <c r="J313" s="15"/>
      <c r="K313" s="15"/>
      <c r="L313" s="15"/>
      <c r="M313" s="15"/>
      <c r="N313" s="15"/>
    </row>
    <row r="314" spans="8:14" x14ac:dyDescent="0.2">
      <c r="H314" s="15"/>
      <c r="I314" s="15"/>
      <c r="J314" s="15"/>
      <c r="K314" s="15"/>
      <c r="L314" s="15"/>
      <c r="M314" s="15"/>
      <c r="N314" s="15"/>
    </row>
    <row r="315" spans="8:14" x14ac:dyDescent="0.2">
      <c r="H315" s="15"/>
      <c r="I315" s="15"/>
      <c r="J315" s="15"/>
      <c r="K315" s="15"/>
      <c r="L315" s="15"/>
      <c r="M315" s="15"/>
      <c r="N315" s="15"/>
    </row>
    <row r="316" spans="8:14" x14ac:dyDescent="0.2">
      <c r="H316" s="15"/>
      <c r="I316" s="15"/>
      <c r="J316" s="15"/>
      <c r="K316" s="15"/>
      <c r="L316" s="15"/>
      <c r="M316" s="15"/>
      <c r="N316" s="15"/>
    </row>
    <row r="317" spans="8:14" x14ac:dyDescent="0.2">
      <c r="H317" s="15"/>
      <c r="I317" s="15"/>
      <c r="J317" s="15"/>
      <c r="K317" s="15"/>
      <c r="L317" s="15"/>
      <c r="M317" s="15"/>
      <c r="N317" s="15"/>
    </row>
    <row r="318" spans="8:14" x14ac:dyDescent="0.2">
      <c r="H318" s="15"/>
      <c r="I318" s="15"/>
      <c r="J318" s="15"/>
      <c r="K318" s="15"/>
      <c r="L318" s="15"/>
      <c r="M318" s="15"/>
      <c r="N318" s="15"/>
    </row>
    <row r="319" spans="8:14" x14ac:dyDescent="0.2">
      <c r="H319" s="15"/>
      <c r="I319" s="15"/>
      <c r="J319" s="15"/>
      <c r="K319" s="15"/>
      <c r="L319" s="15"/>
      <c r="M319" s="15"/>
      <c r="N319" s="15"/>
    </row>
    <row r="320" spans="8:14" x14ac:dyDescent="0.2">
      <c r="H320" s="15"/>
      <c r="I320" s="15"/>
      <c r="J320" s="15"/>
      <c r="K320" s="15"/>
      <c r="L320" s="15"/>
      <c r="M320" s="15"/>
      <c r="N320" s="15"/>
    </row>
    <row r="321" spans="8:14" x14ac:dyDescent="0.2">
      <c r="H321" s="15"/>
      <c r="I321" s="15"/>
      <c r="J321" s="15"/>
      <c r="K321" s="15"/>
      <c r="L321" s="15"/>
      <c r="M321" s="15"/>
      <c r="N321" s="15"/>
    </row>
    <row r="322" spans="8:14" x14ac:dyDescent="0.2">
      <c r="H322" s="15"/>
      <c r="I322" s="15"/>
      <c r="J322" s="15"/>
      <c r="K322" s="15"/>
      <c r="L322" s="15"/>
      <c r="M322" s="15"/>
      <c r="N322" s="15"/>
    </row>
    <row r="323" spans="8:14" x14ac:dyDescent="0.2">
      <c r="H323" s="15"/>
      <c r="I323" s="15"/>
      <c r="J323" s="15"/>
      <c r="K323" s="15"/>
      <c r="L323" s="15"/>
      <c r="M323" s="15"/>
      <c r="N323" s="15"/>
    </row>
    <row r="324" spans="8:14" x14ac:dyDescent="0.2">
      <c r="H324" s="15"/>
      <c r="I324" s="15"/>
      <c r="J324" s="15"/>
      <c r="K324" s="15"/>
      <c r="L324" s="15"/>
      <c r="M324" s="15"/>
      <c r="N324" s="15"/>
    </row>
    <row r="325" spans="8:14" x14ac:dyDescent="0.2">
      <c r="H325" s="15"/>
      <c r="I325" s="15"/>
      <c r="J325" s="15"/>
      <c r="K325" s="15"/>
      <c r="L325" s="15"/>
      <c r="M325" s="15"/>
      <c r="N325" s="15"/>
    </row>
    <row r="326" spans="8:14" x14ac:dyDescent="0.2">
      <c r="H326" s="15"/>
      <c r="I326" s="15"/>
      <c r="J326" s="15"/>
      <c r="K326" s="15"/>
      <c r="L326" s="15"/>
      <c r="M326" s="15"/>
      <c r="N326" s="15"/>
    </row>
    <row r="327" spans="8:14" x14ac:dyDescent="0.2">
      <c r="H327" s="15"/>
      <c r="I327" s="15"/>
      <c r="J327" s="15"/>
      <c r="K327" s="15"/>
      <c r="L327" s="15"/>
      <c r="M327" s="15"/>
      <c r="N327" s="15"/>
    </row>
    <row r="328" spans="8:14" x14ac:dyDescent="0.2">
      <c r="H328" s="15"/>
      <c r="I328" s="15"/>
      <c r="J328" s="15"/>
      <c r="K328" s="15"/>
      <c r="L328" s="15"/>
      <c r="M328" s="15"/>
      <c r="N328" s="15"/>
    </row>
    <row r="329" spans="8:14" x14ac:dyDescent="0.2">
      <c r="H329" s="15"/>
      <c r="I329" s="15"/>
      <c r="J329" s="15"/>
      <c r="K329" s="15"/>
      <c r="L329" s="15"/>
      <c r="M329" s="15"/>
      <c r="N329" s="15"/>
    </row>
    <row r="330" spans="8:14" x14ac:dyDescent="0.2">
      <c r="H330" s="15"/>
      <c r="I330" s="15"/>
      <c r="J330" s="15"/>
      <c r="K330" s="15"/>
      <c r="L330" s="15"/>
      <c r="M330" s="15"/>
      <c r="N330" s="15"/>
    </row>
    <row r="331" spans="8:14" x14ac:dyDescent="0.2">
      <c r="H331" s="15"/>
      <c r="I331" s="15"/>
      <c r="J331" s="15"/>
      <c r="K331" s="15"/>
      <c r="L331" s="15"/>
      <c r="M331" s="15"/>
      <c r="N331" s="15"/>
    </row>
    <row r="332" spans="8:14" x14ac:dyDescent="0.2">
      <c r="H332" s="15"/>
      <c r="I332" s="15"/>
      <c r="J332" s="15"/>
      <c r="K332" s="15"/>
      <c r="L332" s="15"/>
      <c r="M332" s="15"/>
      <c r="N332" s="15"/>
    </row>
    <row r="333" spans="8:14" x14ac:dyDescent="0.2">
      <c r="H333" s="15"/>
      <c r="I333" s="15"/>
      <c r="J333" s="15"/>
      <c r="K333" s="15"/>
      <c r="L333" s="15"/>
      <c r="M333" s="15"/>
      <c r="N333" s="15"/>
    </row>
    <row r="334" spans="8:14" x14ac:dyDescent="0.2">
      <c r="H334" s="15"/>
      <c r="I334" s="15"/>
      <c r="J334" s="15"/>
      <c r="K334" s="15"/>
      <c r="L334" s="15"/>
      <c r="M334" s="15"/>
      <c r="N334" s="15"/>
    </row>
    <row r="335" spans="8:14" x14ac:dyDescent="0.2">
      <c r="H335" s="15"/>
      <c r="I335" s="15"/>
      <c r="J335" s="15"/>
      <c r="K335" s="15"/>
      <c r="L335" s="15"/>
      <c r="M335" s="15"/>
      <c r="N335" s="15"/>
    </row>
    <row r="336" spans="8:14" x14ac:dyDescent="0.2">
      <c r="H336" s="15"/>
      <c r="I336" s="15"/>
      <c r="J336" s="15"/>
      <c r="K336" s="15"/>
      <c r="L336" s="15"/>
      <c r="M336" s="15"/>
      <c r="N336" s="15"/>
    </row>
    <row r="337" spans="8:14" x14ac:dyDescent="0.2">
      <c r="H337" s="15"/>
      <c r="I337" s="15"/>
      <c r="J337" s="15"/>
      <c r="K337" s="15"/>
      <c r="L337" s="15"/>
      <c r="M337" s="15"/>
      <c r="N337" s="15"/>
    </row>
    <row r="338" spans="8:14" x14ac:dyDescent="0.2">
      <c r="H338" s="15"/>
      <c r="I338" s="15"/>
      <c r="J338" s="15"/>
      <c r="K338" s="15"/>
      <c r="L338" s="15"/>
      <c r="M338" s="15"/>
      <c r="N338" s="15"/>
    </row>
    <row r="339" spans="8:14" x14ac:dyDescent="0.2">
      <c r="H339" s="15"/>
      <c r="I339" s="15"/>
      <c r="J339" s="15"/>
      <c r="K339" s="15"/>
      <c r="L339" s="15"/>
      <c r="M339" s="15"/>
      <c r="N339" s="15"/>
    </row>
    <row r="340" spans="8:14" x14ac:dyDescent="0.2">
      <c r="H340" s="15"/>
      <c r="I340" s="15"/>
      <c r="J340" s="15"/>
      <c r="K340" s="15"/>
      <c r="L340" s="15"/>
      <c r="M340" s="15"/>
      <c r="N340" s="15"/>
    </row>
    <row r="341" spans="8:14" x14ac:dyDescent="0.2">
      <c r="H341" s="15"/>
      <c r="I341" s="15"/>
      <c r="J341" s="15"/>
      <c r="K341" s="15"/>
      <c r="L341" s="15"/>
      <c r="M341" s="15"/>
      <c r="N341" s="15"/>
    </row>
    <row r="342" spans="8:14" x14ac:dyDescent="0.2">
      <c r="H342" s="15"/>
      <c r="I342" s="15"/>
      <c r="J342" s="15"/>
      <c r="K342" s="15"/>
      <c r="L342" s="15"/>
      <c r="M342" s="15"/>
      <c r="N342" s="15"/>
    </row>
    <row r="343" spans="8:14" x14ac:dyDescent="0.2">
      <c r="H343" s="15"/>
      <c r="I343" s="15"/>
      <c r="J343" s="15"/>
      <c r="K343" s="15"/>
      <c r="L343" s="15"/>
      <c r="M343" s="15"/>
      <c r="N343" s="15"/>
    </row>
    <row r="344" spans="8:14" x14ac:dyDescent="0.2">
      <c r="H344" s="15"/>
      <c r="I344" s="15"/>
      <c r="J344" s="15"/>
      <c r="K344" s="15"/>
      <c r="L344" s="15"/>
      <c r="M344" s="15"/>
      <c r="N344" s="15"/>
    </row>
    <row r="345" spans="8:14" x14ac:dyDescent="0.2">
      <c r="H345" s="15"/>
      <c r="I345" s="15"/>
      <c r="J345" s="15"/>
      <c r="K345" s="15"/>
      <c r="L345" s="15"/>
      <c r="M345" s="15"/>
      <c r="N345" s="15"/>
    </row>
    <row r="346" spans="8:14" x14ac:dyDescent="0.2">
      <c r="H346" s="15"/>
      <c r="I346" s="15"/>
      <c r="J346" s="15"/>
      <c r="K346" s="15"/>
      <c r="L346" s="15"/>
      <c r="M346" s="15"/>
      <c r="N346" s="15"/>
    </row>
    <row r="347" spans="8:14" x14ac:dyDescent="0.2">
      <c r="H347" s="15"/>
      <c r="I347" s="15"/>
      <c r="J347" s="15"/>
      <c r="K347" s="15"/>
      <c r="L347" s="15"/>
      <c r="M347" s="15"/>
      <c r="N347" s="15"/>
    </row>
    <row r="348" spans="8:14" x14ac:dyDescent="0.2">
      <c r="H348" s="15"/>
      <c r="I348" s="15"/>
      <c r="J348" s="15"/>
      <c r="K348" s="15"/>
      <c r="L348" s="15"/>
      <c r="M348" s="15"/>
      <c r="N348" s="15"/>
    </row>
    <row r="349" spans="8:14" x14ac:dyDescent="0.2">
      <c r="H349" s="15"/>
      <c r="I349" s="15"/>
      <c r="J349" s="15"/>
      <c r="K349" s="15"/>
      <c r="L349" s="15"/>
      <c r="M349" s="15"/>
      <c r="N349" s="15"/>
    </row>
    <row r="350" spans="8:14" x14ac:dyDescent="0.2">
      <c r="H350" s="15"/>
      <c r="I350" s="15"/>
      <c r="J350" s="15"/>
      <c r="K350" s="15"/>
      <c r="L350" s="15"/>
      <c r="M350" s="15"/>
      <c r="N350" s="15"/>
    </row>
    <row r="351" spans="8:14" x14ac:dyDescent="0.2">
      <c r="H351" s="15"/>
      <c r="I351" s="15"/>
      <c r="J351" s="15"/>
      <c r="K351" s="15"/>
      <c r="L351" s="15"/>
      <c r="M351" s="15"/>
      <c r="N351" s="15"/>
    </row>
    <row r="352" spans="8:14" x14ac:dyDescent="0.2">
      <c r="H352" s="15"/>
      <c r="I352" s="15"/>
      <c r="J352" s="15"/>
      <c r="K352" s="15"/>
      <c r="L352" s="15"/>
      <c r="M352" s="15"/>
      <c r="N352" s="15"/>
    </row>
    <row r="353" spans="8:14" x14ac:dyDescent="0.2">
      <c r="H353" s="15"/>
      <c r="I353" s="15"/>
      <c r="J353" s="15"/>
      <c r="K353" s="15"/>
      <c r="L353" s="15"/>
      <c r="M353" s="15"/>
      <c r="N353" s="15"/>
    </row>
    <row r="354" spans="8:14" x14ac:dyDescent="0.2">
      <c r="H354" s="15"/>
      <c r="I354" s="15"/>
      <c r="J354" s="15"/>
      <c r="K354" s="15"/>
      <c r="L354" s="15"/>
      <c r="M354" s="15"/>
      <c r="N354" s="15"/>
    </row>
    <row r="355" spans="8:14" x14ac:dyDescent="0.2">
      <c r="H355" s="15"/>
      <c r="I355" s="15"/>
      <c r="J355" s="15"/>
      <c r="K355" s="15"/>
      <c r="L355" s="15"/>
      <c r="M355" s="15"/>
      <c r="N355" s="15"/>
    </row>
    <row r="356" spans="8:14" x14ac:dyDescent="0.2">
      <c r="H356" s="15"/>
      <c r="I356" s="15"/>
      <c r="J356" s="15"/>
      <c r="K356" s="15"/>
      <c r="L356" s="15"/>
      <c r="M356" s="15"/>
      <c r="N356" s="15"/>
    </row>
    <row r="357" spans="8:14" x14ac:dyDescent="0.2">
      <c r="H357" s="15"/>
      <c r="I357" s="15"/>
      <c r="J357" s="15"/>
      <c r="K357" s="15"/>
      <c r="L357" s="15"/>
      <c r="M357" s="15"/>
      <c r="N357" s="15"/>
    </row>
    <row r="358" spans="8:14" x14ac:dyDescent="0.2">
      <c r="H358" s="15"/>
      <c r="I358" s="15"/>
      <c r="J358" s="15"/>
      <c r="K358" s="15"/>
      <c r="L358" s="15"/>
      <c r="M358" s="15"/>
      <c r="N358" s="15"/>
    </row>
    <row r="359" spans="8:14" x14ac:dyDescent="0.2">
      <c r="H359" s="15"/>
      <c r="I359" s="15"/>
      <c r="J359" s="15"/>
      <c r="K359" s="15"/>
      <c r="L359" s="15"/>
      <c r="M359" s="15"/>
      <c r="N359" s="15"/>
    </row>
    <row r="360" spans="8:14" x14ac:dyDescent="0.2">
      <c r="H360" s="15"/>
      <c r="I360" s="15"/>
      <c r="J360" s="15"/>
      <c r="K360" s="15"/>
      <c r="L360" s="15"/>
      <c r="M360" s="15"/>
      <c r="N360" s="15"/>
    </row>
    <row r="361" spans="8:14" x14ac:dyDescent="0.2">
      <c r="H361" s="15"/>
      <c r="I361" s="15"/>
      <c r="J361" s="15"/>
      <c r="K361" s="15"/>
      <c r="L361" s="15"/>
      <c r="M361" s="15"/>
      <c r="N361" s="15"/>
    </row>
    <row r="362" spans="8:14" x14ac:dyDescent="0.2">
      <c r="H362" s="15"/>
      <c r="I362" s="15"/>
      <c r="J362" s="15"/>
      <c r="K362" s="15"/>
      <c r="L362" s="15"/>
      <c r="M362" s="15"/>
      <c r="N362" s="15"/>
    </row>
    <row r="363" spans="8:14" x14ac:dyDescent="0.2">
      <c r="H363" s="15"/>
      <c r="I363" s="15"/>
      <c r="J363" s="15"/>
      <c r="K363" s="15"/>
      <c r="L363" s="15"/>
      <c r="M363" s="15"/>
      <c r="N363" s="15"/>
    </row>
    <row r="364" spans="8:14" x14ac:dyDescent="0.2">
      <c r="H364" s="15"/>
      <c r="I364" s="15"/>
      <c r="J364" s="15"/>
      <c r="K364" s="15"/>
      <c r="L364" s="15"/>
      <c r="M364" s="15"/>
      <c r="N364" s="15"/>
    </row>
    <row r="365" spans="8:14" x14ac:dyDescent="0.2">
      <c r="H365" s="15"/>
      <c r="I365" s="15"/>
      <c r="J365" s="15"/>
      <c r="K365" s="15"/>
      <c r="L365" s="15"/>
      <c r="M365" s="15"/>
      <c r="N365" s="15"/>
    </row>
    <row r="366" spans="8:14" x14ac:dyDescent="0.2">
      <c r="H366" s="15"/>
      <c r="I366" s="15"/>
      <c r="J366" s="15"/>
      <c r="K366" s="15"/>
      <c r="L366" s="15"/>
      <c r="M366" s="15"/>
      <c r="N366" s="15"/>
    </row>
    <row r="367" spans="8:14" x14ac:dyDescent="0.2">
      <c r="H367" s="15"/>
      <c r="I367" s="15"/>
      <c r="J367" s="15"/>
      <c r="K367" s="15"/>
      <c r="L367" s="15"/>
      <c r="M367" s="15"/>
      <c r="N367" s="15"/>
    </row>
    <row r="368" spans="8:14" x14ac:dyDescent="0.2">
      <c r="H368" s="15"/>
      <c r="I368" s="15"/>
      <c r="J368" s="15"/>
      <c r="K368" s="15"/>
      <c r="L368" s="15"/>
      <c r="M368" s="15"/>
      <c r="N368" s="15"/>
    </row>
    <row r="369" spans="8:14" x14ac:dyDescent="0.2">
      <c r="H369" s="15"/>
      <c r="I369" s="15"/>
      <c r="J369" s="15"/>
      <c r="K369" s="15"/>
      <c r="L369" s="15"/>
      <c r="M369" s="15"/>
      <c r="N369" s="15"/>
    </row>
    <row r="370" spans="8:14" x14ac:dyDescent="0.2">
      <c r="H370" s="15"/>
      <c r="I370" s="15"/>
      <c r="J370" s="15"/>
      <c r="K370" s="15"/>
      <c r="L370" s="15"/>
      <c r="M370" s="15"/>
      <c r="N370" s="15"/>
    </row>
    <row r="371" spans="8:14" x14ac:dyDescent="0.2">
      <c r="H371" s="15"/>
      <c r="I371" s="15"/>
      <c r="J371" s="15"/>
      <c r="K371" s="15"/>
      <c r="L371" s="15"/>
      <c r="M371" s="15"/>
      <c r="N371" s="15"/>
    </row>
    <row r="372" spans="8:14" x14ac:dyDescent="0.2">
      <c r="H372" s="15"/>
      <c r="I372" s="15"/>
      <c r="J372" s="15"/>
      <c r="K372" s="15"/>
      <c r="L372" s="15"/>
      <c r="M372" s="15"/>
      <c r="N372" s="15"/>
    </row>
    <row r="373" spans="8:14" x14ac:dyDescent="0.2">
      <c r="H373" s="15"/>
      <c r="I373" s="15"/>
      <c r="J373" s="15"/>
      <c r="K373" s="15"/>
      <c r="L373" s="15"/>
      <c r="M373" s="15"/>
      <c r="N373" s="15"/>
    </row>
    <row r="374" spans="8:14" x14ac:dyDescent="0.2">
      <c r="H374" s="15"/>
      <c r="I374" s="15"/>
      <c r="J374" s="15"/>
      <c r="K374" s="15"/>
      <c r="L374" s="15"/>
      <c r="M374" s="15"/>
      <c r="N374" s="15"/>
    </row>
    <row r="375" spans="8:14" x14ac:dyDescent="0.2">
      <c r="H375" s="15"/>
      <c r="I375" s="15"/>
      <c r="J375" s="15"/>
      <c r="K375" s="15"/>
      <c r="L375" s="15"/>
      <c r="M375" s="15"/>
      <c r="N375" s="15"/>
    </row>
    <row r="376" spans="8:14" x14ac:dyDescent="0.2">
      <c r="H376" s="15"/>
      <c r="I376" s="15"/>
      <c r="J376" s="15"/>
      <c r="K376" s="15"/>
      <c r="L376" s="15"/>
      <c r="M376" s="15"/>
      <c r="N376" s="15"/>
    </row>
    <row r="377" spans="8:14" x14ac:dyDescent="0.2">
      <c r="H377" s="15"/>
      <c r="I377" s="15"/>
      <c r="J377" s="15"/>
      <c r="K377" s="15"/>
      <c r="L377" s="15"/>
      <c r="M377" s="15"/>
      <c r="N377" s="15"/>
    </row>
    <row r="378" spans="8:14" x14ac:dyDescent="0.2">
      <c r="H378" s="15"/>
      <c r="I378" s="15"/>
      <c r="J378" s="15"/>
      <c r="K378" s="15"/>
      <c r="L378" s="15"/>
      <c r="M378" s="15"/>
      <c r="N378" s="15"/>
    </row>
    <row r="379" spans="8:14" x14ac:dyDescent="0.2">
      <c r="H379" s="15"/>
      <c r="I379" s="15"/>
      <c r="J379" s="15"/>
      <c r="K379" s="15"/>
      <c r="L379" s="15"/>
      <c r="M379" s="15"/>
      <c r="N379" s="15"/>
    </row>
    <row r="380" spans="8:14" x14ac:dyDescent="0.2">
      <c r="H380" s="15"/>
      <c r="I380" s="15"/>
      <c r="J380" s="15"/>
      <c r="K380" s="15"/>
      <c r="L380" s="15"/>
      <c r="M380" s="15"/>
      <c r="N380" s="15"/>
    </row>
    <row r="381" spans="8:14" x14ac:dyDescent="0.2">
      <c r="H381" s="15"/>
      <c r="I381" s="15"/>
      <c r="J381" s="15"/>
      <c r="K381" s="15"/>
      <c r="L381" s="15"/>
      <c r="M381" s="15"/>
      <c r="N381" s="15"/>
    </row>
    <row r="382" spans="8:14" x14ac:dyDescent="0.2">
      <c r="H382" s="15"/>
      <c r="I382" s="15"/>
      <c r="J382" s="15"/>
      <c r="K382" s="15"/>
      <c r="L382" s="15"/>
      <c r="M382" s="15"/>
      <c r="N382" s="15"/>
    </row>
    <row r="383" spans="8:14" x14ac:dyDescent="0.2">
      <c r="H383" s="15"/>
      <c r="I383" s="15"/>
      <c r="J383" s="15"/>
      <c r="K383" s="15"/>
      <c r="L383" s="15"/>
      <c r="M383" s="15"/>
      <c r="N383" s="15"/>
    </row>
    <row r="384" spans="8:14" x14ac:dyDescent="0.2">
      <c r="H384" s="15"/>
      <c r="I384" s="15"/>
      <c r="J384" s="15"/>
      <c r="K384" s="15"/>
      <c r="L384" s="15"/>
      <c r="M384" s="15"/>
      <c r="N384" s="15"/>
    </row>
    <row r="385" spans="8:14" x14ac:dyDescent="0.2">
      <c r="H385" s="15"/>
      <c r="I385" s="15"/>
      <c r="J385" s="15"/>
      <c r="K385" s="15"/>
      <c r="L385" s="15"/>
      <c r="M385" s="15"/>
      <c r="N385" s="15"/>
    </row>
    <row r="386" spans="8:14" x14ac:dyDescent="0.2">
      <c r="H386" s="15"/>
      <c r="I386" s="15"/>
      <c r="J386" s="15"/>
      <c r="K386" s="15"/>
      <c r="L386" s="15"/>
      <c r="M386" s="15"/>
      <c r="N386" s="15"/>
    </row>
    <row r="387" spans="8:14" x14ac:dyDescent="0.2">
      <c r="H387" s="15"/>
      <c r="I387" s="15"/>
      <c r="J387" s="15"/>
      <c r="K387" s="15"/>
      <c r="L387" s="15"/>
      <c r="M387" s="15"/>
      <c r="N387" s="15"/>
    </row>
    <row r="388" spans="8:14" x14ac:dyDescent="0.2">
      <c r="H388" s="15"/>
      <c r="I388" s="15"/>
      <c r="J388" s="15"/>
      <c r="K388" s="15"/>
      <c r="L388" s="15"/>
      <c r="M388" s="15"/>
      <c r="N388" s="15"/>
    </row>
    <row r="389" spans="8:14" x14ac:dyDescent="0.2">
      <c r="H389" s="15"/>
      <c r="I389" s="15"/>
      <c r="J389" s="15"/>
      <c r="K389" s="15"/>
      <c r="L389" s="15"/>
      <c r="M389" s="15"/>
      <c r="N389" s="15"/>
    </row>
    <row r="390" spans="8:14" x14ac:dyDescent="0.2">
      <c r="H390" s="15"/>
      <c r="I390" s="15"/>
      <c r="J390" s="15"/>
      <c r="K390" s="15"/>
      <c r="L390" s="15"/>
      <c r="M390" s="15"/>
      <c r="N390" s="15"/>
    </row>
    <row r="391" spans="8:14" x14ac:dyDescent="0.2">
      <c r="H391" s="15"/>
      <c r="I391" s="15"/>
      <c r="J391" s="15"/>
      <c r="K391" s="15"/>
      <c r="L391" s="15"/>
      <c r="M391" s="15"/>
      <c r="N391" s="15"/>
    </row>
    <row r="392" spans="8:14" x14ac:dyDescent="0.2">
      <c r="H392" s="15"/>
      <c r="I392" s="15"/>
      <c r="J392" s="15"/>
      <c r="K392" s="15"/>
      <c r="L392" s="15"/>
      <c r="M392" s="15"/>
      <c r="N392" s="15"/>
    </row>
    <row r="393" spans="8:14" x14ac:dyDescent="0.2">
      <c r="H393" s="15"/>
      <c r="I393" s="15"/>
      <c r="J393" s="15"/>
      <c r="K393" s="15"/>
      <c r="L393" s="15"/>
      <c r="M393" s="15"/>
      <c r="N393" s="15"/>
    </row>
    <row r="394" spans="8:14" x14ac:dyDescent="0.2">
      <c r="H394" s="15"/>
      <c r="I394" s="15"/>
      <c r="J394" s="15"/>
      <c r="K394" s="15"/>
      <c r="L394" s="15"/>
      <c r="M394" s="15"/>
      <c r="N394" s="15"/>
    </row>
    <row r="395" spans="8:14" x14ac:dyDescent="0.2">
      <c r="H395" s="15"/>
      <c r="I395" s="15"/>
      <c r="J395" s="15"/>
      <c r="K395" s="15"/>
      <c r="L395" s="15"/>
      <c r="M395" s="15"/>
      <c r="N395" s="15"/>
    </row>
    <row r="396" spans="8:14" x14ac:dyDescent="0.2">
      <c r="H396" s="15"/>
      <c r="I396" s="15"/>
      <c r="J396" s="15"/>
      <c r="K396" s="15"/>
      <c r="L396" s="15"/>
      <c r="M396" s="15"/>
      <c r="N396" s="15"/>
    </row>
    <row r="397" spans="8:14" x14ac:dyDescent="0.2">
      <c r="H397" s="15"/>
      <c r="I397" s="15"/>
      <c r="J397" s="15"/>
      <c r="K397" s="15"/>
      <c r="L397" s="15"/>
      <c r="M397" s="15"/>
      <c r="N397" s="15"/>
    </row>
    <row r="398" spans="8:14" x14ac:dyDescent="0.2">
      <c r="H398" s="15"/>
      <c r="I398" s="15"/>
      <c r="J398" s="15"/>
      <c r="K398" s="15"/>
      <c r="L398" s="15"/>
      <c r="M398" s="15"/>
      <c r="N398" s="15"/>
    </row>
    <row r="399" spans="8:14" x14ac:dyDescent="0.2">
      <c r="H399" s="15"/>
      <c r="I399" s="15"/>
      <c r="J399" s="15"/>
      <c r="K399" s="15"/>
      <c r="L399" s="15"/>
      <c r="M399" s="15"/>
      <c r="N399" s="15"/>
    </row>
    <row r="400" spans="8:14" x14ac:dyDescent="0.2">
      <c r="H400" s="15"/>
      <c r="I400" s="15"/>
      <c r="J400" s="15"/>
      <c r="K400" s="15"/>
      <c r="L400" s="15"/>
      <c r="M400" s="15"/>
      <c r="N400" s="15"/>
    </row>
    <row r="401" spans="8:14" x14ac:dyDescent="0.2">
      <c r="H401" s="15"/>
      <c r="I401" s="15"/>
      <c r="J401" s="15"/>
      <c r="K401" s="15"/>
      <c r="L401" s="15"/>
      <c r="M401" s="15"/>
      <c r="N401" s="15"/>
    </row>
    <row r="402" spans="8:14" x14ac:dyDescent="0.2">
      <c r="H402" s="15"/>
      <c r="I402" s="15"/>
      <c r="J402" s="15"/>
      <c r="K402" s="15"/>
      <c r="L402" s="15"/>
      <c r="M402" s="15"/>
      <c r="N402" s="15"/>
    </row>
    <row r="403" spans="8:14" x14ac:dyDescent="0.2">
      <c r="H403" s="15"/>
      <c r="I403" s="15"/>
      <c r="J403" s="15"/>
      <c r="K403" s="15"/>
      <c r="L403" s="15"/>
      <c r="M403" s="15"/>
      <c r="N403" s="15"/>
    </row>
    <row r="404" spans="8:14" x14ac:dyDescent="0.2">
      <c r="H404" s="15"/>
      <c r="I404" s="15"/>
      <c r="J404" s="15"/>
      <c r="K404" s="15"/>
      <c r="L404" s="15"/>
      <c r="M404" s="15"/>
      <c r="N404" s="15"/>
    </row>
    <row r="405" spans="8:14" x14ac:dyDescent="0.2">
      <c r="H405" s="15"/>
      <c r="I405" s="15"/>
      <c r="J405" s="15"/>
      <c r="K405" s="15"/>
      <c r="L405" s="15"/>
      <c r="M405" s="15"/>
      <c r="N405" s="15"/>
    </row>
    <row r="406" spans="8:14" x14ac:dyDescent="0.2">
      <c r="H406" s="15"/>
      <c r="I406" s="15"/>
      <c r="J406" s="15"/>
      <c r="K406" s="15"/>
      <c r="L406" s="15"/>
      <c r="M406" s="15"/>
      <c r="N406" s="15"/>
    </row>
    <row r="407" spans="8:14" x14ac:dyDescent="0.2">
      <c r="H407" s="15"/>
      <c r="I407" s="15"/>
      <c r="J407" s="15"/>
      <c r="K407" s="15"/>
      <c r="L407" s="15"/>
      <c r="M407" s="15"/>
      <c r="N407" s="15"/>
    </row>
    <row r="408" spans="8:14" x14ac:dyDescent="0.2">
      <c r="H408" s="15"/>
      <c r="I408" s="15"/>
      <c r="J408" s="15"/>
      <c r="K408" s="15"/>
      <c r="L408" s="15"/>
      <c r="M408" s="15"/>
      <c r="N408" s="15"/>
    </row>
    <row r="409" spans="8:14" x14ac:dyDescent="0.2">
      <c r="H409" s="15"/>
      <c r="I409" s="15"/>
      <c r="J409" s="15"/>
      <c r="K409" s="15"/>
      <c r="L409" s="15"/>
      <c r="M409" s="15"/>
      <c r="N409" s="15"/>
    </row>
    <row r="410" spans="8:14" x14ac:dyDescent="0.2">
      <c r="H410" s="15"/>
      <c r="I410" s="15"/>
      <c r="J410" s="15"/>
      <c r="K410" s="15"/>
      <c r="L410" s="15"/>
      <c r="M410" s="15"/>
      <c r="N410" s="15"/>
    </row>
    <row r="411" spans="8:14" x14ac:dyDescent="0.2">
      <c r="H411" s="15"/>
      <c r="I411" s="15"/>
      <c r="J411" s="15"/>
      <c r="K411" s="15"/>
      <c r="L411" s="15"/>
      <c r="M411" s="15"/>
      <c r="N411" s="15"/>
    </row>
    <row r="412" spans="8:14" x14ac:dyDescent="0.2">
      <c r="H412" s="15"/>
      <c r="I412" s="15"/>
      <c r="J412" s="15"/>
      <c r="K412" s="15"/>
      <c r="L412" s="15"/>
      <c r="M412" s="15"/>
      <c r="N412" s="15"/>
    </row>
    <row r="413" spans="8:14" x14ac:dyDescent="0.2">
      <c r="H413" s="15"/>
      <c r="I413" s="15"/>
      <c r="J413" s="15"/>
      <c r="K413" s="15"/>
      <c r="L413" s="15"/>
      <c r="M413" s="15"/>
      <c r="N413" s="15"/>
    </row>
    <row r="414" spans="8:14" x14ac:dyDescent="0.2">
      <c r="H414" s="15"/>
      <c r="I414" s="15"/>
      <c r="J414" s="15"/>
      <c r="K414" s="15"/>
      <c r="L414" s="15"/>
      <c r="M414" s="15"/>
      <c r="N414" s="15"/>
    </row>
    <row r="415" spans="8:14" x14ac:dyDescent="0.2">
      <c r="H415" s="15"/>
      <c r="I415" s="15"/>
      <c r="J415" s="15"/>
      <c r="K415" s="15"/>
      <c r="L415" s="15"/>
      <c r="M415" s="15"/>
      <c r="N415" s="15"/>
    </row>
    <row r="416" spans="8:14" x14ac:dyDescent="0.2">
      <c r="H416" s="15"/>
      <c r="I416" s="15"/>
      <c r="J416" s="15"/>
      <c r="K416" s="15"/>
      <c r="L416" s="15"/>
      <c r="M416" s="15"/>
      <c r="N416" s="15"/>
    </row>
    <row r="417" spans="8:14" x14ac:dyDescent="0.2">
      <c r="H417" s="15"/>
      <c r="I417" s="15"/>
      <c r="J417" s="15"/>
      <c r="K417" s="15"/>
      <c r="L417" s="15"/>
      <c r="M417" s="15"/>
      <c r="N417" s="15"/>
    </row>
    <row r="418" spans="8:14" x14ac:dyDescent="0.2">
      <c r="H418" s="15"/>
      <c r="I418" s="15"/>
      <c r="J418" s="15"/>
      <c r="K418" s="15"/>
      <c r="L418" s="15"/>
      <c r="M418" s="15"/>
      <c r="N418" s="15"/>
    </row>
    <row r="419" spans="8:14" x14ac:dyDescent="0.2">
      <c r="H419" s="15"/>
      <c r="I419" s="15"/>
      <c r="J419" s="15"/>
      <c r="K419" s="15"/>
      <c r="L419" s="15"/>
      <c r="M419" s="15"/>
      <c r="N419" s="15"/>
    </row>
    <row r="420" spans="8:14" x14ac:dyDescent="0.2">
      <c r="H420" s="15"/>
      <c r="I420" s="15"/>
      <c r="J420" s="15"/>
      <c r="K420" s="15"/>
      <c r="L420" s="15"/>
      <c r="M420" s="15"/>
      <c r="N420" s="15"/>
    </row>
    <row r="421" spans="8:14" x14ac:dyDescent="0.2">
      <c r="H421" s="15"/>
      <c r="I421" s="15"/>
      <c r="J421" s="15"/>
      <c r="K421" s="15"/>
      <c r="L421" s="15"/>
      <c r="M421" s="15"/>
      <c r="N421" s="15"/>
    </row>
    <row r="422" spans="8:14" x14ac:dyDescent="0.2">
      <c r="H422" s="15"/>
      <c r="I422" s="15"/>
      <c r="J422" s="15"/>
      <c r="K422" s="15"/>
      <c r="L422" s="15"/>
      <c r="M422" s="15"/>
      <c r="N422" s="15"/>
    </row>
    <row r="423" spans="8:14" x14ac:dyDescent="0.2">
      <c r="H423" s="15"/>
      <c r="I423" s="15"/>
      <c r="J423" s="15"/>
      <c r="K423" s="15"/>
      <c r="L423" s="15"/>
      <c r="M423" s="15"/>
      <c r="N423" s="15"/>
    </row>
    <row r="424" spans="8:14" x14ac:dyDescent="0.2">
      <c r="H424" s="15"/>
      <c r="I424" s="15"/>
      <c r="J424" s="15"/>
      <c r="K424" s="15"/>
      <c r="L424" s="15"/>
      <c r="M424" s="15"/>
      <c r="N424" s="15"/>
    </row>
    <row r="425" spans="8:14" x14ac:dyDescent="0.2">
      <c r="H425" s="15"/>
      <c r="I425" s="15"/>
      <c r="J425" s="15"/>
      <c r="K425" s="15"/>
      <c r="L425" s="15"/>
      <c r="M425" s="15"/>
      <c r="N425" s="15"/>
    </row>
    <row r="426" spans="8:14" x14ac:dyDescent="0.2">
      <c r="H426" s="15"/>
      <c r="I426" s="15"/>
      <c r="J426" s="15"/>
      <c r="K426" s="15"/>
      <c r="L426" s="15"/>
      <c r="M426" s="15"/>
      <c r="N426" s="15"/>
    </row>
    <row r="427" spans="8:14" x14ac:dyDescent="0.2">
      <c r="H427" s="15"/>
      <c r="I427" s="15"/>
      <c r="J427" s="15"/>
      <c r="K427" s="15"/>
      <c r="L427" s="15"/>
      <c r="M427" s="15"/>
      <c r="N427" s="15"/>
    </row>
    <row r="428" spans="8:14" x14ac:dyDescent="0.2">
      <c r="H428" s="15"/>
      <c r="I428" s="15"/>
      <c r="J428" s="15"/>
      <c r="K428" s="15"/>
      <c r="L428" s="15"/>
      <c r="M428" s="15"/>
      <c r="N428" s="15"/>
    </row>
    <row r="429" spans="8:14" x14ac:dyDescent="0.2">
      <c r="H429" s="15"/>
      <c r="I429" s="15"/>
      <c r="J429" s="15"/>
      <c r="K429" s="15"/>
      <c r="L429" s="15"/>
      <c r="M429" s="15"/>
      <c r="N429" s="15"/>
    </row>
    <row r="430" spans="8:14" x14ac:dyDescent="0.2">
      <c r="H430" s="15"/>
      <c r="I430" s="15"/>
      <c r="J430" s="15"/>
      <c r="K430" s="15"/>
      <c r="L430" s="15"/>
      <c r="M430" s="15"/>
      <c r="N430" s="15"/>
    </row>
    <row r="431" spans="8:14" x14ac:dyDescent="0.2">
      <c r="H431" s="15"/>
      <c r="I431" s="15"/>
      <c r="J431" s="15"/>
      <c r="K431" s="15"/>
      <c r="L431" s="15"/>
      <c r="M431" s="15"/>
      <c r="N431" s="15"/>
    </row>
    <row r="432" spans="8:14" x14ac:dyDescent="0.2">
      <c r="H432" s="15"/>
      <c r="I432" s="15"/>
      <c r="J432" s="15"/>
      <c r="K432" s="15"/>
      <c r="L432" s="15"/>
      <c r="M432" s="15"/>
      <c r="N432" s="15"/>
    </row>
    <row r="433" spans="8:14" x14ac:dyDescent="0.2">
      <c r="H433" s="15"/>
      <c r="I433" s="15"/>
      <c r="J433" s="15"/>
      <c r="K433" s="15"/>
      <c r="L433" s="15"/>
      <c r="M433" s="15"/>
      <c r="N433" s="15"/>
    </row>
    <row r="434" spans="8:14" x14ac:dyDescent="0.2">
      <c r="H434" s="15"/>
      <c r="I434" s="15"/>
      <c r="J434" s="15"/>
      <c r="K434" s="15"/>
      <c r="L434" s="15"/>
      <c r="M434" s="15"/>
      <c r="N434" s="15"/>
    </row>
    <row r="435" spans="8:14" x14ac:dyDescent="0.2">
      <c r="H435" s="15"/>
      <c r="I435" s="15"/>
      <c r="J435" s="15"/>
      <c r="K435" s="15"/>
      <c r="L435" s="15"/>
      <c r="M435" s="15"/>
      <c r="N435" s="15"/>
    </row>
    <row r="436" spans="8:14" x14ac:dyDescent="0.2">
      <c r="H436" s="15"/>
      <c r="I436" s="15"/>
      <c r="J436" s="15"/>
      <c r="K436" s="15"/>
      <c r="L436" s="15"/>
      <c r="M436" s="15"/>
      <c r="N436" s="15"/>
    </row>
    <row r="437" spans="8:14" x14ac:dyDescent="0.2">
      <c r="H437" s="15"/>
      <c r="I437" s="15"/>
      <c r="J437" s="15"/>
      <c r="K437" s="15"/>
      <c r="L437" s="15"/>
      <c r="M437" s="15"/>
      <c r="N437" s="15"/>
    </row>
    <row r="438" spans="8:14" x14ac:dyDescent="0.2">
      <c r="H438" s="15"/>
      <c r="I438" s="15"/>
      <c r="J438" s="15"/>
      <c r="K438" s="15"/>
      <c r="L438" s="15"/>
      <c r="M438" s="15"/>
      <c r="N438" s="15"/>
    </row>
    <row r="439" spans="8:14" x14ac:dyDescent="0.2">
      <c r="H439" s="15"/>
      <c r="I439" s="15"/>
      <c r="J439" s="15"/>
      <c r="K439" s="15"/>
      <c r="L439" s="15"/>
      <c r="M439" s="15"/>
      <c r="N439" s="15"/>
    </row>
    <row r="440" spans="8:14" x14ac:dyDescent="0.2">
      <c r="H440" s="15"/>
      <c r="I440" s="15"/>
      <c r="J440" s="15"/>
      <c r="K440" s="15"/>
      <c r="L440" s="15"/>
      <c r="M440" s="15"/>
      <c r="N440" s="15"/>
    </row>
    <row r="441" spans="8:14" x14ac:dyDescent="0.2">
      <c r="H441" s="15"/>
      <c r="I441" s="15"/>
      <c r="J441" s="15"/>
      <c r="K441" s="15"/>
      <c r="L441" s="15"/>
      <c r="M441" s="15"/>
      <c r="N441" s="15"/>
    </row>
    <row r="442" spans="8:14" x14ac:dyDescent="0.2">
      <c r="H442" s="15"/>
      <c r="I442" s="15"/>
      <c r="J442" s="15"/>
      <c r="K442" s="15"/>
      <c r="L442" s="15"/>
      <c r="M442" s="15"/>
      <c r="N442" s="15"/>
    </row>
    <row r="443" spans="8:14" x14ac:dyDescent="0.2">
      <c r="H443" s="15"/>
      <c r="I443" s="15"/>
      <c r="J443" s="15"/>
      <c r="K443" s="15"/>
      <c r="L443" s="15"/>
      <c r="M443" s="15"/>
      <c r="N443" s="15"/>
    </row>
    <row r="444" spans="8:14" x14ac:dyDescent="0.2">
      <c r="H444" s="15"/>
      <c r="I444" s="15"/>
      <c r="J444" s="15"/>
      <c r="K444" s="15"/>
      <c r="L444" s="15"/>
      <c r="M444" s="15"/>
      <c r="N444" s="15"/>
    </row>
    <row r="445" spans="8:14" x14ac:dyDescent="0.2">
      <c r="H445" s="15"/>
      <c r="I445" s="15"/>
      <c r="J445" s="15"/>
      <c r="K445" s="15"/>
      <c r="L445" s="15"/>
      <c r="M445" s="15"/>
      <c r="N445" s="15"/>
    </row>
    <row r="446" spans="8:14" x14ac:dyDescent="0.2">
      <c r="H446" s="15"/>
      <c r="I446" s="15"/>
      <c r="J446" s="15"/>
      <c r="K446" s="15"/>
      <c r="L446" s="15"/>
      <c r="M446" s="15"/>
      <c r="N446" s="15"/>
    </row>
    <row r="447" spans="8:14" x14ac:dyDescent="0.2">
      <c r="H447" s="15"/>
      <c r="I447" s="15"/>
      <c r="J447" s="15"/>
      <c r="K447" s="15"/>
      <c r="L447" s="15"/>
      <c r="M447" s="15"/>
      <c r="N447" s="15"/>
    </row>
    <row r="448" spans="8:14" x14ac:dyDescent="0.2">
      <c r="H448" s="15"/>
      <c r="I448" s="15"/>
      <c r="J448" s="15"/>
      <c r="K448" s="15"/>
      <c r="L448" s="15"/>
      <c r="M448" s="15"/>
      <c r="N448" s="15"/>
    </row>
    <row r="449" spans="8:14" x14ac:dyDescent="0.2">
      <c r="H449" s="15"/>
      <c r="I449" s="15"/>
      <c r="J449" s="15"/>
      <c r="K449" s="15"/>
      <c r="L449" s="15"/>
      <c r="M449" s="15"/>
      <c r="N449" s="15"/>
    </row>
    <row r="450" spans="8:14" x14ac:dyDescent="0.2">
      <c r="H450" s="15"/>
      <c r="I450" s="15"/>
      <c r="J450" s="15"/>
      <c r="K450" s="15"/>
      <c r="L450" s="15"/>
      <c r="M450" s="15"/>
      <c r="N450" s="15"/>
    </row>
    <row r="451" spans="8:14" x14ac:dyDescent="0.2">
      <c r="H451" s="15"/>
      <c r="I451" s="15"/>
      <c r="J451" s="15"/>
      <c r="K451" s="15"/>
      <c r="L451" s="15"/>
      <c r="M451" s="15"/>
      <c r="N451" s="15"/>
    </row>
    <row r="452" spans="8:14" x14ac:dyDescent="0.2">
      <c r="H452" s="15"/>
      <c r="I452" s="15"/>
      <c r="J452" s="15"/>
      <c r="K452" s="15"/>
      <c r="L452" s="15"/>
      <c r="M452" s="15"/>
      <c r="N452" s="15"/>
    </row>
    <row r="453" spans="8:14" x14ac:dyDescent="0.2">
      <c r="H453" s="15"/>
      <c r="I453" s="15"/>
      <c r="J453" s="15"/>
      <c r="K453" s="15"/>
      <c r="L453" s="15"/>
      <c r="M453" s="15"/>
      <c r="N453" s="15"/>
    </row>
    <row r="454" spans="8:14" x14ac:dyDescent="0.2">
      <c r="H454" s="15"/>
      <c r="I454" s="15"/>
      <c r="J454" s="15"/>
      <c r="K454" s="15"/>
      <c r="L454" s="15"/>
      <c r="M454" s="15"/>
      <c r="N454" s="15"/>
    </row>
    <row r="455" spans="8:14" x14ac:dyDescent="0.2">
      <c r="H455" s="15"/>
      <c r="I455" s="15"/>
      <c r="J455" s="15"/>
      <c r="K455" s="15"/>
      <c r="L455" s="15"/>
      <c r="M455" s="15"/>
      <c r="N455" s="15"/>
    </row>
    <row r="456" spans="8:14" x14ac:dyDescent="0.2">
      <c r="H456" s="15"/>
      <c r="I456" s="15"/>
      <c r="J456" s="15"/>
      <c r="K456" s="15"/>
      <c r="L456" s="15"/>
      <c r="M456" s="15"/>
      <c r="N456" s="15"/>
    </row>
    <row r="457" spans="8:14" x14ac:dyDescent="0.2">
      <c r="H457" s="15"/>
      <c r="I457" s="15"/>
      <c r="J457" s="15"/>
      <c r="K457" s="15"/>
      <c r="L457" s="15"/>
      <c r="M457" s="15"/>
      <c r="N457" s="15"/>
    </row>
    <row r="458" spans="8:14" x14ac:dyDescent="0.2">
      <c r="H458" s="15"/>
      <c r="I458" s="15"/>
      <c r="J458" s="15"/>
      <c r="K458" s="15"/>
      <c r="L458" s="15"/>
      <c r="M458" s="15"/>
      <c r="N458" s="15"/>
    </row>
    <row r="459" spans="8:14" x14ac:dyDescent="0.2">
      <c r="H459" s="15"/>
      <c r="I459" s="15"/>
      <c r="J459" s="15"/>
      <c r="K459" s="15"/>
      <c r="L459" s="15"/>
      <c r="M459" s="15"/>
      <c r="N459" s="15"/>
    </row>
    <row r="460" spans="8:14" x14ac:dyDescent="0.2">
      <c r="H460" s="15"/>
      <c r="I460" s="15"/>
      <c r="J460" s="15"/>
      <c r="K460" s="15"/>
      <c r="L460" s="15"/>
      <c r="M460" s="15"/>
      <c r="N460" s="15"/>
    </row>
    <row r="461" spans="8:14" x14ac:dyDescent="0.2">
      <c r="H461" s="15"/>
      <c r="I461" s="15"/>
      <c r="J461" s="15"/>
      <c r="K461" s="15"/>
      <c r="L461" s="15"/>
      <c r="M461" s="15"/>
      <c r="N461" s="15"/>
    </row>
    <row r="462" spans="8:14" x14ac:dyDescent="0.2">
      <c r="H462" s="15"/>
      <c r="I462" s="15"/>
      <c r="J462" s="15"/>
      <c r="K462" s="15"/>
      <c r="L462" s="15"/>
      <c r="M462" s="15"/>
      <c r="N462" s="15"/>
    </row>
    <row r="463" spans="8:14" x14ac:dyDescent="0.2">
      <c r="H463" s="15"/>
      <c r="I463" s="15"/>
      <c r="J463" s="15"/>
      <c r="K463" s="15"/>
      <c r="L463" s="15"/>
      <c r="M463" s="15"/>
      <c r="N463" s="15"/>
    </row>
    <row r="464" spans="8:14" x14ac:dyDescent="0.2">
      <c r="H464" s="15"/>
      <c r="I464" s="15"/>
      <c r="J464" s="15"/>
      <c r="K464" s="15"/>
      <c r="L464" s="15"/>
      <c r="M464" s="15"/>
      <c r="N464" s="15"/>
    </row>
    <row r="465" spans="8:14" x14ac:dyDescent="0.2">
      <c r="H465" s="15"/>
      <c r="I465" s="15"/>
      <c r="J465" s="15"/>
      <c r="K465" s="15"/>
      <c r="L465" s="15"/>
      <c r="M465" s="15"/>
      <c r="N465" s="15"/>
    </row>
    <row r="466" spans="8:14" x14ac:dyDescent="0.2">
      <c r="H466" s="15"/>
      <c r="I466" s="15"/>
      <c r="J466" s="15"/>
      <c r="K466" s="15"/>
      <c r="L466" s="15"/>
      <c r="M466" s="15"/>
      <c r="N466" s="15"/>
    </row>
    <row r="467" spans="8:14" x14ac:dyDescent="0.2">
      <c r="H467" s="15"/>
      <c r="I467" s="15"/>
      <c r="J467" s="15"/>
      <c r="K467" s="15"/>
      <c r="L467" s="15"/>
      <c r="M467" s="15"/>
      <c r="N467" s="15"/>
    </row>
    <row r="468" spans="8:14" x14ac:dyDescent="0.2">
      <c r="H468" s="15"/>
      <c r="I468" s="15"/>
      <c r="J468" s="15"/>
      <c r="K468" s="15"/>
      <c r="L468" s="15"/>
      <c r="M468" s="15"/>
      <c r="N468" s="15"/>
    </row>
    <row r="469" spans="8:14" x14ac:dyDescent="0.2">
      <c r="H469" s="15"/>
      <c r="I469" s="15"/>
      <c r="J469" s="15"/>
      <c r="K469" s="15"/>
      <c r="L469" s="15"/>
      <c r="M469" s="15"/>
      <c r="N469" s="15"/>
    </row>
    <row r="470" spans="8:14" x14ac:dyDescent="0.2">
      <c r="H470" s="15"/>
      <c r="I470" s="15"/>
      <c r="J470" s="15"/>
      <c r="K470" s="15"/>
      <c r="L470" s="15"/>
      <c r="M470" s="15"/>
      <c r="N470" s="15"/>
    </row>
    <row r="471" spans="8:14" x14ac:dyDescent="0.2">
      <c r="H471" s="15"/>
      <c r="I471" s="15"/>
      <c r="J471" s="15"/>
      <c r="K471" s="15"/>
      <c r="L471" s="15"/>
      <c r="M471" s="15"/>
      <c r="N471" s="15"/>
    </row>
    <row r="472" spans="8:14" x14ac:dyDescent="0.2">
      <c r="H472" s="15"/>
      <c r="I472" s="15"/>
      <c r="J472" s="15"/>
      <c r="K472" s="15"/>
      <c r="L472" s="15"/>
      <c r="M472" s="15"/>
      <c r="N472" s="15"/>
    </row>
    <row r="473" spans="8:14" x14ac:dyDescent="0.2">
      <c r="H473" s="15"/>
      <c r="I473" s="15"/>
      <c r="J473" s="15"/>
      <c r="K473" s="15"/>
      <c r="L473" s="15"/>
      <c r="M473" s="15"/>
      <c r="N473" s="15"/>
    </row>
    <row r="474" spans="8:14" x14ac:dyDescent="0.2">
      <c r="H474" s="15"/>
      <c r="I474" s="15"/>
      <c r="J474" s="15"/>
      <c r="K474" s="15"/>
      <c r="L474" s="15"/>
      <c r="M474" s="15"/>
      <c r="N474" s="15"/>
    </row>
    <row r="475" spans="8:14" x14ac:dyDescent="0.2">
      <c r="H475" s="15"/>
      <c r="I475" s="15"/>
      <c r="J475" s="15"/>
      <c r="K475" s="15"/>
      <c r="L475" s="15"/>
      <c r="M475" s="15"/>
      <c r="N475" s="15"/>
    </row>
    <row r="476" spans="8:14" x14ac:dyDescent="0.2">
      <c r="H476" s="15"/>
      <c r="I476" s="15"/>
      <c r="J476" s="15"/>
      <c r="K476" s="15"/>
      <c r="L476" s="15"/>
      <c r="M476" s="15"/>
      <c r="N476" s="15"/>
    </row>
    <row r="477" spans="8:14" x14ac:dyDescent="0.2">
      <c r="H477" s="15"/>
      <c r="I477" s="15"/>
      <c r="J477" s="15"/>
      <c r="K477" s="15"/>
      <c r="L477" s="15"/>
      <c r="M477" s="15"/>
      <c r="N477" s="15"/>
    </row>
    <row r="478" spans="8:14" x14ac:dyDescent="0.2">
      <c r="H478" s="15"/>
      <c r="I478" s="15"/>
      <c r="J478" s="15"/>
      <c r="K478" s="15"/>
      <c r="L478" s="15"/>
      <c r="M478" s="15"/>
      <c r="N478" s="15"/>
    </row>
    <row r="479" spans="8:14" x14ac:dyDescent="0.2">
      <c r="H479" s="15"/>
      <c r="I479" s="15"/>
      <c r="J479" s="15"/>
      <c r="K479" s="15"/>
      <c r="L479" s="15"/>
      <c r="M479" s="15"/>
      <c r="N479" s="15"/>
    </row>
    <row r="480" spans="8:14" x14ac:dyDescent="0.2">
      <c r="H480" s="15"/>
      <c r="I480" s="15"/>
      <c r="J480" s="15"/>
      <c r="K480" s="15"/>
      <c r="L480" s="15"/>
      <c r="M480" s="15"/>
      <c r="N480" s="15"/>
    </row>
    <row r="481" spans="8:14" x14ac:dyDescent="0.2">
      <c r="H481" s="15"/>
      <c r="I481" s="15"/>
      <c r="J481" s="15"/>
      <c r="K481" s="15"/>
      <c r="L481" s="15"/>
      <c r="M481" s="15"/>
      <c r="N481" s="15"/>
    </row>
    <row r="482" spans="8:14" x14ac:dyDescent="0.2">
      <c r="H482" s="15"/>
      <c r="I482" s="15"/>
      <c r="J482" s="15"/>
      <c r="K482" s="15"/>
      <c r="L482" s="15"/>
      <c r="M482" s="15"/>
      <c r="N482" s="15"/>
    </row>
    <row r="483" spans="8:14" x14ac:dyDescent="0.2">
      <c r="H483" s="15"/>
      <c r="I483" s="15"/>
      <c r="J483" s="15"/>
      <c r="K483" s="15"/>
      <c r="L483" s="15"/>
      <c r="M483" s="15"/>
      <c r="N483" s="15"/>
    </row>
    <row r="484" spans="8:14" x14ac:dyDescent="0.2">
      <c r="H484" s="15"/>
      <c r="I484" s="15"/>
      <c r="J484" s="15"/>
      <c r="K484" s="15"/>
      <c r="L484" s="15"/>
      <c r="M484" s="15"/>
      <c r="N484" s="15"/>
    </row>
    <row r="485" spans="8:14" x14ac:dyDescent="0.2">
      <c r="H485" s="15"/>
      <c r="I485" s="15"/>
      <c r="J485" s="15"/>
      <c r="K485" s="15"/>
      <c r="L485" s="15"/>
      <c r="M485" s="15"/>
      <c r="N485" s="15"/>
    </row>
    <row r="486" spans="8:14" x14ac:dyDescent="0.2">
      <c r="H486" s="15"/>
      <c r="I486" s="15"/>
      <c r="J486" s="15"/>
      <c r="K486" s="15"/>
      <c r="L486" s="15"/>
      <c r="M486" s="15"/>
      <c r="N486" s="15"/>
    </row>
    <row r="487" spans="8:14" x14ac:dyDescent="0.2">
      <c r="H487" s="15"/>
      <c r="I487" s="15"/>
      <c r="J487" s="15"/>
      <c r="K487" s="15"/>
      <c r="L487" s="15"/>
      <c r="M487" s="15"/>
      <c r="N487" s="15"/>
    </row>
    <row r="488" spans="8:14" x14ac:dyDescent="0.2">
      <c r="H488" s="15"/>
      <c r="I488" s="15"/>
      <c r="J488" s="15"/>
      <c r="K488" s="15"/>
      <c r="L488" s="15"/>
      <c r="M488" s="15"/>
      <c r="N488" s="15"/>
    </row>
    <row r="489" spans="8:14" x14ac:dyDescent="0.2">
      <c r="H489" s="15"/>
      <c r="I489" s="15"/>
      <c r="J489" s="15"/>
      <c r="K489" s="15"/>
      <c r="L489" s="15"/>
      <c r="M489" s="15"/>
      <c r="N489" s="15"/>
    </row>
    <row r="490" spans="8:14" x14ac:dyDescent="0.2">
      <c r="H490" s="15"/>
      <c r="I490" s="15"/>
      <c r="J490" s="15"/>
      <c r="K490" s="15"/>
      <c r="L490" s="15"/>
      <c r="M490" s="15"/>
      <c r="N490" s="15"/>
    </row>
    <row r="491" spans="8:14" x14ac:dyDescent="0.2">
      <c r="H491" s="15"/>
      <c r="I491" s="15"/>
      <c r="J491" s="15"/>
      <c r="K491" s="15"/>
      <c r="L491" s="15"/>
      <c r="M491" s="15"/>
      <c r="N491" s="15"/>
    </row>
    <row r="492" spans="8:14" x14ac:dyDescent="0.2">
      <c r="H492" s="15"/>
      <c r="I492" s="15"/>
      <c r="J492" s="15"/>
      <c r="K492" s="15"/>
      <c r="L492" s="15"/>
      <c r="M492" s="15"/>
      <c r="N492" s="15"/>
    </row>
    <row r="493" spans="8:14" x14ac:dyDescent="0.2">
      <c r="H493" s="15"/>
      <c r="I493" s="15"/>
      <c r="J493" s="15"/>
      <c r="K493" s="15"/>
      <c r="L493" s="15"/>
      <c r="M493" s="15"/>
      <c r="N493" s="15"/>
    </row>
    <row r="494" spans="8:14" x14ac:dyDescent="0.2">
      <c r="H494" s="15"/>
      <c r="I494" s="15"/>
      <c r="J494" s="15"/>
      <c r="K494" s="15"/>
      <c r="L494" s="15"/>
      <c r="M494" s="15"/>
      <c r="N494" s="15"/>
    </row>
    <row r="495" spans="8:14" x14ac:dyDescent="0.2">
      <c r="H495" s="15"/>
      <c r="I495" s="15"/>
      <c r="J495" s="15"/>
      <c r="K495" s="15"/>
      <c r="L495" s="15"/>
      <c r="M495" s="15"/>
      <c r="N495" s="15"/>
    </row>
    <row r="496" spans="8:14" x14ac:dyDescent="0.2">
      <c r="H496" s="15"/>
      <c r="I496" s="15"/>
      <c r="J496" s="15"/>
      <c r="K496" s="15"/>
      <c r="L496" s="15"/>
      <c r="M496" s="15"/>
      <c r="N496" s="15"/>
    </row>
    <row r="497" spans="8:14" x14ac:dyDescent="0.2">
      <c r="H497" s="15"/>
      <c r="I497" s="15"/>
      <c r="J497" s="15"/>
      <c r="K497" s="15"/>
      <c r="L497" s="15"/>
      <c r="M497" s="15"/>
      <c r="N497" s="15"/>
    </row>
    <row r="498" spans="8:14" x14ac:dyDescent="0.2">
      <c r="H498" s="15"/>
      <c r="I498" s="15"/>
      <c r="J498" s="15"/>
      <c r="K498" s="15"/>
      <c r="L498" s="15"/>
      <c r="M498" s="15"/>
      <c r="N498" s="15"/>
    </row>
    <row r="499" spans="8:14" x14ac:dyDescent="0.2">
      <c r="H499" s="15"/>
      <c r="I499" s="15"/>
      <c r="J499" s="15"/>
      <c r="K499" s="15"/>
      <c r="L499" s="15"/>
      <c r="M499" s="15"/>
      <c r="N499" s="15"/>
    </row>
    <row r="500" spans="8:14" x14ac:dyDescent="0.2">
      <c r="H500" s="15"/>
      <c r="I500" s="15"/>
      <c r="J500" s="15"/>
      <c r="K500" s="15"/>
      <c r="L500" s="15"/>
      <c r="M500" s="15"/>
      <c r="N500" s="15"/>
    </row>
    <row r="501" spans="8:14" x14ac:dyDescent="0.2">
      <c r="H501" s="15"/>
      <c r="I501" s="15"/>
      <c r="J501" s="15"/>
      <c r="K501" s="15"/>
      <c r="L501" s="15"/>
      <c r="M501" s="15"/>
      <c r="N501" s="15"/>
    </row>
    <row r="502" spans="8:14" x14ac:dyDescent="0.2">
      <c r="H502" s="15"/>
      <c r="I502" s="15"/>
      <c r="J502" s="15"/>
      <c r="K502" s="15"/>
      <c r="L502" s="15"/>
      <c r="M502" s="15"/>
      <c r="N502" s="15"/>
    </row>
    <row r="503" spans="8:14" x14ac:dyDescent="0.2">
      <c r="H503" s="15"/>
      <c r="I503" s="15"/>
      <c r="J503" s="15"/>
      <c r="K503" s="15"/>
      <c r="L503" s="15"/>
      <c r="M503" s="15"/>
      <c r="N503" s="15"/>
    </row>
    <row r="504" spans="8:14" x14ac:dyDescent="0.2">
      <c r="H504" s="15"/>
      <c r="I504" s="15"/>
      <c r="J504" s="15"/>
      <c r="K504" s="15"/>
      <c r="L504" s="15"/>
      <c r="M504" s="15"/>
      <c r="N504" s="15"/>
    </row>
    <row r="505" spans="8:14" x14ac:dyDescent="0.2">
      <c r="H505" s="15"/>
      <c r="I505" s="15"/>
      <c r="J505" s="15"/>
      <c r="K505" s="15"/>
      <c r="L505" s="15"/>
      <c r="M505" s="15"/>
      <c r="N505" s="15"/>
    </row>
    <row r="506" spans="8:14" x14ac:dyDescent="0.2">
      <c r="H506" s="15"/>
      <c r="I506" s="15"/>
      <c r="J506" s="15"/>
      <c r="K506" s="15"/>
      <c r="L506" s="15"/>
      <c r="M506" s="15"/>
      <c r="N506" s="15"/>
    </row>
    <row r="507" spans="8:14" x14ac:dyDescent="0.2">
      <c r="H507" s="15"/>
      <c r="I507" s="15"/>
      <c r="J507" s="15"/>
      <c r="K507" s="15"/>
      <c r="L507" s="15"/>
      <c r="M507" s="15"/>
      <c r="N507" s="15"/>
    </row>
    <row r="508" spans="8:14" x14ac:dyDescent="0.2">
      <c r="H508" s="15"/>
      <c r="I508" s="15"/>
      <c r="J508" s="15"/>
      <c r="K508" s="15"/>
      <c r="L508" s="15"/>
      <c r="M508" s="15"/>
      <c r="N508" s="15"/>
    </row>
    <row r="509" spans="8:14" x14ac:dyDescent="0.2">
      <c r="H509" s="15"/>
      <c r="I509" s="15"/>
      <c r="J509" s="15"/>
      <c r="K509" s="15"/>
      <c r="L509" s="15"/>
      <c r="M509" s="15"/>
      <c r="N509" s="15"/>
    </row>
    <row r="510" spans="8:14" x14ac:dyDescent="0.2">
      <c r="H510" s="15"/>
      <c r="I510" s="15"/>
      <c r="J510" s="15"/>
      <c r="K510" s="15"/>
      <c r="L510" s="15"/>
      <c r="M510" s="15"/>
      <c r="N510" s="15"/>
    </row>
    <row r="511" spans="8:14" x14ac:dyDescent="0.2">
      <c r="H511" s="15"/>
      <c r="I511" s="15"/>
      <c r="J511" s="15"/>
      <c r="K511" s="15"/>
      <c r="L511" s="15"/>
      <c r="M511" s="15"/>
      <c r="N511" s="15"/>
    </row>
    <row r="512" spans="8:14" x14ac:dyDescent="0.2">
      <c r="H512" s="15"/>
      <c r="I512" s="15"/>
      <c r="J512" s="15"/>
      <c r="K512" s="15"/>
      <c r="L512" s="15"/>
      <c r="M512" s="15"/>
      <c r="N512" s="15"/>
    </row>
    <row r="513" spans="8:14" x14ac:dyDescent="0.2">
      <c r="H513" s="15"/>
      <c r="I513" s="15"/>
      <c r="J513" s="15"/>
      <c r="K513" s="15"/>
      <c r="L513" s="15"/>
      <c r="M513" s="15"/>
      <c r="N513" s="15"/>
    </row>
    <row r="514" spans="8:14" x14ac:dyDescent="0.2">
      <c r="H514" s="15"/>
      <c r="I514" s="15"/>
      <c r="J514" s="15"/>
      <c r="K514" s="15"/>
      <c r="L514" s="15"/>
      <c r="M514" s="15"/>
      <c r="N514" s="15"/>
    </row>
    <row r="515" spans="8:14" x14ac:dyDescent="0.2">
      <c r="H515" s="15"/>
      <c r="I515" s="15"/>
      <c r="J515" s="15"/>
      <c r="K515" s="15"/>
      <c r="L515" s="15"/>
      <c r="M515" s="15"/>
      <c r="N515" s="15"/>
    </row>
    <row r="516" spans="8:14" x14ac:dyDescent="0.2">
      <c r="H516" s="15"/>
      <c r="I516" s="15"/>
      <c r="J516" s="15"/>
      <c r="K516" s="15"/>
      <c r="L516" s="15"/>
      <c r="M516" s="15"/>
      <c r="N516" s="15"/>
    </row>
    <row r="517" spans="8:14" x14ac:dyDescent="0.2">
      <c r="H517" s="15"/>
      <c r="I517" s="15"/>
      <c r="J517" s="15"/>
      <c r="K517" s="15"/>
      <c r="L517" s="15"/>
      <c r="M517" s="15"/>
      <c r="N517" s="15"/>
    </row>
    <row r="518" spans="8:14" x14ac:dyDescent="0.2">
      <c r="H518" s="15"/>
      <c r="I518" s="15"/>
      <c r="J518" s="15"/>
      <c r="K518" s="15"/>
      <c r="L518" s="15"/>
      <c r="M518" s="15"/>
      <c r="N518" s="15"/>
    </row>
    <row r="519" spans="8:14" x14ac:dyDescent="0.2">
      <c r="H519" s="15"/>
      <c r="I519" s="15"/>
      <c r="J519" s="15"/>
      <c r="K519" s="15"/>
      <c r="L519" s="15"/>
      <c r="M519" s="15"/>
      <c r="N519" s="15"/>
    </row>
    <row r="520" spans="8:14" x14ac:dyDescent="0.2">
      <c r="H520" s="15"/>
      <c r="I520" s="15"/>
      <c r="J520" s="15"/>
      <c r="K520" s="15"/>
      <c r="L520" s="15"/>
      <c r="M520" s="15"/>
      <c r="N520" s="15"/>
    </row>
    <row r="521" spans="8:14" x14ac:dyDescent="0.2">
      <c r="H521" s="15"/>
      <c r="I521" s="15"/>
      <c r="J521" s="15"/>
      <c r="K521" s="15"/>
      <c r="L521" s="15"/>
      <c r="M521" s="15"/>
      <c r="N521" s="15"/>
    </row>
    <row r="522" spans="8:14" x14ac:dyDescent="0.2">
      <c r="H522" s="15"/>
      <c r="I522" s="15"/>
      <c r="J522" s="15"/>
      <c r="K522" s="15"/>
      <c r="L522" s="15"/>
      <c r="M522" s="15"/>
      <c r="N522" s="15"/>
    </row>
    <row r="523" spans="8:14" x14ac:dyDescent="0.2">
      <c r="H523" s="15"/>
      <c r="I523" s="15"/>
      <c r="J523" s="15"/>
      <c r="K523" s="15"/>
      <c r="L523" s="15"/>
      <c r="M523" s="15"/>
      <c r="N523" s="15"/>
    </row>
    <row r="524" spans="8:14" x14ac:dyDescent="0.2">
      <c r="H524" s="15"/>
      <c r="I524" s="15"/>
      <c r="J524" s="15"/>
      <c r="K524" s="15"/>
      <c r="L524" s="15"/>
      <c r="M524" s="15"/>
      <c r="N524" s="15"/>
    </row>
    <row r="525" spans="8:14" x14ac:dyDescent="0.2">
      <c r="H525" s="15"/>
      <c r="I525" s="15"/>
      <c r="J525" s="15"/>
      <c r="K525" s="15"/>
      <c r="L525" s="15"/>
      <c r="M525" s="15"/>
      <c r="N525" s="15"/>
    </row>
    <row r="526" spans="8:14" x14ac:dyDescent="0.2">
      <c r="H526" s="15"/>
      <c r="I526" s="15"/>
      <c r="J526" s="15"/>
      <c r="K526" s="15"/>
      <c r="L526" s="15"/>
      <c r="M526" s="15"/>
      <c r="N526" s="15"/>
    </row>
    <row r="527" spans="8:14" x14ac:dyDescent="0.2">
      <c r="H527" s="15"/>
      <c r="I527" s="15"/>
      <c r="J527" s="15"/>
      <c r="K527" s="15"/>
      <c r="L527" s="15"/>
      <c r="M527" s="15"/>
      <c r="N527" s="15"/>
    </row>
    <row r="528" spans="8:14" x14ac:dyDescent="0.2">
      <c r="H528" s="15"/>
      <c r="I528" s="15"/>
      <c r="J528" s="15"/>
      <c r="K528" s="15"/>
      <c r="L528" s="15"/>
      <c r="M528" s="15"/>
      <c r="N528" s="15"/>
    </row>
    <row r="529" spans="8:14" x14ac:dyDescent="0.2">
      <c r="H529" s="15"/>
      <c r="I529" s="15"/>
      <c r="J529" s="15"/>
      <c r="K529" s="15"/>
      <c r="L529" s="15"/>
      <c r="M529" s="15"/>
      <c r="N529" s="15"/>
    </row>
    <row r="530" spans="8:14" x14ac:dyDescent="0.2">
      <c r="H530" s="15"/>
      <c r="I530" s="15"/>
      <c r="J530" s="15"/>
      <c r="K530" s="15"/>
      <c r="L530" s="15"/>
      <c r="M530" s="15"/>
      <c r="N530" s="15"/>
    </row>
    <row r="531" spans="8:14" x14ac:dyDescent="0.2">
      <c r="H531" s="15"/>
      <c r="I531" s="15"/>
      <c r="J531" s="15"/>
      <c r="K531" s="15"/>
      <c r="L531" s="15"/>
      <c r="M531" s="15"/>
      <c r="N531" s="15"/>
    </row>
    <row r="532" spans="8:14" x14ac:dyDescent="0.2">
      <c r="H532" s="15"/>
      <c r="I532" s="15"/>
      <c r="J532" s="15"/>
      <c r="K532" s="15"/>
      <c r="L532" s="15"/>
      <c r="M532" s="15"/>
      <c r="N532" s="15"/>
    </row>
    <row r="533" spans="8:14" x14ac:dyDescent="0.2">
      <c r="H533" s="15"/>
      <c r="I533" s="15"/>
      <c r="J533" s="15"/>
      <c r="K533" s="15"/>
      <c r="L533" s="15"/>
      <c r="M533" s="15"/>
      <c r="N533" s="15"/>
    </row>
    <row r="534" spans="8:14" x14ac:dyDescent="0.2">
      <c r="H534" s="15"/>
      <c r="I534" s="15"/>
      <c r="J534" s="15"/>
      <c r="K534" s="15"/>
      <c r="L534" s="15"/>
      <c r="M534" s="15"/>
      <c r="N534" s="15"/>
    </row>
    <row r="535" spans="8:14" x14ac:dyDescent="0.2">
      <c r="H535" s="15"/>
      <c r="I535" s="15"/>
      <c r="J535" s="15"/>
      <c r="K535" s="15"/>
      <c r="L535" s="15"/>
      <c r="M535" s="15"/>
      <c r="N535" s="15"/>
    </row>
    <row r="536" spans="8:14" x14ac:dyDescent="0.2">
      <c r="H536" s="15"/>
      <c r="I536" s="15"/>
      <c r="J536" s="15"/>
      <c r="K536" s="15"/>
      <c r="L536" s="15"/>
      <c r="M536" s="15"/>
      <c r="N536" s="15"/>
    </row>
    <row r="537" spans="8:14" x14ac:dyDescent="0.2">
      <c r="H537" s="15"/>
      <c r="I537" s="15"/>
      <c r="J537" s="15"/>
      <c r="K537" s="15"/>
      <c r="L537" s="15"/>
      <c r="M537" s="15"/>
      <c r="N537" s="15"/>
    </row>
    <row r="538" spans="8:14" x14ac:dyDescent="0.2">
      <c r="H538" s="15"/>
      <c r="I538" s="15"/>
      <c r="J538" s="15"/>
      <c r="K538" s="15"/>
      <c r="L538" s="15"/>
      <c r="M538" s="15"/>
      <c r="N538" s="15"/>
    </row>
    <row r="539" spans="8:14" x14ac:dyDescent="0.2">
      <c r="H539" s="15"/>
      <c r="I539" s="15"/>
      <c r="J539" s="15"/>
      <c r="K539" s="15"/>
      <c r="L539" s="15"/>
      <c r="M539" s="15"/>
      <c r="N539" s="15"/>
    </row>
    <row r="540" spans="8:14" x14ac:dyDescent="0.2">
      <c r="H540" s="15"/>
      <c r="I540" s="15"/>
      <c r="J540" s="15"/>
      <c r="K540" s="15"/>
      <c r="L540" s="15"/>
      <c r="M540" s="15"/>
      <c r="N540" s="15"/>
    </row>
    <row r="541" spans="8:14" x14ac:dyDescent="0.2">
      <c r="H541" s="15"/>
      <c r="I541" s="15"/>
      <c r="J541" s="15"/>
      <c r="K541" s="15"/>
      <c r="L541" s="15"/>
      <c r="M541" s="15"/>
      <c r="N541" s="15"/>
    </row>
    <row r="542" spans="8:14" x14ac:dyDescent="0.2">
      <c r="H542" s="15"/>
      <c r="I542" s="15"/>
      <c r="J542" s="15"/>
      <c r="K542" s="15"/>
      <c r="L542" s="15"/>
      <c r="M542" s="15"/>
      <c r="N542" s="15"/>
    </row>
    <row r="543" spans="8:14" x14ac:dyDescent="0.2">
      <c r="H543" s="15"/>
      <c r="I543" s="15"/>
      <c r="J543" s="15"/>
      <c r="K543" s="15"/>
      <c r="L543" s="15"/>
      <c r="M543" s="15"/>
      <c r="N543" s="15"/>
    </row>
    <row r="544" spans="8:14" x14ac:dyDescent="0.2">
      <c r="H544" s="15"/>
      <c r="I544" s="15"/>
      <c r="J544" s="15"/>
      <c r="K544" s="15"/>
      <c r="L544" s="15"/>
      <c r="M544" s="15"/>
      <c r="N544" s="15"/>
    </row>
    <row r="545" spans="8:14" x14ac:dyDescent="0.2">
      <c r="H545" s="15"/>
      <c r="I545" s="15"/>
      <c r="J545" s="15"/>
      <c r="K545" s="15"/>
      <c r="L545" s="15"/>
      <c r="M545" s="15"/>
      <c r="N545" s="15"/>
    </row>
    <row r="546" spans="8:14" x14ac:dyDescent="0.2">
      <c r="H546" s="15"/>
      <c r="I546" s="15"/>
      <c r="J546" s="15"/>
      <c r="K546" s="15"/>
      <c r="L546" s="15"/>
      <c r="M546" s="15"/>
      <c r="N546" s="15"/>
    </row>
    <row r="547" spans="8:14" x14ac:dyDescent="0.2">
      <c r="H547" s="15"/>
      <c r="I547" s="15"/>
      <c r="J547" s="15"/>
      <c r="K547" s="15"/>
      <c r="L547" s="15"/>
      <c r="M547" s="15"/>
      <c r="N547" s="15"/>
    </row>
    <row r="548" spans="8:14" x14ac:dyDescent="0.2">
      <c r="H548" s="15"/>
      <c r="I548" s="15"/>
      <c r="J548" s="15"/>
      <c r="K548" s="15"/>
      <c r="L548" s="15"/>
      <c r="M548" s="15"/>
      <c r="N548" s="15"/>
    </row>
    <row r="549" spans="8:14" x14ac:dyDescent="0.2">
      <c r="H549" s="15"/>
      <c r="I549" s="15"/>
      <c r="J549" s="15"/>
      <c r="K549" s="15"/>
      <c r="L549" s="15"/>
      <c r="M549" s="15"/>
      <c r="N549" s="15"/>
    </row>
    <row r="550" spans="8:14" x14ac:dyDescent="0.2">
      <c r="H550" s="15"/>
      <c r="I550" s="15"/>
      <c r="J550" s="15"/>
      <c r="K550" s="15"/>
      <c r="L550" s="15"/>
      <c r="M550" s="15"/>
      <c r="N550" s="15"/>
    </row>
    <row r="551" spans="8:14" x14ac:dyDescent="0.2">
      <c r="H551" s="15"/>
      <c r="I551" s="15"/>
      <c r="J551" s="15"/>
      <c r="K551" s="15"/>
      <c r="L551" s="15"/>
      <c r="M551" s="15"/>
      <c r="N551" s="15"/>
    </row>
    <row r="552" spans="8:14" x14ac:dyDescent="0.2">
      <c r="H552" s="15"/>
      <c r="I552" s="15"/>
      <c r="J552" s="15"/>
      <c r="K552" s="15"/>
      <c r="L552" s="15"/>
      <c r="M552" s="15"/>
      <c r="N552" s="15"/>
    </row>
    <row r="553" spans="8:14" x14ac:dyDescent="0.2">
      <c r="H553" s="15"/>
      <c r="I553" s="15"/>
      <c r="J553" s="15"/>
      <c r="K553" s="15"/>
      <c r="L553" s="15"/>
      <c r="M553" s="15"/>
      <c r="N553" s="15"/>
    </row>
    <row r="554" spans="8:14" x14ac:dyDescent="0.2">
      <c r="H554" s="15"/>
      <c r="I554" s="15"/>
      <c r="J554" s="15"/>
      <c r="K554" s="15"/>
      <c r="L554" s="15"/>
      <c r="M554" s="15"/>
      <c r="N554" s="15"/>
    </row>
    <row r="555" spans="8:14" x14ac:dyDescent="0.2">
      <c r="H555" s="15"/>
      <c r="I555" s="15"/>
      <c r="J555" s="15"/>
      <c r="K555" s="15"/>
      <c r="L555" s="15"/>
      <c r="M555" s="15"/>
      <c r="N555" s="15"/>
    </row>
    <row r="556" spans="8:14" x14ac:dyDescent="0.2">
      <c r="H556" s="15"/>
      <c r="I556" s="15"/>
      <c r="J556" s="15"/>
      <c r="K556" s="15"/>
      <c r="L556" s="15"/>
      <c r="M556" s="15"/>
      <c r="N556" s="15"/>
    </row>
    <row r="557" spans="8:14" x14ac:dyDescent="0.2">
      <c r="H557" s="15"/>
      <c r="I557" s="15"/>
      <c r="J557" s="15"/>
      <c r="K557" s="15"/>
      <c r="L557" s="15"/>
      <c r="M557" s="15"/>
      <c r="N557" s="15"/>
    </row>
    <row r="558" spans="8:14" x14ac:dyDescent="0.2">
      <c r="H558" s="15"/>
      <c r="I558" s="15"/>
      <c r="J558" s="15"/>
      <c r="K558" s="15"/>
      <c r="L558" s="15"/>
      <c r="M558" s="15"/>
      <c r="N558" s="15"/>
    </row>
    <row r="559" spans="8:14" x14ac:dyDescent="0.2">
      <c r="H559" s="15"/>
      <c r="I559" s="15"/>
      <c r="J559" s="15"/>
      <c r="K559" s="15"/>
      <c r="L559" s="15"/>
      <c r="M559" s="15"/>
      <c r="N559" s="15"/>
    </row>
    <row r="560" spans="8:14" x14ac:dyDescent="0.2">
      <c r="H560" s="15"/>
      <c r="I560" s="15"/>
      <c r="J560" s="15"/>
      <c r="K560" s="15"/>
      <c r="L560" s="15"/>
      <c r="M560" s="15"/>
      <c r="N560" s="15"/>
    </row>
    <row r="561" spans="8:14" x14ac:dyDescent="0.2">
      <c r="H561" s="15"/>
      <c r="I561" s="15"/>
      <c r="J561" s="15"/>
      <c r="K561" s="15"/>
      <c r="L561" s="15"/>
      <c r="M561" s="15"/>
      <c r="N561" s="15"/>
    </row>
    <row r="562" spans="8:14" x14ac:dyDescent="0.2">
      <c r="H562" s="15"/>
      <c r="I562" s="15"/>
      <c r="J562" s="15"/>
      <c r="K562" s="15"/>
      <c r="L562" s="15"/>
      <c r="M562" s="15"/>
      <c r="N562" s="15"/>
    </row>
    <row r="563" spans="8:14" x14ac:dyDescent="0.2">
      <c r="H563" s="15"/>
      <c r="I563" s="15"/>
      <c r="J563" s="15"/>
      <c r="K563" s="15"/>
      <c r="L563" s="15"/>
      <c r="M563" s="15"/>
      <c r="N563" s="15"/>
    </row>
    <row r="564" spans="8:14" x14ac:dyDescent="0.2">
      <c r="H564" s="15"/>
      <c r="I564" s="15"/>
      <c r="J564" s="15"/>
      <c r="K564" s="15"/>
      <c r="L564" s="15"/>
      <c r="M564" s="15"/>
      <c r="N564" s="15"/>
    </row>
    <row r="565" spans="8:14" x14ac:dyDescent="0.2">
      <c r="H565" s="15"/>
      <c r="I565" s="15"/>
      <c r="J565" s="15"/>
      <c r="K565" s="15"/>
      <c r="L565" s="15"/>
      <c r="M565" s="15"/>
      <c r="N565" s="15"/>
    </row>
    <row r="566" spans="8:14" x14ac:dyDescent="0.2">
      <c r="H566" s="15"/>
      <c r="I566" s="15"/>
      <c r="J566" s="15"/>
      <c r="K566" s="15"/>
      <c r="L566" s="15"/>
      <c r="M566" s="15"/>
      <c r="N566" s="15"/>
    </row>
    <row r="567" spans="8:14" x14ac:dyDescent="0.2">
      <c r="H567" s="15"/>
      <c r="I567" s="15"/>
      <c r="J567" s="15"/>
      <c r="K567" s="15"/>
      <c r="L567" s="15"/>
      <c r="M567" s="15"/>
      <c r="N567" s="15"/>
    </row>
    <row r="568" spans="8:14" x14ac:dyDescent="0.2">
      <c r="H568" s="15"/>
      <c r="I568" s="15"/>
      <c r="J568" s="15"/>
      <c r="K568" s="15"/>
      <c r="L568" s="15"/>
      <c r="M568" s="15"/>
      <c r="N568" s="15"/>
    </row>
    <row r="569" spans="8:14" x14ac:dyDescent="0.2">
      <c r="H569" s="15"/>
      <c r="I569" s="15"/>
      <c r="J569" s="15"/>
      <c r="K569" s="15"/>
      <c r="L569" s="15"/>
      <c r="M569" s="15"/>
      <c r="N569" s="15"/>
    </row>
    <row r="570" spans="8:14" x14ac:dyDescent="0.2">
      <c r="H570" s="15"/>
      <c r="I570" s="15"/>
      <c r="J570" s="15"/>
      <c r="K570" s="15"/>
      <c r="L570" s="15"/>
      <c r="M570" s="15"/>
      <c r="N570" s="15"/>
    </row>
    <row r="571" spans="8:14" x14ac:dyDescent="0.2">
      <c r="H571" s="15"/>
      <c r="I571" s="15"/>
      <c r="J571" s="15"/>
      <c r="K571" s="15"/>
      <c r="L571" s="15"/>
      <c r="M571" s="15"/>
      <c r="N571" s="15"/>
    </row>
    <row r="572" spans="8:14" x14ac:dyDescent="0.2">
      <c r="H572" s="15"/>
      <c r="I572" s="15"/>
      <c r="J572" s="15"/>
      <c r="K572" s="15"/>
      <c r="L572" s="15"/>
      <c r="M572" s="15"/>
      <c r="N572" s="15"/>
    </row>
    <row r="573" spans="8:14" x14ac:dyDescent="0.2">
      <c r="H573" s="15"/>
      <c r="I573" s="15"/>
      <c r="J573" s="15"/>
      <c r="K573" s="15"/>
      <c r="L573" s="15"/>
      <c r="M573" s="15"/>
      <c r="N573" s="15"/>
    </row>
    <row r="574" spans="8:14" x14ac:dyDescent="0.2">
      <c r="H574" s="15"/>
      <c r="I574" s="15"/>
      <c r="J574" s="15"/>
      <c r="K574" s="15"/>
      <c r="L574" s="15"/>
      <c r="M574" s="15"/>
      <c r="N574" s="15"/>
    </row>
    <row r="575" spans="8:14" x14ac:dyDescent="0.2">
      <c r="H575" s="15"/>
      <c r="I575" s="15"/>
      <c r="J575" s="15"/>
      <c r="K575" s="15"/>
      <c r="L575" s="15"/>
      <c r="M575" s="15"/>
      <c r="N575" s="15"/>
    </row>
    <row r="576" spans="8:14" x14ac:dyDescent="0.2">
      <c r="H576" s="15"/>
      <c r="I576" s="15"/>
      <c r="J576" s="15"/>
      <c r="K576" s="15"/>
      <c r="L576" s="15"/>
      <c r="M576" s="15"/>
      <c r="N576" s="15"/>
    </row>
    <row r="577" spans="8:14" x14ac:dyDescent="0.2">
      <c r="H577" s="15"/>
      <c r="I577" s="15"/>
      <c r="J577" s="15"/>
      <c r="K577" s="15"/>
      <c r="L577" s="15"/>
      <c r="M577" s="15"/>
      <c r="N577" s="15"/>
    </row>
    <row r="578" spans="8:14" x14ac:dyDescent="0.2">
      <c r="H578" s="15"/>
      <c r="I578" s="15"/>
      <c r="J578" s="15"/>
      <c r="K578" s="15"/>
      <c r="L578" s="15"/>
      <c r="M578" s="15"/>
      <c r="N578" s="15"/>
    </row>
    <row r="579" spans="8:14" x14ac:dyDescent="0.2">
      <c r="H579" s="15"/>
      <c r="I579" s="15"/>
      <c r="J579" s="15"/>
      <c r="K579" s="15"/>
      <c r="L579" s="15"/>
      <c r="M579" s="15"/>
      <c r="N579" s="15"/>
    </row>
    <row r="580" spans="8:14" x14ac:dyDescent="0.2">
      <c r="H580" s="15"/>
      <c r="I580" s="15"/>
      <c r="J580" s="15"/>
      <c r="K580" s="15"/>
      <c r="L580" s="15"/>
      <c r="M580" s="15"/>
      <c r="N580" s="15"/>
    </row>
    <row r="581" spans="8:14" x14ac:dyDescent="0.2">
      <c r="H581" s="15"/>
      <c r="I581" s="15"/>
      <c r="J581" s="15"/>
      <c r="K581" s="15"/>
      <c r="L581" s="15"/>
      <c r="M581" s="15"/>
      <c r="N581" s="15"/>
    </row>
    <row r="582" spans="8:14" x14ac:dyDescent="0.2">
      <c r="H582" s="15"/>
      <c r="I582" s="15"/>
      <c r="J582" s="15"/>
      <c r="K582" s="15"/>
      <c r="L582" s="15"/>
      <c r="M582" s="15"/>
      <c r="N582" s="15"/>
    </row>
    <row r="583" spans="8:14" x14ac:dyDescent="0.2">
      <c r="H583" s="15"/>
      <c r="I583" s="15"/>
      <c r="J583" s="15"/>
      <c r="K583" s="15"/>
      <c r="L583" s="15"/>
      <c r="M583" s="15"/>
      <c r="N583" s="15"/>
    </row>
    <row r="584" spans="8:14" x14ac:dyDescent="0.2">
      <c r="H584" s="15"/>
      <c r="I584" s="15"/>
      <c r="J584" s="15"/>
      <c r="K584" s="15"/>
      <c r="L584" s="15"/>
      <c r="M584" s="15"/>
      <c r="N584" s="15"/>
    </row>
    <row r="585" spans="8:14" x14ac:dyDescent="0.2">
      <c r="H585" s="15"/>
      <c r="I585" s="15"/>
      <c r="J585" s="15"/>
      <c r="K585" s="15"/>
      <c r="L585" s="15"/>
      <c r="M585" s="15"/>
      <c r="N585" s="15"/>
    </row>
    <row r="586" spans="8:14" x14ac:dyDescent="0.2">
      <c r="H586" s="15"/>
      <c r="I586" s="15"/>
      <c r="J586" s="15"/>
      <c r="K586" s="15"/>
      <c r="L586" s="15"/>
      <c r="M586" s="15"/>
      <c r="N586" s="15"/>
    </row>
    <row r="587" spans="8:14" x14ac:dyDescent="0.2">
      <c r="H587" s="15"/>
      <c r="I587" s="15"/>
      <c r="J587" s="15"/>
      <c r="K587" s="15"/>
      <c r="L587" s="15"/>
      <c r="M587" s="15"/>
      <c r="N587" s="15"/>
    </row>
    <row r="588" spans="8:14" x14ac:dyDescent="0.2">
      <c r="H588" s="15"/>
      <c r="I588" s="15"/>
      <c r="J588" s="15"/>
      <c r="K588" s="15"/>
      <c r="L588" s="15"/>
      <c r="M588" s="15"/>
      <c r="N588" s="15"/>
    </row>
    <row r="589" spans="8:14" x14ac:dyDescent="0.2">
      <c r="H589" s="15"/>
      <c r="I589" s="15"/>
      <c r="J589" s="15"/>
      <c r="K589" s="15"/>
      <c r="L589" s="15"/>
      <c r="M589" s="15"/>
      <c r="N589" s="15"/>
    </row>
    <row r="590" spans="8:14" x14ac:dyDescent="0.2">
      <c r="H590" s="15"/>
      <c r="I590" s="15"/>
      <c r="J590" s="15"/>
      <c r="K590" s="15"/>
      <c r="L590" s="15"/>
      <c r="M590" s="15"/>
      <c r="N590" s="15"/>
    </row>
    <row r="591" spans="8:14" x14ac:dyDescent="0.2">
      <c r="H591" s="15"/>
      <c r="I591" s="15"/>
      <c r="J591" s="15"/>
      <c r="K591" s="15"/>
      <c r="L591" s="15"/>
      <c r="M591" s="15"/>
      <c r="N591" s="15"/>
    </row>
    <row r="592" spans="8:14" x14ac:dyDescent="0.2">
      <c r="H592" s="15"/>
      <c r="I592" s="15"/>
      <c r="J592" s="15"/>
      <c r="K592" s="15"/>
      <c r="L592" s="15"/>
      <c r="M592" s="15"/>
      <c r="N592" s="15"/>
    </row>
    <row r="593" spans="8:14" x14ac:dyDescent="0.2">
      <c r="H593" s="15"/>
      <c r="I593" s="15"/>
      <c r="J593" s="15"/>
      <c r="K593" s="15"/>
      <c r="L593" s="15"/>
      <c r="M593" s="15"/>
      <c r="N593" s="15"/>
    </row>
    <row r="594" spans="8:14" x14ac:dyDescent="0.2">
      <c r="H594" s="15"/>
      <c r="I594" s="15"/>
      <c r="J594" s="15"/>
      <c r="K594" s="15"/>
      <c r="L594" s="15"/>
      <c r="M594" s="15"/>
      <c r="N594" s="15"/>
    </row>
    <row r="595" spans="8:14" x14ac:dyDescent="0.2">
      <c r="H595" s="15"/>
      <c r="I595" s="15"/>
      <c r="J595" s="15"/>
      <c r="K595" s="15"/>
      <c r="L595" s="15"/>
      <c r="M595" s="15"/>
      <c r="N595" s="15"/>
    </row>
    <row r="596" spans="8:14" x14ac:dyDescent="0.2">
      <c r="H596" s="15"/>
      <c r="I596" s="15"/>
      <c r="J596" s="15"/>
      <c r="K596" s="15"/>
      <c r="L596" s="15"/>
      <c r="M596" s="15"/>
      <c r="N596" s="15"/>
    </row>
    <row r="597" spans="8:14" x14ac:dyDescent="0.2">
      <c r="H597" s="15"/>
      <c r="I597" s="15"/>
      <c r="J597" s="15"/>
      <c r="K597" s="15"/>
      <c r="L597" s="15"/>
      <c r="M597" s="15"/>
      <c r="N597" s="15"/>
    </row>
    <row r="598" spans="8:14" x14ac:dyDescent="0.2">
      <c r="H598" s="15"/>
      <c r="I598" s="15"/>
      <c r="J598" s="15"/>
      <c r="K598" s="15"/>
      <c r="L598" s="15"/>
      <c r="M598" s="15"/>
      <c r="N598" s="15"/>
    </row>
    <row r="599" spans="8:14" x14ac:dyDescent="0.2">
      <c r="H599" s="15"/>
      <c r="I599" s="15"/>
      <c r="J599" s="15"/>
      <c r="K599" s="15"/>
      <c r="L599" s="15"/>
      <c r="M599" s="15"/>
      <c r="N599" s="15"/>
    </row>
    <row r="600" spans="8:14" x14ac:dyDescent="0.2">
      <c r="H600" s="15"/>
      <c r="I600" s="15"/>
      <c r="J600" s="15"/>
      <c r="K600" s="15"/>
      <c r="L600" s="15"/>
      <c r="M600" s="15"/>
      <c r="N600" s="15"/>
    </row>
    <row r="601" spans="8:14" x14ac:dyDescent="0.2">
      <c r="H601" s="15"/>
      <c r="I601" s="15"/>
      <c r="J601" s="15"/>
      <c r="K601" s="15"/>
      <c r="L601" s="15"/>
      <c r="M601" s="15"/>
      <c r="N601" s="15"/>
    </row>
    <row r="602" spans="8:14" x14ac:dyDescent="0.2">
      <c r="H602" s="15"/>
      <c r="I602" s="15"/>
      <c r="J602" s="15"/>
      <c r="K602" s="15"/>
      <c r="L602" s="15"/>
      <c r="M602" s="15"/>
      <c r="N602" s="15"/>
    </row>
    <row r="603" spans="8:14" x14ac:dyDescent="0.2">
      <c r="H603" s="15"/>
      <c r="I603" s="15"/>
      <c r="J603" s="15"/>
      <c r="K603" s="15"/>
      <c r="L603" s="15"/>
      <c r="M603" s="15"/>
      <c r="N603" s="15"/>
    </row>
    <row r="604" spans="8:14" x14ac:dyDescent="0.2">
      <c r="H604" s="15"/>
      <c r="I604" s="15"/>
      <c r="J604" s="15"/>
      <c r="K604" s="15"/>
      <c r="L604" s="15"/>
      <c r="M604" s="15"/>
      <c r="N604" s="15"/>
    </row>
    <row r="605" spans="8:14" x14ac:dyDescent="0.2">
      <c r="H605" s="15"/>
      <c r="I605" s="15"/>
      <c r="J605" s="15"/>
      <c r="K605" s="15"/>
      <c r="L605" s="15"/>
      <c r="M605" s="15"/>
      <c r="N605" s="15"/>
    </row>
    <row r="606" spans="8:14" x14ac:dyDescent="0.2">
      <c r="H606" s="15"/>
      <c r="I606" s="15"/>
      <c r="J606" s="15"/>
      <c r="K606" s="15"/>
      <c r="L606" s="15"/>
      <c r="M606" s="15"/>
      <c r="N606" s="15"/>
    </row>
    <row r="607" spans="8:14" x14ac:dyDescent="0.2">
      <c r="H607" s="15"/>
      <c r="I607" s="15"/>
      <c r="J607" s="15"/>
      <c r="K607" s="15"/>
      <c r="L607" s="15"/>
      <c r="M607" s="15"/>
      <c r="N607" s="15"/>
    </row>
    <row r="608" spans="8:14" x14ac:dyDescent="0.2">
      <c r="H608" s="15"/>
      <c r="I608" s="15"/>
      <c r="J608" s="15"/>
      <c r="K608" s="15"/>
      <c r="L608" s="15"/>
      <c r="M608" s="15"/>
      <c r="N608" s="15"/>
    </row>
    <row r="609" spans="8:14" x14ac:dyDescent="0.2">
      <c r="H609" s="15"/>
      <c r="I609" s="15"/>
      <c r="J609" s="15"/>
      <c r="K609" s="15"/>
      <c r="L609" s="15"/>
      <c r="M609" s="15"/>
      <c r="N609" s="15"/>
    </row>
    <row r="610" spans="8:14" x14ac:dyDescent="0.2">
      <c r="H610" s="15"/>
      <c r="I610" s="15"/>
      <c r="J610" s="15"/>
      <c r="K610" s="15"/>
      <c r="L610" s="15"/>
      <c r="M610" s="15"/>
      <c r="N610" s="15"/>
    </row>
    <row r="611" spans="8:14" x14ac:dyDescent="0.2">
      <c r="H611" s="15"/>
      <c r="I611" s="15"/>
      <c r="J611" s="15"/>
      <c r="K611" s="15"/>
      <c r="L611" s="15"/>
      <c r="M611" s="15"/>
      <c r="N611" s="15"/>
    </row>
    <row r="612" spans="8:14" x14ac:dyDescent="0.2">
      <c r="H612" s="15"/>
      <c r="I612" s="15"/>
      <c r="J612" s="15"/>
      <c r="K612" s="15"/>
      <c r="L612" s="15"/>
      <c r="M612" s="15"/>
      <c r="N612" s="15"/>
    </row>
    <row r="613" spans="8:14" x14ac:dyDescent="0.2">
      <c r="H613" s="15"/>
      <c r="I613" s="15"/>
      <c r="J613" s="15"/>
      <c r="K613" s="15"/>
      <c r="L613" s="15"/>
      <c r="M613" s="15"/>
      <c r="N613" s="15"/>
    </row>
    <row r="614" spans="8:14" x14ac:dyDescent="0.2">
      <c r="H614" s="15"/>
      <c r="I614" s="15"/>
      <c r="J614" s="15"/>
      <c r="K614" s="15"/>
      <c r="L614" s="15"/>
      <c r="M614" s="15"/>
      <c r="N614" s="15"/>
    </row>
    <row r="615" spans="8:14" x14ac:dyDescent="0.2">
      <c r="H615" s="15"/>
      <c r="I615" s="15"/>
      <c r="J615" s="15"/>
      <c r="K615" s="15"/>
      <c r="L615" s="15"/>
      <c r="M615" s="15"/>
      <c r="N615" s="15"/>
    </row>
    <row r="616" spans="8:14" x14ac:dyDescent="0.2">
      <c r="H616" s="15"/>
      <c r="I616" s="15"/>
      <c r="J616" s="15"/>
      <c r="K616" s="15"/>
      <c r="L616" s="15"/>
      <c r="M616" s="15"/>
      <c r="N616" s="15"/>
    </row>
    <row r="617" spans="8:14" x14ac:dyDescent="0.2">
      <c r="H617" s="15"/>
      <c r="I617" s="15"/>
      <c r="J617" s="15"/>
      <c r="K617" s="15"/>
      <c r="L617" s="15"/>
      <c r="M617" s="15"/>
      <c r="N617" s="15"/>
    </row>
    <row r="618" spans="8:14" x14ac:dyDescent="0.2">
      <c r="H618" s="15"/>
      <c r="I618" s="15"/>
      <c r="J618" s="15"/>
      <c r="K618" s="15"/>
      <c r="L618" s="15"/>
      <c r="M618" s="15"/>
      <c r="N618" s="15"/>
    </row>
    <row r="619" spans="8:14" x14ac:dyDescent="0.2">
      <c r="H619" s="15"/>
      <c r="I619" s="15"/>
      <c r="J619" s="15"/>
      <c r="K619" s="15"/>
      <c r="L619" s="15"/>
      <c r="M619" s="15"/>
      <c r="N619" s="15"/>
    </row>
    <row r="620" spans="8:14" x14ac:dyDescent="0.2">
      <c r="H620" s="15"/>
      <c r="I620" s="15"/>
      <c r="J620" s="15"/>
      <c r="K620" s="15"/>
      <c r="L620" s="15"/>
      <c r="M620" s="15"/>
      <c r="N620" s="15"/>
    </row>
    <row r="621" spans="8:14" x14ac:dyDescent="0.2">
      <c r="H621" s="15"/>
      <c r="I621" s="15"/>
      <c r="J621" s="15"/>
      <c r="K621" s="15"/>
      <c r="L621" s="15"/>
      <c r="M621" s="15"/>
      <c r="N621" s="15"/>
    </row>
    <row r="622" spans="8:14" x14ac:dyDescent="0.2">
      <c r="H622" s="15"/>
      <c r="I622" s="15"/>
      <c r="J622" s="15"/>
      <c r="K622" s="15"/>
      <c r="L622" s="15"/>
      <c r="M622" s="15"/>
      <c r="N622" s="15"/>
    </row>
    <row r="623" spans="8:14" x14ac:dyDescent="0.2">
      <c r="H623" s="15"/>
      <c r="I623" s="15"/>
      <c r="J623" s="15"/>
      <c r="K623" s="15"/>
      <c r="L623" s="15"/>
      <c r="M623" s="15"/>
      <c r="N623" s="15"/>
    </row>
    <row r="624" spans="8:14" x14ac:dyDescent="0.2">
      <c r="H624" s="15"/>
      <c r="I624" s="15"/>
      <c r="J624" s="15"/>
      <c r="K624" s="15"/>
      <c r="L624" s="15"/>
      <c r="M624" s="15"/>
      <c r="N624" s="15"/>
    </row>
    <row r="625" spans="8:14" x14ac:dyDescent="0.2">
      <c r="H625" s="15"/>
      <c r="I625" s="15"/>
      <c r="J625" s="15"/>
      <c r="K625" s="15"/>
      <c r="L625" s="15"/>
      <c r="M625" s="15"/>
      <c r="N625" s="15"/>
    </row>
    <row r="626" spans="8:14" x14ac:dyDescent="0.2">
      <c r="H626" s="15"/>
      <c r="I626" s="15"/>
      <c r="J626" s="15"/>
      <c r="K626" s="15"/>
      <c r="L626" s="15"/>
      <c r="M626" s="15"/>
      <c r="N626" s="15"/>
    </row>
    <row r="627" spans="8:14" x14ac:dyDescent="0.2">
      <c r="H627" s="15"/>
      <c r="I627" s="15"/>
      <c r="J627" s="15"/>
      <c r="K627" s="15"/>
      <c r="L627" s="15"/>
      <c r="M627" s="15"/>
      <c r="N627" s="15"/>
    </row>
    <row r="628" spans="8:14" x14ac:dyDescent="0.2">
      <c r="H628" s="15"/>
      <c r="I628" s="15"/>
      <c r="J628" s="15"/>
      <c r="K628" s="15"/>
      <c r="L628" s="15"/>
      <c r="M628" s="15"/>
      <c r="N628" s="15"/>
    </row>
    <row r="629" spans="8:14" x14ac:dyDescent="0.2">
      <c r="H629" s="15"/>
      <c r="I629" s="15"/>
      <c r="J629" s="15"/>
      <c r="K629" s="15"/>
      <c r="L629" s="15"/>
      <c r="M629" s="15"/>
      <c r="N629" s="15"/>
    </row>
    <row r="630" spans="8:14" x14ac:dyDescent="0.2">
      <c r="H630" s="15"/>
      <c r="I630" s="15"/>
      <c r="J630" s="15"/>
      <c r="K630" s="15"/>
      <c r="L630" s="15"/>
      <c r="M630" s="15"/>
      <c r="N630" s="15"/>
    </row>
    <row r="631" spans="8:14" x14ac:dyDescent="0.2">
      <c r="H631" s="15"/>
      <c r="I631" s="15"/>
      <c r="J631" s="15"/>
      <c r="K631" s="15"/>
      <c r="L631" s="15"/>
      <c r="M631" s="15"/>
      <c r="N631" s="15"/>
    </row>
    <row r="632" spans="8:14" x14ac:dyDescent="0.2">
      <c r="H632" s="15"/>
      <c r="I632" s="15"/>
      <c r="J632" s="15"/>
      <c r="K632" s="15"/>
      <c r="L632" s="15"/>
      <c r="M632" s="15"/>
      <c r="N632" s="15"/>
    </row>
    <row r="633" spans="8:14" x14ac:dyDescent="0.2">
      <c r="H633" s="15"/>
      <c r="I633" s="15"/>
      <c r="J633" s="15"/>
      <c r="K633" s="15"/>
      <c r="L633" s="15"/>
      <c r="M633" s="15"/>
      <c r="N633" s="15"/>
    </row>
    <row r="634" spans="8:14" x14ac:dyDescent="0.2">
      <c r="H634" s="15"/>
      <c r="I634" s="15"/>
      <c r="J634" s="15"/>
      <c r="K634" s="15"/>
      <c r="L634" s="15"/>
      <c r="M634" s="15"/>
      <c r="N634" s="15"/>
    </row>
    <row r="635" spans="8:14" x14ac:dyDescent="0.2">
      <c r="H635" s="15"/>
      <c r="I635" s="15"/>
      <c r="J635" s="15"/>
      <c r="K635" s="15"/>
      <c r="L635" s="15"/>
      <c r="M635" s="15"/>
      <c r="N635" s="15"/>
    </row>
    <row r="636" spans="8:14" x14ac:dyDescent="0.2">
      <c r="H636" s="15"/>
      <c r="I636" s="15"/>
      <c r="J636" s="15"/>
      <c r="K636" s="15"/>
      <c r="L636" s="15"/>
      <c r="M636" s="15"/>
      <c r="N636" s="15"/>
    </row>
    <row r="637" spans="8:14" x14ac:dyDescent="0.2">
      <c r="H637" s="15"/>
      <c r="I637" s="15"/>
      <c r="J637" s="15"/>
      <c r="K637" s="15"/>
      <c r="L637" s="15"/>
      <c r="M637" s="15"/>
      <c r="N637" s="15"/>
    </row>
    <row r="638" spans="8:14" x14ac:dyDescent="0.2">
      <c r="H638" s="15"/>
      <c r="I638" s="15"/>
      <c r="J638" s="15"/>
      <c r="K638" s="15"/>
      <c r="L638" s="15"/>
      <c r="M638" s="15"/>
      <c r="N638" s="15"/>
    </row>
    <row r="639" spans="8:14" x14ac:dyDescent="0.2">
      <c r="H639" s="15"/>
      <c r="I639" s="15"/>
      <c r="J639" s="15"/>
      <c r="K639" s="15"/>
      <c r="L639" s="15"/>
      <c r="M639" s="15"/>
      <c r="N639" s="15"/>
    </row>
    <row r="640" spans="8:14" x14ac:dyDescent="0.2">
      <c r="H640" s="15"/>
      <c r="I640" s="15"/>
      <c r="J640" s="15"/>
      <c r="K640" s="15"/>
      <c r="L640" s="15"/>
      <c r="M640" s="15"/>
      <c r="N640" s="15"/>
    </row>
    <row r="641" spans="8:14" x14ac:dyDescent="0.2">
      <c r="H641" s="15"/>
      <c r="I641" s="15"/>
      <c r="J641" s="15"/>
      <c r="K641" s="15"/>
      <c r="L641" s="15"/>
      <c r="M641" s="15"/>
      <c r="N641" s="15"/>
    </row>
    <row r="642" spans="8:14" x14ac:dyDescent="0.2">
      <c r="H642" s="15"/>
      <c r="I642" s="15"/>
      <c r="J642" s="15"/>
      <c r="K642" s="15"/>
      <c r="L642" s="15"/>
      <c r="M642" s="15"/>
      <c r="N642" s="15"/>
    </row>
    <row r="643" spans="8:14" x14ac:dyDescent="0.2">
      <c r="H643" s="15"/>
      <c r="I643" s="15"/>
      <c r="J643" s="15"/>
      <c r="K643" s="15"/>
      <c r="L643" s="15"/>
      <c r="M643" s="15"/>
      <c r="N643" s="15"/>
    </row>
    <row r="644" spans="8:14" x14ac:dyDescent="0.2">
      <c r="H644" s="15"/>
      <c r="I644" s="15"/>
      <c r="J644" s="15"/>
      <c r="K644" s="15"/>
      <c r="L644" s="15"/>
      <c r="M644" s="15"/>
      <c r="N644" s="15"/>
    </row>
    <row r="645" spans="8:14" x14ac:dyDescent="0.2">
      <c r="H645" s="15"/>
      <c r="I645" s="15"/>
      <c r="J645" s="15"/>
      <c r="K645" s="15"/>
      <c r="L645" s="15"/>
      <c r="M645" s="15"/>
      <c r="N645" s="15"/>
    </row>
    <row r="646" spans="8:14" x14ac:dyDescent="0.2">
      <c r="H646" s="15"/>
      <c r="I646" s="15"/>
      <c r="J646" s="15"/>
      <c r="K646" s="15"/>
      <c r="L646" s="15"/>
      <c r="M646" s="15"/>
      <c r="N646" s="15"/>
    </row>
    <row r="647" spans="8:14" x14ac:dyDescent="0.2">
      <c r="H647" s="15"/>
      <c r="I647" s="15"/>
      <c r="J647" s="15"/>
      <c r="K647" s="15"/>
      <c r="L647" s="15"/>
      <c r="M647" s="15"/>
      <c r="N647" s="15"/>
    </row>
    <row r="648" spans="8:14" x14ac:dyDescent="0.2">
      <c r="H648" s="15"/>
      <c r="I648" s="15"/>
      <c r="J648" s="15"/>
      <c r="K648" s="15"/>
      <c r="L648" s="15"/>
      <c r="M648" s="15"/>
      <c r="N648" s="15"/>
    </row>
    <row r="649" spans="8:14" x14ac:dyDescent="0.2">
      <c r="H649" s="15"/>
      <c r="I649" s="15"/>
      <c r="J649" s="15"/>
      <c r="K649" s="15"/>
      <c r="L649" s="15"/>
      <c r="M649" s="15"/>
      <c r="N649" s="15"/>
    </row>
    <row r="650" spans="8:14" x14ac:dyDescent="0.2">
      <c r="H650" s="15"/>
      <c r="I650" s="15"/>
      <c r="J650" s="15"/>
      <c r="K650" s="15"/>
      <c r="L650" s="15"/>
      <c r="M650" s="15"/>
      <c r="N650" s="15"/>
    </row>
    <row r="651" spans="8:14" x14ac:dyDescent="0.2">
      <c r="H651" s="15"/>
      <c r="I651" s="15"/>
      <c r="J651" s="15"/>
      <c r="K651" s="15"/>
      <c r="L651" s="15"/>
      <c r="M651" s="15"/>
      <c r="N651" s="15"/>
    </row>
    <row r="652" spans="8:14" x14ac:dyDescent="0.2">
      <c r="H652" s="15"/>
      <c r="I652" s="15"/>
      <c r="J652" s="15"/>
      <c r="K652" s="15"/>
      <c r="L652" s="15"/>
      <c r="M652" s="15"/>
      <c r="N652" s="15"/>
    </row>
    <row r="653" spans="8:14" x14ac:dyDescent="0.2">
      <c r="H653" s="15"/>
      <c r="I653" s="15"/>
      <c r="J653" s="15"/>
      <c r="K653" s="15"/>
      <c r="L653" s="15"/>
      <c r="M653" s="15"/>
      <c r="N653" s="15"/>
    </row>
    <row r="654" spans="8:14" x14ac:dyDescent="0.2">
      <c r="H654" s="15"/>
      <c r="I654" s="15"/>
      <c r="J654" s="15"/>
      <c r="K654" s="15"/>
      <c r="L654" s="15"/>
      <c r="M654" s="15"/>
      <c r="N654" s="15"/>
    </row>
    <row r="655" spans="8:14" x14ac:dyDescent="0.2">
      <c r="H655" s="15"/>
      <c r="I655" s="15"/>
      <c r="J655" s="15"/>
      <c r="K655" s="15"/>
      <c r="L655" s="15"/>
      <c r="M655" s="15"/>
      <c r="N655" s="15"/>
    </row>
    <row r="656" spans="8:14" x14ac:dyDescent="0.2">
      <c r="H656" s="15"/>
      <c r="I656" s="15"/>
      <c r="J656" s="15"/>
      <c r="K656" s="15"/>
      <c r="L656" s="15"/>
      <c r="M656" s="15"/>
      <c r="N656" s="15"/>
    </row>
    <row r="657" spans="8:14" x14ac:dyDescent="0.2">
      <c r="H657" s="15"/>
      <c r="I657" s="15"/>
      <c r="J657" s="15"/>
      <c r="K657" s="15"/>
      <c r="L657" s="15"/>
      <c r="M657" s="15"/>
      <c r="N657" s="15"/>
    </row>
    <row r="658" spans="8:14" x14ac:dyDescent="0.2">
      <c r="H658" s="15"/>
      <c r="I658" s="15"/>
      <c r="J658" s="15"/>
      <c r="K658" s="15"/>
      <c r="L658" s="15"/>
      <c r="M658" s="15"/>
      <c r="N658" s="15"/>
    </row>
    <row r="659" spans="8:14" x14ac:dyDescent="0.2">
      <c r="H659" s="15"/>
      <c r="I659" s="15"/>
      <c r="J659" s="15"/>
      <c r="K659" s="15"/>
      <c r="L659" s="15"/>
      <c r="M659" s="15"/>
      <c r="N659" s="15"/>
    </row>
    <row r="660" spans="8:14" x14ac:dyDescent="0.2">
      <c r="H660" s="15"/>
      <c r="I660" s="15"/>
      <c r="J660" s="15"/>
      <c r="K660" s="15"/>
      <c r="L660" s="15"/>
      <c r="M660" s="15"/>
      <c r="N660" s="15"/>
    </row>
    <row r="661" spans="8:14" x14ac:dyDescent="0.2">
      <c r="H661" s="15"/>
      <c r="I661" s="15"/>
      <c r="J661" s="15"/>
      <c r="K661" s="15"/>
      <c r="L661" s="15"/>
      <c r="M661" s="15"/>
      <c r="N661" s="15"/>
    </row>
    <row r="662" spans="8:14" x14ac:dyDescent="0.2">
      <c r="H662" s="15"/>
      <c r="I662" s="15"/>
      <c r="J662" s="15"/>
      <c r="K662" s="15"/>
      <c r="L662" s="15"/>
      <c r="M662" s="15"/>
      <c r="N662" s="15"/>
    </row>
    <row r="663" spans="8:14" x14ac:dyDescent="0.2">
      <c r="H663" s="15"/>
      <c r="I663" s="15"/>
      <c r="J663" s="15"/>
      <c r="K663" s="15"/>
      <c r="L663" s="15"/>
      <c r="M663" s="15"/>
      <c r="N663" s="15"/>
    </row>
    <row r="664" spans="8:14" x14ac:dyDescent="0.2">
      <c r="H664" s="15"/>
      <c r="I664" s="15"/>
      <c r="J664" s="15"/>
      <c r="K664" s="15"/>
      <c r="L664" s="15"/>
      <c r="M664" s="15"/>
      <c r="N664" s="15"/>
    </row>
    <row r="665" spans="8:14" x14ac:dyDescent="0.2">
      <c r="H665" s="15"/>
      <c r="I665" s="15"/>
      <c r="J665" s="15"/>
      <c r="K665" s="15"/>
      <c r="L665" s="15"/>
      <c r="M665" s="15"/>
      <c r="N665" s="15"/>
    </row>
    <row r="666" spans="8:14" x14ac:dyDescent="0.2">
      <c r="H666" s="15"/>
      <c r="I666" s="15"/>
      <c r="J666" s="15"/>
      <c r="K666" s="15"/>
      <c r="L666" s="15"/>
      <c r="M666" s="15"/>
      <c r="N666" s="15"/>
    </row>
    <row r="667" spans="8:14" x14ac:dyDescent="0.2">
      <c r="H667" s="15"/>
      <c r="I667" s="15"/>
      <c r="J667" s="15"/>
      <c r="K667" s="15"/>
      <c r="L667" s="15"/>
      <c r="M667" s="15"/>
      <c r="N667" s="15"/>
    </row>
    <row r="668" spans="8:14" x14ac:dyDescent="0.2">
      <c r="H668" s="15"/>
      <c r="I668" s="15"/>
      <c r="J668" s="15"/>
      <c r="K668" s="15"/>
      <c r="L668" s="15"/>
      <c r="M668" s="15"/>
      <c r="N668" s="15"/>
    </row>
    <row r="669" spans="8:14" x14ac:dyDescent="0.2">
      <c r="H669" s="15"/>
      <c r="I669" s="15"/>
      <c r="J669" s="15"/>
      <c r="K669" s="15"/>
      <c r="L669" s="15"/>
      <c r="M669" s="15"/>
      <c r="N669" s="15"/>
    </row>
    <row r="670" spans="8:14" x14ac:dyDescent="0.2">
      <c r="H670" s="15"/>
      <c r="I670" s="15"/>
      <c r="J670" s="15"/>
      <c r="K670" s="15"/>
      <c r="L670" s="15"/>
      <c r="M670" s="15"/>
      <c r="N670" s="15"/>
    </row>
    <row r="671" spans="8:14" x14ac:dyDescent="0.2">
      <c r="H671" s="15"/>
      <c r="I671" s="15"/>
      <c r="J671" s="15"/>
      <c r="K671" s="15"/>
      <c r="L671" s="15"/>
      <c r="M671" s="15"/>
      <c r="N671" s="15"/>
    </row>
    <row r="672" spans="8:14" x14ac:dyDescent="0.2">
      <c r="H672" s="15"/>
      <c r="I672" s="15"/>
      <c r="J672" s="15"/>
      <c r="K672" s="15"/>
      <c r="L672" s="15"/>
      <c r="M672" s="15"/>
      <c r="N672" s="15"/>
    </row>
    <row r="673" spans="8:14" x14ac:dyDescent="0.2">
      <c r="H673" s="15"/>
      <c r="I673" s="15"/>
      <c r="J673" s="15"/>
      <c r="K673" s="15"/>
      <c r="L673" s="15"/>
      <c r="M673" s="15"/>
      <c r="N673" s="15"/>
    </row>
    <row r="674" spans="8:14" x14ac:dyDescent="0.2">
      <c r="H674" s="15"/>
      <c r="I674" s="15"/>
      <c r="J674" s="15"/>
      <c r="K674" s="15"/>
      <c r="L674" s="15"/>
      <c r="M674" s="15"/>
      <c r="N674" s="15"/>
    </row>
    <row r="675" spans="8:14" x14ac:dyDescent="0.2">
      <c r="H675" s="15"/>
      <c r="I675" s="15"/>
      <c r="J675" s="15"/>
      <c r="K675" s="15"/>
      <c r="L675" s="15"/>
      <c r="M675" s="15"/>
      <c r="N675" s="15"/>
    </row>
    <row r="676" spans="8:14" x14ac:dyDescent="0.2">
      <c r="H676" s="15"/>
      <c r="I676" s="15"/>
      <c r="J676" s="15"/>
      <c r="K676" s="15"/>
      <c r="L676" s="15"/>
      <c r="M676" s="15"/>
      <c r="N676" s="15"/>
    </row>
    <row r="677" spans="8:14" x14ac:dyDescent="0.2">
      <c r="H677" s="15"/>
      <c r="I677" s="15"/>
      <c r="J677" s="15"/>
      <c r="K677" s="15"/>
      <c r="L677" s="15"/>
      <c r="M677" s="15"/>
      <c r="N677" s="15"/>
    </row>
    <row r="678" spans="8:14" x14ac:dyDescent="0.2">
      <c r="H678" s="15"/>
      <c r="I678" s="15"/>
      <c r="J678" s="15"/>
      <c r="K678" s="15"/>
      <c r="L678" s="15"/>
      <c r="M678" s="15"/>
      <c r="N678" s="15"/>
    </row>
    <row r="679" spans="8:14" x14ac:dyDescent="0.2">
      <c r="H679" s="15"/>
      <c r="I679" s="15"/>
      <c r="J679" s="15"/>
      <c r="K679" s="15"/>
      <c r="L679" s="15"/>
      <c r="M679" s="15"/>
      <c r="N679" s="15"/>
    </row>
    <row r="680" spans="8:14" x14ac:dyDescent="0.2">
      <c r="H680" s="15"/>
      <c r="I680" s="15"/>
      <c r="J680" s="15"/>
      <c r="K680" s="15"/>
      <c r="L680" s="15"/>
      <c r="M680" s="15"/>
      <c r="N680" s="15"/>
    </row>
    <row r="681" spans="8:14" x14ac:dyDescent="0.2">
      <c r="H681" s="15"/>
      <c r="I681" s="15"/>
      <c r="J681" s="15"/>
      <c r="K681" s="15"/>
      <c r="L681" s="15"/>
      <c r="M681" s="15"/>
      <c r="N681" s="15"/>
    </row>
    <row r="682" spans="8:14" x14ac:dyDescent="0.2">
      <c r="H682" s="15"/>
      <c r="I682" s="15"/>
      <c r="J682" s="15"/>
      <c r="K682" s="15"/>
      <c r="L682" s="15"/>
      <c r="M682" s="15"/>
      <c r="N682" s="15"/>
    </row>
    <row r="683" spans="8:14" x14ac:dyDescent="0.2">
      <c r="H683" s="15"/>
      <c r="I683" s="15"/>
      <c r="J683" s="15"/>
      <c r="K683" s="15"/>
      <c r="L683" s="15"/>
      <c r="M683" s="15"/>
      <c r="N683" s="15"/>
    </row>
    <row r="684" spans="8:14" x14ac:dyDescent="0.2">
      <c r="H684" s="15"/>
      <c r="I684" s="15"/>
      <c r="J684" s="15"/>
      <c r="K684" s="15"/>
      <c r="L684" s="15"/>
      <c r="M684" s="15"/>
      <c r="N684" s="15"/>
    </row>
    <row r="685" spans="8:14" x14ac:dyDescent="0.2">
      <c r="H685" s="15"/>
      <c r="I685" s="15"/>
      <c r="J685" s="15"/>
      <c r="K685" s="15"/>
      <c r="L685" s="15"/>
      <c r="M685" s="15"/>
      <c r="N685" s="15"/>
    </row>
    <row r="686" spans="8:14" x14ac:dyDescent="0.2">
      <c r="H686" s="15"/>
      <c r="I686" s="15"/>
      <c r="J686" s="15"/>
      <c r="K686" s="15"/>
      <c r="L686" s="15"/>
      <c r="M686" s="15"/>
      <c r="N686" s="15"/>
    </row>
    <row r="687" spans="8:14" x14ac:dyDescent="0.2">
      <c r="H687" s="15"/>
      <c r="I687" s="15"/>
      <c r="J687" s="15"/>
      <c r="K687" s="15"/>
      <c r="L687" s="15"/>
      <c r="M687" s="15"/>
      <c r="N687" s="15"/>
    </row>
    <row r="688" spans="8:14" x14ac:dyDescent="0.2">
      <c r="H688" s="15"/>
      <c r="I688" s="15"/>
      <c r="J688" s="15"/>
      <c r="K688" s="15"/>
      <c r="L688" s="15"/>
      <c r="M688" s="15"/>
      <c r="N688" s="15"/>
    </row>
    <row r="689" spans="8:14" x14ac:dyDescent="0.2">
      <c r="H689" s="15"/>
      <c r="I689" s="15"/>
      <c r="J689" s="15"/>
      <c r="K689" s="15"/>
      <c r="L689" s="15"/>
      <c r="M689" s="15"/>
      <c r="N689" s="15"/>
    </row>
    <row r="690" spans="8:14" x14ac:dyDescent="0.2">
      <c r="H690" s="15"/>
      <c r="I690" s="15"/>
      <c r="J690" s="15"/>
      <c r="K690" s="15"/>
      <c r="L690" s="15"/>
      <c r="M690" s="15"/>
      <c r="N690" s="15"/>
    </row>
    <row r="691" spans="8:14" x14ac:dyDescent="0.2">
      <c r="H691" s="15"/>
      <c r="I691" s="15"/>
      <c r="J691" s="15"/>
      <c r="K691" s="15"/>
      <c r="L691" s="15"/>
      <c r="M691" s="15"/>
      <c r="N691" s="15"/>
    </row>
    <row r="692" spans="8:14" x14ac:dyDescent="0.2">
      <c r="H692" s="15"/>
      <c r="I692" s="15"/>
      <c r="J692" s="15"/>
      <c r="K692" s="15"/>
      <c r="L692" s="15"/>
      <c r="M692" s="15"/>
      <c r="N692" s="15"/>
    </row>
    <row r="693" spans="8:14" x14ac:dyDescent="0.2">
      <c r="H693" s="15"/>
      <c r="I693" s="15"/>
      <c r="J693" s="15"/>
      <c r="K693" s="15"/>
      <c r="L693" s="15"/>
      <c r="M693" s="15"/>
      <c r="N693" s="15"/>
    </row>
    <row r="694" spans="8:14" x14ac:dyDescent="0.2">
      <c r="H694" s="15"/>
      <c r="I694" s="15"/>
      <c r="J694" s="15"/>
      <c r="K694" s="15"/>
      <c r="L694" s="15"/>
      <c r="M694" s="15"/>
      <c r="N694" s="15"/>
    </row>
    <row r="695" spans="8:14" x14ac:dyDescent="0.2">
      <c r="H695" s="15"/>
      <c r="I695" s="15"/>
      <c r="J695" s="15"/>
      <c r="K695" s="15"/>
      <c r="L695" s="15"/>
      <c r="M695" s="15"/>
      <c r="N695" s="15"/>
    </row>
    <row r="696" spans="8:14" x14ac:dyDescent="0.2">
      <c r="H696" s="15"/>
      <c r="I696" s="15"/>
      <c r="J696" s="15"/>
      <c r="K696" s="15"/>
      <c r="L696" s="15"/>
      <c r="M696" s="15"/>
      <c r="N696" s="15"/>
    </row>
    <row r="697" spans="8:14" x14ac:dyDescent="0.2">
      <c r="H697" s="15"/>
      <c r="I697" s="15"/>
      <c r="J697" s="15"/>
      <c r="K697" s="15"/>
      <c r="L697" s="15"/>
      <c r="M697" s="15"/>
      <c r="N697" s="15"/>
    </row>
    <row r="698" spans="8:14" x14ac:dyDescent="0.2">
      <c r="H698" s="15"/>
      <c r="I698" s="15"/>
      <c r="J698" s="15"/>
      <c r="K698" s="15"/>
      <c r="L698" s="15"/>
      <c r="M698" s="15"/>
      <c r="N698" s="15"/>
    </row>
    <row r="699" spans="8:14" x14ac:dyDescent="0.2">
      <c r="H699" s="15"/>
      <c r="I699" s="15"/>
      <c r="J699" s="15"/>
      <c r="K699" s="15"/>
      <c r="L699" s="15"/>
      <c r="M699" s="15"/>
      <c r="N699" s="15"/>
    </row>
    <row r="700" spans="8:14" x14ac:dyDescent="0.2">
      <c r="H700" s="15"/>
      <c r="I700" s="15"/>
      <c r="J700" s="15"/>
      <c r="K700" s="15"/>
      <c r="L700" s="15"/>
      <c r="M700" s="15"/>
      <c r="N700" s="15"/>
    </row>
    <row r="701" spans="8:14" x14ac:dyDescent="0.2">
      <c r="H701" s="15"/>
      <c r="I701" s="15"/>
      <c r="J701" s="15"/>
      <c r="K701" s="15"/>
      <c r="L701" s="15"/>
      <c r="M701" s="15"/>
      <c r="N701" s="15"/>
    </row>
    <row r="702" spans="8:14" x14ac:dyDescent="0.2">
      <c r="H702" s="15"/>
      <c r="I702" s="15"/>
      <c r="J702" s="15"/>
      <c r="K702" s="15"/>
      <c r="L702" s="15"/>
      <c r="M702" s="15"/>
      <c r="N702" s="15"/>
    </row>
    <row r="703" spans="8:14" x14ac:dyDescent="0.2">
      <c r="H703" s="15"/>
      <c r="I703" s="15"/>
      <c r="J703" s="15"/>
      <c r="K703" s="15"/>
      <c r="L703" s="15"/>
      <c r="M703" s="15"/>
      <c r="N703" s="15"/>
    </row>
    <row r="704" spans="8:14" x14ac:dyDescent="0.2">
      <c r="H704" s="15"/>
      <c r="I704" s="15"/>
      <c r="J704" s="15"/>
      <c r="K704" s="15"/>
      <c r="L704" s="15"/>
      <c r="M704" s="15"/>
      <c r="N704" s="15"/>
    </row>
    <row r="705" spans="8:14" x14ac:dyDescent="0.2">
      <c r="H705" s="15"/>
      <c r="I705" s="15"/>
      <c r="J705" s="15"/>
      <c r="K705" s="15"/>
      <c r="L705" s="15"/>
      <c r="M705" s="15"/>
      <c r="N705" s="15"/>
    </row>
    <row r="706" spans="8:14" x14ac:dyDescent="0.2">
      <c r="H706" s="15"/>
      <c r="I706" s="15"/>
      <c r="J706" s="15"/>
      <c r="K706" s="15"/>
      <c r="L706" s="15"/>
      <c r="M706" s="15"/>
      <c r="N706" s="15"/>
    </row>
    <row r="707" spans="8:14" x14ac:dyDescent="0.2">
      <c r="H707" s="15"/>
      <c r="I707" s="15"/>
      <c r="J707" s="15"/>
      <c r="K707" s="15"/>
      <c r="L707" s="15"/>
      <c r="M707" s="15"/>
      <c r="N707" s="15"/>
    </row>
    <row r="708" spans="8:14" x14ac:dyDescent="0.2">
      <c r="H708" s="15"/>
      <c r="I708" s="15"/>
      <c r="J708" s="15"/>
      <c r="K708" s="15"/>
      <c r="L708" s="15"/>
      <c r="M708" s="15"/>
      <c r="N708" s="15"/>
    </row>
    <row r="709" spans="8:14" x14ac:dyDescent="0.2">
      <c r="H709" s="15"/>
      <c r="I709" s="15"/>
      <c r="J709" s="15"/>
      <c r="K709" s="15"/>
      <c r="L709" s="15"/>
      <c r="M709" s="15"/>
      <c r="N709" s="15"/>
    </row>
    <row r="710" spans="8:14" x14ac:dyDescent="0.2">
      <c r="H710" s="15"/>
      <c r="I710" s="15"/>
      <c r="J710" s="15"/>
      <c r="K710" s="15"/>
      <c r="L710" s="15"/>
      <c r="M710" s="15"/>
      <c r="N710" s="15"/>
    </row>
    <row r="711" spans="8:14" x14ac:dyDescent="0.2">
      <c r="H711" s="15"/>
      <c r="I711" s="15"/>
      <c r="J711" s="15"/>
      <c r="K711" s="15"/>
      <c r="L711" s="15"/>
      <c r="M711" s="15"/>
      <c r="N711" s="15"/>
    </row>
    <row r="712" spans="8:14" x14ac:dyDescent="0.2">
      <c r="H712" s="15"/>
      <c r="I712" s="15"/>
      <c r="J712" s="15"/>
      <c r="K712" s="15"/>
      <c r="L712" s="15"/>
      <c r="M712" s="15"/>
      <c r="N712" s="15"/>
    </row>
    <row r="713" spans="8:14" x14ac:dyDescent="0.2">
      <c r="H713" s="15"/>
      <c r="I713" s="15"/>
      <c r="J713" s="15"/>
      <c r="K713" s="15"/>
      <c r="L713" s="15"/>
      <c r="M713" s="15"/>
      <c r="N713" s="15"/>
    </row>
    <row r="714" spans="8:14" x14ac:dyDescent="0.2">
      <c r="H714" s="15"/>
      <c r="I714" s="15"/>
      <c r="J714" s="15"/>
      <c r="K714" s="15"/>
      <c r="L714" s="15"/>
      <c r="M714" s="15"/>
      <c r="N714" s="15"/>
    </row>
    <row r="715" spans="8:14" x14ac:dyDescent="0.2">
      <c r="H715" s="15"/>
      <c r="I715" s="15"/>
      <c r="J715" s="15"/>
      <c r="K715" s="15"/>
      <c r="L715" s="15"/>
      <c r="M715" s="15"/>
      <c r="N715" s="15"/>
    </row>
    <row r="716" spans="8:14" x14ac:dyDescent="0.2">
      <c r="H716" s="15"/>
      <c r="I716" s="15"/>
      <c r="J716" s="15"/>
      <c r="K716" s="15"/>
      <c r="L716" s="15"/>
      <c r="M716" s="15"/>
      <c r="N716" s="15"/>
    </row>
    <row r="717" spans="8:14" x14ac:dyDescent="0.2">
      <c r="H717" s="15"/>
      <c r="I717" s="15"/>
      <c r="J717" s="15"/>
      <c r="K717" s="15"/>
      <c r="L717" s="15"/>
      <c r="M717" s="15"/>
      <c r="N717" s="15"/>
    </row>
    <row r="718" spans="8:14" x14ac:dyDescent="0.2">
      <c r="H718" s="15"/>
      <c r="I718" s="15"/>
      <c r="J718" s="15"/>
      <c r="K718" s="15"/>
      <c r="L718" s="15"/>
      <c r="M718" s="15"/>
      <c r="N718" s="15"/>
    </row>
    <row r="719" spans="8:14" x14ac:dyDescent="0.2">
      <c r="H719" s="15"/>
      <c r="I719" s="15"/>
      <c r="J719" s="15"/>
      <c r="K719" s="15"/>
      <c r="L719" s="15"/>
      <c r="M719" s="15"/>
      <c r="N719" s="15"/>
    </row>
    <row r="720" spans="8:14" x14ac:dyDescent="0.2">
      <c r="H720" s="15"/>
      <c r="I720" s="15"/>
      <c r="J720" s="15"/>
      <c r="K720" s="15"/>
      <c r="L720" s="15"/>
      <c r="M720" s="15"/>
      <c r="N720" s="15"/>
    </row>
    <row r="721" spans="8:14" x14ac:dyDescent="0.2">
      <c r="H721" s="15"/>
      <c r="I721" s="15"/>
      <c r="J721" s="15"/>
      <c r="K721" s="15"/>
      <c r="L721" s="15"/>
      <c r="M721" s="15"/>
      <c r="N721" s="15"/>
    </row>
    <row r="722" spans="8:14" x14ac:dyDescent="0.2">
      <c r="H722" s="15"/>
      <c r="I722" s="15"/>
      <c r="J722" s="15"/>
      <c r="K722" s="15"/>
      <c r="L722" s="15"/>
      <c r="M722" s="15"/>
      <c r="N722" s="15"/>
    </row>
    <row r="723" spans="8:14" x14ac:dyDescent="0.2">
      <c r="H723" s="15"/>
      <c r="I723" s="15"/>
      <c r="J723" s="15"/>
      <c r="K723" s="15"/>
      <c r="L723" s="15"/>
      <c r="M723" s="15"/>
      <c r="N723" s="15"/>
    </row>
    <row r="724" spans="8:14" x14ac:dyDescent="0.2">
      <c r="H724" s="15"/>
      <c r="I724" s="15"/>
      <c r="J724" s="15"/>
      <c r="K724" s="15"/>
      <c r="L724" s="15"/>
      <c r="M724" s="15"/>
      <c r="N724" s="15"/>
    </row>
    <row r="725" spans="8:14" x14ac:dyDescent="0.2">
      <c r="H725" s="15"/>
      <c r="I725" s="15"/>
      <c r="J725" s="15"/>
      <c r="K725" s="15"/>
      <c r="L725" s="15"/>
      <c r="M725" s="15"/>
      <c r="N725" s="15"/>
    </row>
    <row r="726" spans="8:14" x14ac:dyDescent="0.2">
      <c r="H726" s="15"/>
      <c r="I726" s="15"/>
      <c r="J726" s="15"/>
      <c r="K726" s="15"/>
      <c r="L726" s="15"/>
      <c r="M726" s="15"/>
      <c r="N726" s="15"/>
    </row>
    <row r="727" spans="8:14" x14ac:dyDescent="0.2">
      <c r="H727" s="15"/>
      <c r="I727" s="15"/>
      <c r="J727" s="15"/>
      <c r="K727" s="15"/>
      <c r="L727" s="15"/>
      <c r="M727" s="15"/>
      <c r="N727" s="15"/>
    </row>
    <row r="728" spans="8:14" x14ac:dyDescent="0.2">
      <c r="H728" s="15"/>
      <c r="I728" s="15"/>
      <c r="J728" s="15"/>
      <c r="K728" s="15"/>
      <c r="L728" s="15"/>
      <c r="M728" s="15"/>
      <c r="N728" s="15"/>
    </row>
    <row r="729" spans="8:14" x14ac:dyDescent="0.2">
      <c r="H729" s="15"/>
      <c r="I729" s="15"/>
      <c r="J729" s="15"/>
      <c r="K729" s="15"/>
      <c r="L729" s="15"/>
      <c r="M729" s="15"/>
      <c r="N729" s="15"/>
    </row>
    <row r="730" spans="8:14" x14ac:dyDescent="0.2">
      <c r="H730" s="15"/>
      <c r="I730" s="15"/>
      <c r="J730" s="15"/>
      <c r="K730" s="15"/>
      <c r="L730" s="15"/>
      <c r="M730" s="15"/>
      <c r="N730" s="15"/>
    </row>
    <row r="731" spans="8:14" x14ac:dyDescent="0.2">
      <c r="H731" s="15"/>
      <c r="I731" s="15"/>
      <c r="J731" s="15"/>
      <c r="K731" s="15"/>
      <c r="L731" s="15"/>
      <c r="M731" s="15"/>
      <c r="N731" s="15"/>
    </row>
    <row r="732" spans="8:14" x14ac:dyDescent="0.2">
      <c r="H732" s="15"/>
      <c r="I732" s="15"/>
      <c r="J732" s="15"/>
      <c r="K732" s="15"/>
      <c r="L732" s="15"/>
      <c r="M732" s="15"/>
      <c r="N732" s="15"/>
    </row>
    <row r="733" spans="8:14" x14ac:dyDescent="0.2">
      <c r="H733" s="15"/>
      <c r="I733" s="15"/>
      <c r="J733" s="15"/>
      <c r="K733" s="15"/>
      <c r="L733" s="15"/>
      <c r="M733" s="15"/>
      <c r="N733" s="15"/>
    </row>
    <row r="734" spans="8:14" x14ac:dyDescent="0.2">
      <c r="H734" s="15"/>
      <c r="I734" s="15"/>
      <c r="J734" s="15"/>
      <c r="K734" s="15"/>
      <c r="L734" s="15"/>
      <c r="M734" s="15"/>
      <c r="N734" s="15"/>
    </row>
    <row r="735" spans="8:14" x14ac:dyDescent="0.2">
      <c r="H735" s="15"/>
      <c r="I735" s="15"/>
      <c r="J735" s="15"/>
      <c r="K735" s="15"/>
      <c r="L735" s="15"/>
      <c r="M735" s="15"/>
      <c r="N735" s="15"/>
    </row>
    <row r="736" spans="8:14" x14ac:dyDescent="0.2">
      <c r="H736" s="15"/>
      <c r="I736" s="15"/>
      <c r="J736" s="15"/>
      <c r="K736" s="15"/>
      <c r="L736" s="15"/>
      <c r="M736" s="15"/>
      <c r="N736" s="15"/>
    </row>
    <row r="737" spans="8:14" x14ac:dyDescent="0.2">
      <c r="H737" s="15"/>
      <c r="I737" s="15"/>
      <c r="J737" s="15"/>
      <c r="K737" s="15"/>
      <c r="L737" s="15"/>
      <c r="M737" s="15"/>
      <c r="N737" s="15"/>
    </row>
    <row r="738" spans="8:14" x14ac:dyDescent="0.2">
      <c r="H738" s="15"/>
      <c r="I738" s="15"/>
      <c r="J738" s="15"/>
      <c r="K738" s="15"/>
      <c r="L738" s="15"/>
      <c r="M738" s="15"/>
      <c r="N738" s="15"/>
    </row>
    <row r="739" spans="8:14" x14ac:dyDescent="0.2">
      <c r="H739" s="15"/>
      <c r="I739" s="15"/>
      <c r="J739" s="15"/>
      <c r="K739" s="15"/>
      <c r="L739" s="15"/>
      <c r="M739" s="15"/>
      <c r="N739" s="15"/>
    </row>
    <row r="740" spans="8:14" x14ac:dyDescent="0.2">
      <c r="H740" s="15"/>
      <c r="I740" s="15"/>
      <c r="J740" s="15"/>
      <c r="K740" s="15"/>
      <c r="L740" s="15"/>
      <c r="M740" s="15"/>
      <c r="N740" s="15"/>
    </row>
    <row r="741" spans="8:14" x14ac:dyDescent="0.2">
      <c r="H741" s="15"/>
      <c r="I741" s="15"/>
      <c r="J741" s="15"/>
      <c r="K741" s="15"/>
      <c r="L741" s="15"/>
      <c r="M741" s="15"/>
      <c r="N741" s="15"/>
    </row>
    <row r="742" spans="8:14" x14ac:dyDescent="0.2">
      <c r="H742" s="15"/>
      <c r="I742" s="15"/>
      <c r="J742" s="15"/>
      <c r="K742" s="15"/>
      <c r="L742" s="15"/>
      <c r="M742" s="15"/>
      <c r="N742" s="15"/>
    </row>
    <row r="743" spans="8:14" x14ac:dyDescent="0.2">
      <c r="H743" s="15"/>
      <c r="I743" s="15"/>
      <c r="J743" s="15"/>
      <c r="K743" s="15"/>
      <c r="L743" s="15"/>
      <c r="M743" s="15"/>
      <c r="N743" s="15"/>
    </row>
    <row r="744" spans="8:14" x14ac:dyDescent="0.2">
      <c r="H744" s="15"/>
      <c r="I744" s="15"/>
      <c r="J744" s="15"/>
      <c r="K744" s="15"/>
      <c r="L744" s="15"/>
      <c r="M744" s="15"/>
      <c r="N744" s="15"/>
    </row>
    <row r="745" spans="8:14" x14ac:dyDescent="0.2">
      <c r="H745" s="15"/>
      <c r="I745" s="15"/>
      <c r="J745" s="15"/>
      <c r="K745" s="15"/>
      <c r="L745" s="15"/>
      <c r="M745" s="15"/>
      <c r="N745" s="15"/>
    </row>
    <row r="746" spans="8:14" x14ac:dyDescent="0.2">
      <c r="H746" s="15"/>
      <c r="I746" s="15"/>
      <c r="J746" s="15"/>
      <c r="K746" s="15"/>
      <c r="L746" s="15"/>
      <c r="M746" s="15"/>
      <c r="N746" s="15"/>
    </row>
    <row r="747" spans="8:14" x14ac:dyDescent="0.2">
      <c r="H747" s="15"/>
      <c r="I747" s="15"/>
      <c r="J747" s="15"/>
      <c r="K747" s="15"/>
      <c r="L747" s="15"/>
      <c r="M747" s="15"/>
      <c r="N747" s="15"/>
    </row>
    <row r="748" spans="8:14" x14ac:dyDescent="0.2">
      <c r="H748" s="15"/>
      <c r="I748" s="15"/>
      <c r="J748" s="15"/>
      <c r="K748" s="15"/>
      <c r="L748" s="15"/>
      <c r="M748" s="15"/>
      <c r="N748" s="15"/>
    </row>
    <row r="749" spans="8:14" x14ac:dyDescent="0.2">
      <c r="H749" s="15"/>
      <c r="I749" s="15"/>
      <c r="J749" s="15"/>
      <c r="K749" s="15"/>
      <c r="L749" s="15"/>
      <c r="M749" s="15"/>
      <c r="N749" s="15"/>
    </row>
    <row r="750" spans="8:14" x14ac:dyDescent="0.2">
      <c r="H750" s="15"/>
      <c r="I750" s="15"/>
      <c r="J750" s="15"/>
      <c r="K750" s="15"/>
      <c r="L750" s="15"/>
      <c r="M750" s="15"/>
      <c r="N750" s="15"/>
    </row>
    <row r="751" spans="8:14" x14ac:dyDescent="0.2">
      <c r="H751" s="15"/>
      <c r="I751" s="15"/>
      <c r="J751" s="15"/>
      <c r="K751" s="15"/>
      <c r="L751" s="15"/>
      <c r="M751" s="15"/>
      <c r="N751" s="15"/>
    </row>
    <row r="752" spans="8:14" x14ac:dyDescent="0.2">
      <c r="H752" s="15"/>
      <c r="I752" s="15"/>
      <c r="J752" s="15"/>
      <c r="K752" s="15"/>
      <c r="L752" s="15"/>
      <c r="M752" s="15"/>
      <c r="N752" s="15"/>
    </row>
    <row r="753" spans="8:14" x14ac:dyDescent="0.2">
      <c r="H753" s="15"/>
      <c r="I753" s="15"/>
      <c r="J753" s="15"/>
      <c r="K753" s="15"/>
      <c r="L753" s="15"/>
      <c r="M753" s="15"/>
      <c r="N753" s="15"/>
    </row>
    <row r="754" spans="8:14" x14ac:dyDescent="0.2">
      <c r="H754" s="15"/>
      <c r="I754" s="15"/>
      <c r="J754" s="15"/>
      <c r="K754" s="15"/>
      <c r="L754" s="15"/>
      <c r="M754" s="15"/>
      <c r="N754" s="15"/>
    </row>
    <row r="755" spans="8:14" x14ac:dyDescent="0.2">
      <c r="H755" s="15"/>
      <c r="I755" s="15"/>
      <c r="J755" s="15"/>
      <c r="K755" s="15"/>
      <c r="L755" s="15"/>
      <c r="M755" s="15"/>
      <c r="N755" s="15"/>
    </row>
    <row r="756" spans="8:14" x14ac:dyDescent="0.2">
      <c r="H756" s="15"/>
      <c r="I756" s="15"/>
      <c r="J756" s="15"/>
      <c r="K756" s="15"/>
      <c r="L756" s="15"/>
      <c r="M756" s="15"/>
      <c r="N756" s="15"/>
    </row>
    <row r="757" spans="8:14" x14ac:dyDescent="0.2">
      <c r="H757" s="15"/>
      <c r="I757" s="15"/>
      <c r="J757" s="15"/>
      <c r="K757" s="15"/>
      <c r="L757" s="15"/>
      <c r="M757" s="15"/>
      <c r="N757" s="15"/>
    </row>
    <row r="758" spans="8:14" x14ac:dyDescent="0.2">
      <c r="H758" s="15"/>
      <c r="I758" s="15"/>
      <c r="J758" s="15"/>
      <c r="K758" s="15"/>
      <c r="L758" s="15"/>
      <c r="M758" s="15"/>
      <c r="N758" s="15"/>
    </row>
    <row r="759" spans="8:14" x14ac:dyDescent="0.2">
      <c r="H759" s="15"/>
      <c r="I759" s="15"/>
      <c r="J759" s="15"/>
      <c r="K759" s="15"/>
      <c r="L759" s="15"/>
      <c r="M759" s="15"/>
      <c r="N759" s="15"/>
    </row>
    <row r="760" spans="8:14" x14ac:dyDescent="0.2">
      <c r="H760" s="15"/>
      <c r="I760" s="15"/>
      <c r="J760" s="15"/>
      <c r="K760" s="15"/>
      <c r="L760" s="15"/>
      <c r="M760" s="15"/>
      <c r="N760" s="15"/>
    </row>
    <row r="761" spans="8:14" x14ac:dyDescent="0.2">
      <c r="H761" s="15"/>
      <c r="I761" s="15"/>
      <c r="J761" s="15"/>
      <c r="K761" s="15"/>
      <c r="L761" s="15"/>
      <c r="M761" s="15"/>
      <c r="N761" s="15"/>
    </row>
    <row r="762" spans="8:14" x14ac:dyDescent="0.2">
      <c r="H762" s="15"/>
      <c r="I762" s="15"/>
      <c r="J762" s="15"/>
      <c r="K762" s="15"/>
      <c r="L762" s="15"/>
      <c r="M762" s="15"/>
      <c r="N762" s="15"/>
    </row>
    <row r="763" spans="8:14" x14ac:dyDescent="0.2">
      <c r="H763" s="15"/>
      <c r="I763" s="15"/>
      <c r="J763" s="15"/>
      <c r="K763" s="15"/>
      <c r="L763" s="15"/>
      <c r="M763" s="15"/>
      <c r="N763" s="15"/>
    </row>
    <row r="764" spans="8:14" x14ac:dyDescent="0.2">
      <c r="H764" s="15"/>
      <c r="I764" s="15"/>
      <c r="J764" s="15"/>
      <c r="K764" s="15"/>
      <c r="L764" s="15"/>
      <c r="M764" s="15"/>
      <c r="N764" s="15"/>
    </row>
    <row r="765" spans="8:14" x14ac:dyDescent="0.2">
      <c r="H765" s="15"/>
      <c r="I765" s="15"/>
      <c r="J765" s="15"/>
      <c r="K765" s="15"/>
      <c r="L765" s="15"/>
      <c r="M765" s="15"/>
      <c r="N765" s="15"/>
    </row>
    <row r="766" spans="8:14" x14ac:dyDescent="0.2">
      <c r="H766" s="15"/>
      <c r="I766" s="15"/>
      <c r="J766" s="15"/>
      <c r="K766" s="15"/>
      <c r="L766" s="15"/>
      <c r="M766" s="15"/>
      <c r="N766" s="15"/>
    </row>
    <row r="767" spans="8:14" x14ac:dyDescent="0.2">
      <c r="H767" s="15"/>
      <c r="I767" s="15"/>
      <c r="J767" s="15"/>
      <c r="K767" s="15"/>
      <c r="L767" s="15"/>
      <c r="M767" s="15"/>
      <c r="N767" s="15"/>
    </row>
    <row r="768" spans="8:14" x14ac:dyDescent="0.2">
      <c r="H768" s="15"/>
      <c r="I768" s="15"/>
      <c r="J768" s="15"/>
      <c r="K768" s="15"/>
      <c r="L768" s="15"/>
      <c r="M768" s="15"/>
      <c r="N768" s="15"/>
    </row>
    <row r="769" spans="8:14" x14ac:dyDescent="0.2">
      <c r="H769" s="15"/>
      <c r="I769" s="15"/>
      <c r="J769" s="15"/>
      <c r="K769" s="15"/>
      <c r="L769" s="15"/>
      <c r="M769" s="15"/>
      <c r="N769" s="15"/>
    </row>
    <row r="770" spans="8:14" x14ac:dyDescent="0.2">
      <c r="H770" s="15"/>
      <c r="I770" s="15"/>
      <c r="J770" s="15"/>
      <c r="K770" s="15"/>
      <c r="L770" s="15"/>
      <c r="M770" s="15"/>
      <c r="N770" s="15"/>
    </row>
    <row r="771" spans="8:14" x14ac:dyDescent="0.2">
      <c r="H771" s="15"/>
      <c r="I771" s="15"/>
      <c r="J771" s="15"/>
      <c r="K771" s="15"/>
      <c r="L771" s="15"/>
      <c r="M771" s="15"/>
      <c r="N771" s="15"/>
    </row>
    <row r="772" spans="8:14" x14ac:dyDescent="0.2">
      <c r="H772" s="15"/>
      <c r="I772" s="15"/>
      <c r="J772" s="15"/>
      <c r="K772" s="15"/>
      <c r="L772" s="15"/>
      <c r="M772" s="15"/>
      <c r="N772" s="15"/>
    </row>
    <row r="773" spans="8:14" x14ac:dyDescent="0.2">
      <c r="H773" s="15"/>
      <c r="I773" s="15"/>
      <c r="J773" s="15"/>
      <c r="K773" s="15"/>
      <c r="L773" s="15"/>
      <c r="M773" s="15"/>
      <c r="N773" s="15"/>
    </row>
    <row r="774" spans="8:14" x14ac:dyDescent="0.2">
      <c r="H774" s="15"/>
      <c r="I774" s="15"/>
      <c r="J774" s="15"/>
      <c r="K774" s="15"/>
      <c r="L774" s="15"/>
      <c r="M774" s="15"/>
      <c r="N774" s="15"/>
    </row>
    <row r="775" spans="8:14" x14ac:dyDescent="0.2">
      <c r="H775" s="15"/>
      <c r="I775" s="15"/>
      <c r="J775" s="15"/>
      <c r="K775" s="15"/>
      <c r="L775" s="15"/>
      <c r="M775" s="15"/>
      <c r="N775" s="15"/>
    </row>
    <row r="776" spans="8:14" x14ac:dyDescent="0.2">
      <c r="H776" s="15"/>
      <c r="I776" s="15"/>
      <c r="J776" s="15"/>
      <c r="K776" s="15"/>
      <c r="L776" s="15"/>
      <c r="M776" s="15"/>
      <c r="N776" s="15"/>
    </row>
    <row r="777" spans="8:14" x14ac:dyDescent="0.2">
      <c r="H777" s="15"/>
      <c r="I777" s="15"/>
      <c r="J777" s="15"/>
      <c r="K777" s="15"/>
      <c r="L777" s="15"/>
      <c r="M777" s="15"/>
      <c r="N777" s="15"/>
    </row>
    <row r="778" spans="8:14" x14ac:dyDescent="0.2">
      <c r="H778" s="15"/>
      <c r="I778" s="15"/>
      <c r="J778" s="15"/>
      <c r="K778" s="15"/>
      <c r="L778" s="15"/>
      <c r="M778" s="15"/>
      <c r="N778" s="15"/>
    </row>
    <row r="779" spans="8:14" x14ac:dyDescent="0.2">
      <c r="H779" s="15"/>
      <c r="I779" s="15"/>
      <c r="J779" s="15"/>
      <c r="K779" s="15"/>
      <c r="L779" s="15"/>
      <c r="M779" s="15"/>
      <c r="N779" s="15"/>
    </row>
    <row r="780" spans="8:14" x14ac:dyDescent="0.2">
      <c r="H780" s="15"/>
      <c r="I780" s="15"/>
      <c r="J780" s="15"/>
      <c r="K780" s="15"/>
      <c r="L780" s="15"/>
      <c r="M780" s="15"/>
      <c r="N780" s="15"/>
    </row>
    <row r="781" spans="8:14" x14ac:dyDescent="0.2">
      <c r="H781" s="15"/>
      <c r="I781" s="15"/>
      <c r="J781" s="15"/>
      <c r="K781" s="15"/>
      <c r="L781" s="15"/>
      <c r="M781" s="15"/>
      <c r="N781" s="15"/>
    </row>
    <row r="782" spans="8:14" x14ac:dyDescent="0.2">
      <c r="H782" s="15"/>
      <c r="I782" s="15"/>
      <c r="J782" s="15"/>
      <c r="K782" s="15"/>
      <c r="L782" s="15"/>
      <c r="M782" s="15"/>
      <c r="N782" s="15"/>
    </row>
    <row r="783" spans="8:14" x14ac:dyDescent="0.2">
      <c r="H783" s="15"/>
      <c r="I783" s="15"/>
      <c r="J783" s="15"/>
      <c r="K783" s="15"/>
      <c r="L783" s="15"/>
      <c r="M783" s="15"/>
      <c r="N783" s="15"/>
    </row>
    <row r="784" spans="8:14" x14ac:dyDescent="0.2">
      <c r="H784" s="15"/>
      <c r="I784" s="15"/>
      <c r="J784" s="15"/>
      <c r="K784" s="15"/>
      <c r="L784" s="15"/>
      <c r="M784" s="15"/>
      <c r="N784" s="15"/>
    </row>
    <row r="785" spans="8:14" x14ac:dyDescent="0.2">
      <c r="H785" s="15"/>
      <c r="I785" s="15"/>
      <c r="J785" s="15"/>
      <c r="K785" s="15"/>
      <c r="L785" s="15"/>
      <c r="M785" s="15"/>
      <c r="N785" s="15"/>
    </row>
    <row r="786" spans="8:14" x14ac:dyDescent="0.2">
      <c r="H786" s="15"/>
      <c r="I786" s="15"/>
      <c r="J786" s="15"/>
      <c r="K786" s="15"/>
      <c r="L786" s="15"/>
      <c r="M786" s="15"/>
      <c r="N786" s="15"/>
    </row>
    <row r="787" spans="8:14" x14ac:dyDescent="0.2">
      <c r="H787" s="15"/>
      <c r="I787" s="15"/>
      <c r="J787" s="15"/>
      <c r="K787" s="15"/>
      <c r="L787" s="15"/>
      <c r="M787" s="15"/>
      <c r="N787" s="15"/>
    </row>
    <row r="788" spans="8:14" x14ac:dyDescent="0.2">
      <c r="H788" s="15"/>
      <c r="I788" s="15"/>
      <c r="J788" s="15"/>
      <c r="K788" s="15"/>
      <c r="L788" s="15"/>
      <c r="M788" s="15"/>
      <c r="N788" s="15"/>
    </row>
    <row r="789" spans="8:14" x14ac:dyDescent="0.2">
      <c r="H789" s="15"/>
      <c r="I789" s="15"/>
      <c r="J789" s="15"/>
      <c r="K789" s="15"/>
      <c r="L789" s="15"/>
      <c r="M789" s="15"/>
      <c r="N789" s="15"/>
    </row>
    <row r="790" spans="8:14" x14ac:dyDescent="0.2">
      <c r="H790" s="15"/>
      <c r="I790" s="15"/>
      <c r="J790" s="15"/>
      <c r="K790" s="15"/>
      <c r="L790" s="15"/>
      <c r="M790" s="15"/>
      <c r="N790" s="15"/>
    </row>
    <row r="791" spans="8:14" x14ac:dyDescent="0.2">
      <c r="H791" s="15"/>
      <c r="I791" s="15"/>
      <c r="J791" s="15"/>
      <c r="K791" s="15"/>
      <c r="L791" s="15"/>
      <c r="M791" s="15"/>
      <c r="N791" s="15"/>
    </row>
    <row r="792" spans="8:14" x14ac:dyDescent="0.2">
      <c r="H792" s="15"/>
      <c r="I792" s="15"/>
      <c r="J792" s="15"/>
      <c r="K792" s="15"/>
      <c r="L792" s="15"/>
      <c r="M792" s="15"/>
      <c r="N792" s="15"/>
    </row>
    <row r="793" spans="8:14" x14ac:dyDescent="0.2">
      <c r="H793" s="15"/>
      <c r="I793" s="15"/>
      <c r="J793" s="15"/>
      <c r="K793" s="15"/>
      <c r="L793" s="15"/>
      <c r="M793" s="15"/>
      <c r="N793" s="15"/>
    </row>
    <row r="794" spans="8:14" x14ac:dyDescent="0.2">
      <c r="H794" s="15"/>
      <c r="I794" s="15"/>
      <c r="J794" s="15"/>
      <c r="K794" s="15"/>
      <c r="L794" s="15"/>
      <c r="M794" s="15"/>
      <c r="N794" s="15"/>
    </row>
    <row r="795" spans="8:14" x14ac:dyDescent="0.2">
      <c r="H795" s="15"/>
      <c r="I795" s="15"/>
      <c r="J795" s="15"/>
      <c r="K795" s="15"/>
      <c r="L795" s="15"/>
      <c r="M795" s="15"/>
      <c r="N795" s="15"/>
    </row>
    <row r="796" spans="8:14" x14ac:dyDescent="0.2">
      <c r="H796" s="15"/>
      <c r="I796" s="15"/>
      <c r="J796" s="15"/>
      <c r="K796" s="15"/>
      <c r="L796" s="15"/>
      <c r="M796" s="15"/>
      <c r="N796" s="15"/>
    </row>
    <row r="797" spans="8:14" x14ac:dyDescent="0.2">
      <c r="H797" s="15"/>
      <c r="I797" s="15"/>
      <c r="J797" s="15"/>
      <c r="K797" s="15"/>
      <c r="L797" s="15"/>
      <c r="M797" s="15"/>
      <c r="N797" s="15"/>
    </row>
    <row r="798" spans="8:14" x14ac:dyDescent="0.2">
      <c r="H798" s="15"/>
      <c r="I798" s="15"/>
      <c r="J798" s="15"/>
      <c r="K798" s="15"/>
      <c r="L798" s="15"/>
      <c r="M798" s="15"/>
      <c r="N798" s="15"/>
    </row>
    <row r="799" spans="8:14" x14ac:dyDescent="0.2">
      <c r="H799" s="15"/>
      <c r="I799" s="15"/>
      <c r="J799" s="15"/>
      <c r="K799" s="15"/>
      <c r="L799" s="15"/>
      <c r="M799" s="15"/>
      <c r="N799" s="15"/>
    </row>
    <row r="800" spans="8:14" x14ac:dyDescent="0.2">
      <c r="H800" s="15"/>
      <c r="I800" s="15"/>
      <c r="J800" s="15"/>
      <c r="K800" s="15"/>
      <c r="L800" s="15"/>
      <c r="M800" s="15"/>
      <c r="N800" s="15"/>
    </row>
    <row r="801" spans="8:14" x14ac:dyDescent="0.2">
      <c r="H801" s="15"/>
      <c r="I801" s="15"/>
      <c r="J801" s="15"/>
      <c r="K801" s="15"/>
      <c r="L801" s="15"/>
      <c r="M801" s="15"/>
      <c r="N801" s="15"/>
    </row>
    <row r="802" spans="8:14" x14ac:dyDescent="0.2">
      <c r="H802" s="15"/>
      <c r="I802" s="15"/>
      <c r="J802" s="15"/>
      <c r="K802" s="15"/>
      <c r="L802" s="15"/>
      <c r="M802" s="15"/>
      <c r="N802" s="15"/>
    </row>
    <row r="803" spans="8:14" x14ac:dyDescent="0.2">
      <c r="H803" s="15"/>
      <c r="I803" s="15"/>
      <c r="J803" s="15"/>
      <c r="K803" s="15"/>
      <c r="L803" s="15"/>
      <c r="M803" s="15"/>
      <c r="N803" s="15"/>
    </row>
    <row r="804" spans="8:14" x14ac:dyDescent="0.2">
      <c r="H804" s="15"/>
      <c r="I804" s="15"/>
      <c r="J804" s="15"/>
      <c r="K804" s="15"/>
      <c r="L804" s="15"/>
      <c r="M804" s="15"/>
      <c r="N804" s="15"/>
    </row>
    <row r="805" spans="8:14" x14ac:dyDescent="0.2">
      <c r="H805" s="15"/>
      <c r="I805" s="15"/>
      <c r="J805" s="15"/>
      <c r="K805" s="15"/>
      <c r="L805" s="15"/>
      <c r="M805" s="15"/>
      <c r="N805" s="15"/>
    </row>
    <row r="806" spans="8:14" x14ac:dyDescent="0.2">
      <c r="H806" s="15"/>
      <c r="I806" s="15"/>
      <c r="J806" s="15"/>
      <c r="K806" s="15"/>
      <c r="L806" s="15"/>
      <c r="M806" s="15"/>
      <c r="N806" s="15"/>
    </row>
    <row r="807" spans="8:14" x14ac:dyDescent="0.2">
      <c r="H807" s="15"/>
      <c r="I807" s="15"/>
      <c r="J807" s="15"/>
      <c r="K807" s="15"/>
      <c r="L807" s="15"/>
      <c r="M807" s="15"/>
      <c r="N807" s="15"/>
    </row>
    <row r="808" spans="8:14" x14ac:dyDescent="0.2">
      <c r="H808" s="15"/>
      <c r="I808" s="15"/>
      <c r="J808" s="15"/>
      <c r="K808" s="15"/>
      <c r="L808" s="15"/>
      <c r="M808" s="15"/>
      <c r="N808" s="15"/>
    </row>
    <row r="809" spans="8:14" x14ac:dyDescent="0.2">
      <c r="H809" s="15"/>
      <c r="I809" s="15"/>
      <c r="J809" s="15"/>
      <c r="K809" s="15"/>
      <c r="L809" s="15"/>
      <c r="M809" s="15"/>
      <c r="N809" s="15"/>
    </row>
    <row r="810" spans="8:14" x14ac:dyDescent="0.2">
      <c r="H810" s="15"/>
      <c r="I810" s="15"/>
      <c r="J810" s="15"/>
      <c r="K810" s="15"/>
      <c r="L810" s="15"/>
      <c r="M810" s="15"/>
      <c r="N810" s="15"/>
    </row>
    <row r="811" spans="8:14" x14ac:dyDescent="0.2">
      <c r="H811" s="15"/>
      <c r="I811" s="15"/>
      <c r="J811" s="15"/>
      <c r="K811" s="15"/>
      <c r="L811" s="15"/>
      <c r="M811" s="15"/>
      <c r="N811" s="15"/>
    </row>
    <row r="812" spans="8:14" x14ac:dyDescent="0.2">
      <c r="H812" s="15"/>
      <c r="I812" s="15"/>
      <c r="J812" s="15"/>
      <c r="K812" s="15"/>
      <c r="L812" s="15"/>
      <c r="M812" s="15"/>
      <c r="N812" s="15"/>
    </row>
    <row r="813" spans="8:14" x14ac:dyDescent="0.2">
      <c r="H813" s="15"/>
      <c r="I813" s="15"/>
      <c r="J813" s="15"/>
      <c r="K813" s="15"/>
      <c r="L813" s="15"/>
      <c r="M813" s="15"/>
      <c r="N813" s="15"/>
    </row>
    <row r="814" spans="8:14" x14ac:dyDescent="0.2">
      <c r="H814" s="15"/>
      <c r="I814" s="15"/>
      <c r="J814" s="15"/>
      <c r="K814" s="15"/>
      <c r="L814" s="15"/>
      <c r="M814" s="15"/>
      <c r="N814" s="15"/>
    </row>
    <row r="815" spans="8:14" x14ac:dyDescent="0.2">
      <c r="H815" s="15"/>
      <c r="I815" s="15"/>
      <c r="J815" s="15"/>
      <c r="K815" s="15"/>
      <c r="L815" s="15"/>
      <c r="M815" s="15"/>
      <c r="N815" s="15"/>
    </row>
    <row r="816" spans="8:14" x14ac:dyDescent="0.2">
      <c r="H816" s="15"/>
      <c r="I816" s="15"/>
      <c r="J816" s="15"/>
      <c r="K816" s="15"/>
      <c r="L816" s="15"/>
      <c r="M816" s="15"/>
      <c r="N816" s="15"/>
    </row>
    <row r="817" spans="8:14" x14ac:dyDescent="0.2">
      <c r="H817" s="15"/>
      <c r="I817" s="15"/>
      <c r="J817" s="15"/>
      <c r="K817" s="15"/>
      <c r="L817" s="15"/>
      <c r="M817" s="15"/>
      <c r="N817" s="15"/>
    </row>
    <row r="818" spans="8:14" x14ac:dyDescent="0.2">
      <c r="H818" s="15"/>
      <c r="I818" s="15"/>
      <c r="J818" s="15"/>
      <c r="K818" s="15"/>
      <c r="L818" s="15"/>
      <c r="M818" s="15"/>
      <c r="N818" s="15"/>
    </row>
    <row r="819" spans="8:14" x14ac:dyDescent="0.2">
      <c r="H819" s="15"/>
      <c r="I819" s="15"/>
      <c r="J819" s="15"/>
      <c r="K819" s="15"/>
      <c r="L819" s="15"/>
      <c r="M819" s="15"/>
      <c r="N819" s="15"/>
    </row>
    <row r="820" spans="8:14" x14ac:dyDescent="0.2">
      <c r="H820" s="15"/>
      <c r="I820" s="15"/>
      <c r="J820" s="15"/>
      <c r="K820" s="15"/>
      <c r="L820" s="15"/>
      <c r="M820" s="15"/>
      <c r="N820" s="15"/>
    </row>
    <row r="821" spans="8:14" x14ac:dyDescent="0.2">
      <c r="H821" s="15"/>
      <c r="I821" s="15"/>
      <c r="J821" s="15"/>
      <c r="K821" s="15"/>
      <c r="L821" s="15"/>
      <c r="M821" s="15"/>
      <c r="N821" s="15"/>
    </row>
    <row r="822" spans="8:14" x14ac:dyDescent="0.2">
      <c r="H822" s="15"/>
      <c r="I822" s="15"/>
      <c r="J822" s="15"/>
      <c r="K822" s="15"/>
      <c r="L822" s="15"/>
      <c r="M822" s="15"/>
      <c r="N822" s="15"/>
    </row>
    <row r="823" spans="8:14" x14ac:dyDescent="0.2">
      <c r="H823" s="15"/>
      <c r="I823" s="15"/>
      <c r="J823" s="15"/>
      <c r="K823" s="15"/>
      <c r="L823" s="15"/>
      <c r="M823" s="15"/>
      <c r="N823" s="15"/>
    </row>
    <row r="824" spans="8:14" x14ac:dyDescent="0.2">
      <c r="H824" s="15"/>
      <c r="I824" s="15"/>
      <c r="J824" s="15"/>
      <c r="K824" s="15"/>
      <c r="L824" s="15"/>
      <c r="M824" s="15"/>
      <c r="N824" s="15"/>
    </row>
    <row r="825" spans="8:14" x14ac:dyDescent="0.2">
      <c r="H825" s="15"/>
      <c r="I825" s="15"/>
      <c r="J825" s="15"/>
      <c r="K825" s="15"/>
      <c r="L825" s="15"/>
      <c r="M825" s="15"/>
      <c r="N825" s="15"/>
    </row>
    <row r="826" spans="8:14" x14ac:dyDescent="0.2">
      <c r="H826" s="15"/>
      <c r="I826" s="15"/>
      <c r="J826" s="15"/>
      <c r="K826" s="15"/>
      <c r="L826" s="15"/>
      <c r="M826" s="15"/>
      <c r="N826" s="15"/>
    </row>
    <row r="827" spans="8:14" x14ac:dyDescent="0.2">
      <c r="H827" s="15"/>
      <c r="I827" s="15"/>
      <c r="J827" s="15"/>
      <c r="K827" s="15"/>
      <c r="L827" s="15"/>
      <c r="M827" s="15"/>
      <c r="N827" s="15"/>
    </row>
    <row r="828" spans="8:14" x14ac:dyDescent="0.2">
      <c r="H828" s="15"/>
      <c r="I828" s="15"/>
      <c r="J828" s="15"/>
      <c r="K828" s="15"/>
      <c r="L828" s="15"/>
      <c r="M828" s="15"/>
      <c r="N828" s="15"/>
    </row>
    <row r="829" spans="8:14" x14ac:dyDescent="0.2">
      <c r="H829" s="15"/>
      <c r="I829" s="15"/>
      <c r="J829" s="15"/>
      <c r="K829" s="15"/>
      <c r="L829" s="15"/>
      <c r="M829" s="15"/>
      <c r="N829" s="15"/>
    </row>
    <row r="830" spans="8:14" x14ac:dyDescent="0.2">
      <c r="H830" s="15"/>
      <c r="I830" s="15"/>
      <c r="J830" s="15"/>
      <c r="K830" s="15"/>
      <c r="L830" s="15"/>
      <c r="M830" s="15"/>
      <c r="N830" s="15"/>
    </row>
    <row r="831" spans="8:14" x14ac:dyDescent="0.2">
      <c r="H831" s="15"/>
      <c r="I831" s="15"/>
      <c r="J831" s="15"/>
      <c r="K831" s="15"/>
      <c r="L831" s="15"/>
      <c r="M831" s="15"/>
      <c r="N831" s="15"/>
    </row>
    <row r="832" spans="8:14" x14ac:dyDescent="0.2">
      <c r="H832" s="15"/>
      <c r="I832" s="15"/>
      <c r="J832" s="15"/>
      <c r="K832" s="15"/>
      <c r="L832" s="15"/>
      <c r="M832" s="15"/>
      <c r="N832" s="15"/>
    </row>
    <row r="833" spans="8:14" x14ac:dyDescent="0.2">
      <c r="H833" s="15"/>
      <c r="I833" s="15"/>
      <c r="J833" s="15"/>
      <c r="K833" s="15"/>
      <c r="L833" s="15"/>
      <c r="M833" s="15"/>
      <c r="N833" s="15"/>
    </row>
    <row r="834" spans="8:14" x14ac:dyDescent="0.2">
      <c r="H834" s="15"/>
      <c r="I834" s="15"/>
      <c r="J834" s="15"/>
      <c r="K834" s="15"/>
      <c r="L834" s="15"/>
      <c r="M834" s="15"/>
      <c r="N834" s="15"/>
    </row>
    <row r="835" spans="8:14" x14ac:dyDescent="0.2">
      <c r="H835" s="15"/>
      <c r="I835" s="15"/>
      <c r="J835" s="15"/>
      <c r="K835" s="15"/>
      <c r="L835" s="15"/>
      <c r="M835" s="15"/>
      <c r="N835" s="15"/>
    </row>
    <row r="836" spans="8:14" x14ac:dyDescent="0.2">
      <c r="H836" s="15"/>
      <c r="I836" s="15"/>
      <c r="J836" s="15"/>
      <c r="K836" s="15"/>
      <c r="L836" s="15"/>
      <c r="M836" s="15"/>
      <c r="N836" s="15"/>
    </row>
    <row r="837" spans="8:14" x14ac:dyDescent="0.2">
      <c r="H837" s="15"/>
      <c r="I837" s="15"/>
      <c r="J837" s="15"/>
      <c r="K837" s="15"/>
      <c r="L837" s="15"/>
      <c r="M837" s="15"/>
      <c r="N837" s="15"/>
    </row>
    <row r="838" spans="8:14" x14ac:dyDescent="0.2">
      <c r="H838" s="15"/>
      <c r="I838" s="15"/>
      <c r="J838" s="15"/>
      <c r="K838" s="15"/>
      <c r="L838" s="15"/>
      <c r="M838" s="15"/>
      <c r="N838" s="15"/>
    </row>
    <row r="839" spans="8:14" x14ac:dyDescent="0.2">
      <c r="H839" s="15"/>
      <c r="I839" s="15"/>
      <c r="J839" s="15"/>
      <c r="K839" s="15"/>
      <c r="L839" s="15"/>
      <c r="M839" s="15"/>
      <c r="N839" s="15"/>
    </row>
    <row r="840" spans="8:14" x14ac:dyDescent="0.2">
      <c r="H840" s="15"/>
      <c r="I840" s="15"/>
      <c r="J840" s="15"/>
      <c r="K840" s="15"/>
      <c r="L840" s="15"/>
      <c r="M840" s="15"/>
      <c r="N840" s="15"/>
    </row>
    <row r="841" spans="8:14" x14ac:dyDescent="0.2">
      <c r="H841" s="15"/>
      <c r="I841" s="15"/>
      <c r="J841" s="15"/>
      <c r="K841" s="15"/>
      <c r="L841" s="15"/>
      <c r="M841" s="15"/>
      <c r="N841" s="15"/>
    </row>
    <row r="842" spans="8:14" x14ac:dyDescent="0.2">
      <c r="H842" s="15"/>
      <c r="I842" s="15"/>
      <c r="J842" s="15"/>
      <c r="K842" s="15"/>
      <c r="L842" s="15"/>
      <c r="M842" s="15"/>
      <c r="N842" s="15"/>
    </row>
    <row r="843" spans="8:14" x14ac:dyDescent="0.2">
      <c r="H843" s="15"/>
      <c r="I843" s="15"/>
      <c r="J843" s="15"/>
      <c r="K843" s="15"/>
      <c r="L843" s="15"/>
      <c r="M843" s="15"/>
      <c r="N843" s="15"/>
    </row>
    <row r="844" spans="8:14" x14ac:dyDescent="0.2">
      <c r="H844" s="15"/>
      <c r="I844" s="15"/>
      <c r="J844" s="15"/>
      <c r="K844" s="15"/>
      <c r="L844" s="15"/>
      <c r="M844" s="15"/>
      <c r="N844" s="15"/>
    </row>
    <row r="845" spans="8:14" x14ac:dyDescent="0.2">
      <c r="H845" s="15"/>
      <c r="I845" s="15"/>
      <c r="J845" s="15"/>
      <c r="K845" s="15"/>
      <c r="L845" s="15"/>
      <c r="M845" s="15"/>
      <c r="N845" s="15"/>
    </row>
    <row r="846" spans="8:14" x14ac:dyDescent="0.2">
      <c r="H846" s="15"/>
      <c r="I846" s="15"/>
      <c r="J846" s="15"/>
      <c r="K846" s="15"/>
      <c r="L846" s="15"/>
      <c r="M846" s="15"/>
      <c r="N846" s="15"/>
    </row>
    <row r="847" spans="8:14" x14ac:dyDescent="0.2">
      <c r="H847" s="15"/>
      <c r="I847" s="15"/>
      <c r="J847" s="15"/>
      <c r="K847" s="15"/>
      <c r="L847" s="15"/>
      <c r="M847" s="15"/>
      <c r="N847" s="15"/>
    </row>
    <row r="848" spans="8:14" x14ac:dyDescent="0.2">
      <c r="H848" s="15"/>
      <c r="I848" s="15"/>
      <c r="J848" s="15"/>
      <c r="K848" s="15"/>
      <c r="L848" s="15"/>
      <c r="M848" s="15"/>
      <c r="N848" s="15"/>
    </row>
    <row r="849" spans="8:14" x14ac:dyDescent="0.2">
      <c r="H849" s="15"/>
      <c r="I849" s="15"/>
      <c r="J849" s="15"/>
      <c r="K849" s="15"/>
      <c r="L849" s="15"/>
      <c r="M849" s="15"/>
      <c r="N849" s="15"/>
    </row>
    <row r="850" spans="8:14" x14ac:dyDescent="0.2">
      <c r="H850" s="15"/>
      <c r="I850" s="15"/>
      <c r="J850" s="15"/>
      <c r="K850" s="15"/>
      <c r="L850" s="15"/>
      <c r="M850" s="15"/>
      <c r="N850" s="15"/>
    </row>
    <row r="851" spans="8:14" x14ac:dyDescent="0.2">
      <c r="H851" s="15"/>
      <c r="I851" s="15"/>
      <c r="J851" s="15"/>
      <c r="K851" s="15"/>
      <c r="L851" s="15"/>
      <c r="M851" s="15"/>
      <c r="N851" s="15"/>
    </row>
    <row r="852" spans="8:14" x14ac:dyDescent="0.2">
      <c r="H852" s="15"/>
      <c r="I852" s="15"/>
      <c r="J852" s="15"/>
      <c r="K852" s="15"/>
      <c r="L852" s="15"/>
      <c r="M852" s="15"/>
      <c r="N852" s="15"/>
    </row>
    <row r="853" spans="8:14" x14ac:dyDescent="0.2">
      <c r="H853" s="15"/>
      <c r="I853" s="15"/>
      <c r="J853" s="15"/>
      <c r="K853" s="15"/>
      <c r="L853" s="15"/>
      <c r="M853" s="15"/>
      <c r="N853" s="15"/>
    </row>
    <row r="854" spans="8:14" x14ac:dyDescent="0.2">
      <c r="H854" s="15"/>
      <c r="I854" s="15"/>
      <c r="J854" s="15"/>
      <c r="K854" s="15"/>
      <c r="L854" s="15"/>
      <c r="M854" s="15"/>
      <c r="N854" s="15"/>
    </row>
    <row r="855" spans="8:14" x14ac:dyDescent="0.2">
      <c r="H855" s="15"/>
      <c r="I855" s="15"/>
      <c r="J855" s="15"/>
      <c r="K855" s="15"/>
      <c r="L855" s="15"/>
      <c r="M855" s="15"/>
      <c r="N855" s="15"/>
    </row>
    <row r="856" spans="8:14" x14ac:dyDescent="0.2">
      <c r="H856" s="15"/>
      <c r="I856" s="15"/>
      <c r="J856" s="15"/>
      <c r="K856" s="15"/>
      <c r="L856" s="15"/>
      <c r="M856" s="15"/>
      <c r="N856" s="15"/>
    </row>
    <row r="857" spans="8:14" x14ac:dyDescent="0.2">
      <c r="H857" s="15"/>
      <c r="I857" s="15"/>
      <c r="J857" s="15"/>
      <c r="K857" s="15"/>
      <c r="L857" s="15"/>
      <c r="M857" s="15"/>
      <c r="N857" s="15"/>
    </row>
    <row r="858" spans="8:14" x14ac:dyDescent="0.2">
      <c r="H858" s="15"/>
      <c r="I858" s="15"/>
      <c r="J858" s="15"/>
      <c r="K858" s="15"/>
      <c r="L858" s="15"/>
      <c r="M858" s="15"/>
      <c r="N858" s="15"/>
    </row>
    <row r="859" spans="8:14" x14ac:dyDescent="0.2">
      <c r="H859" s="15"/>
      <c r="I859" s="15"/>
      <c r="J859" s="15"/>
      <c r="K859" s="15"/>
      <c r="L859" s="15"/>
      <c r="M859" s="15"/>
      <c r="N859" s="15"/>
    </row>
    <row r="860" spans="8:14" x14ac:dyDescent="0.2">
      <c r="H860" s="15"/>
      <c r="I860" s="15"/>
      <c r="J860" s="15"/>
      <c r="K860" s="15"/>
      <c r="L860" s="15"/>
      <c r="M860" s="15"/>
      <c r="N860" s="15"/>
    </row>
    <row r="861" spans="8:14" x14ac:dyDescent="0.2">
      <c r="H861" s="15"/>
      <c r="I861" s="15"/>
      <c r="J861" s="15"/>
      <c r="K861" s="15"/>
      <c r="L861" s="15"/>
      <c r="M861" s="15"/>
      <c r="N861" s="15"/>
    </row>
    <row r="862" spans="8:14" x14ac:dyDescent="0.2">
      <c r="H862" s="15"/>
      <c r="I862" s="15"/>
      <c r="J862" s="15"/>
      <c r="K862" s="15"/>
      <c r="L862" s="15"/>
      <c r="M862" s="15"/>
      <c r="N862" s="15"/>
    </row>
    <row r="863" spans="8:14" x14ac:dyDescent="0.2">
      <c r="H863" s="15"/>
      <c r="I863" s="15"/>
      <c r="J863" s="15"/>
      <c r="K863" s="15"/>
      <c r="L863" s="15"/>
      <c r="M863" s="15"/>
      <c r="N863" s="15"/>
    </row>
    <row r="864" spans="8:14" x14ac:dyDescent="0.2">
      <c r="H864" s="15"/>
      <c r="I864" s="15"/>
      <c r="J864" s="15"/>
      <c r="K864" s="15"/>
      <c r="L864" s="15"/>
      <c r="M864" s="15"/>
      <c r="N864" s="15"/>
    </row>
    <row r="865" spans="8:14" x14ac:dyDescent="0.2">
      <c r="H865" s="15"/>
      <c r="I865" s="15"/>
      <c r="J865" s="15"/>
      <c r="K865" s="15"/>
      <c r="L865" s="15"/>
      <c r="M865" s="15"/>
      <c r="N865" s="15"/>
    </row>
    <row r="866" spans="8:14" x14ac:dyDescent="0.2">
      <c r="H866" s="15"/>
      <c r="I866" s="15"/>
      <c r="J866" s="15"/>
      <c r="K866" s="15"/>
      <c r="L866" s="15"/>
      <c r="M866" s="15"/>
      <c r="N866" s="15"/>
    </row>
    <row r="867" spans="8:14" x14ac:dyDescent="0.2">
      <c r="H867" s="15"/>
      <c r="I867" s="15"/>
      <c r="J867" s="15"/>
      <c r="K867" s="15"/>
      <c r="L867" s="15"/>
      <c r="M867" s="15"/>
      <c r="N867" s="15"/>
    </row>
    <row r="868" spans="8:14" x14ac:dyDescent="0.2">
      <c r="H868" s="15"/>
      <c r="I868" s="15"/>
      <c r="J868" s="15"/>
      <c r="K868" s="15"/>
      <c r="L868" s="15"/>
      <c r="M868" s="15"/>
      <c r="N868" s="15"/>
    </row>
    <row r="869" spans="8:14" x14ac:dyDescent="0.2">
      <c r="H869" s="15"/>
      <c r="I869" s="15"/>
      <c r="J869" s="15"/>
      <c r="K869" s="15"/>
      <c r="L869" s="15"/>
      <c r="M869" s="15"/>
      <c r="N869" s="15"/>
    </row>
    <row r="870" spans="8:14" x14ac:dyDescent="0.2">
      <c r="H870" s="15"/>
      <c r="I870" s="15"/>
      <c r="J870" s="15"/>
      <c r="K870" s="15"/>
      <c r="L870" s="15"/>
      <c r="M870" s="15"/>
      <c r="N870" s="15"/>
    </row>
    <row r="871" spans="8:14" x14ac:dyDescent="0.2">
      <c r="H871" s="15"/>
      <c r="I871" s="15"/>
      <c r="J871" s="15"/>
      <c r="K871" s="15"/>
      <c r="L871" s="15"/>
      <c r="M871" s="15"/>
      <c r="N871" s="15"/>
    </row>
    <row r="872" spans="8:14" x14ac:dyDescent="0.2">
      <c r="H872" s="15"/>
      <c r="I872" s="15"/>
      <c r="J872" s="15"/>
      <c r="K872" s="15"/>
      <c r="L872" s="15"/>
      <c r="M872" s="15"/>
      <c r="N872" s="15"/>
    </row>
    <row r="873" spans="8:14" x14ac:dyDescent="0.2">
      <c r="H873" s="15"/>
      <c r="I873" s="15"/>
      <c r="J873" s="15"/>
      <c r="K873" s="15"/>
      <c r="L873" s="15"/>
      <c r="M873" s="15"/>
      <c r="N873" s="15"/>
    </row>
    <row r="874" spans="8:14" x14ac:dyDescent="0.2">
      <c r="H874" s="15"/>
      <c r="I874" s="15"/>
      <c r="J874" s="15"/>
      <c r="K874" s="15"/>
      <c r="L874" s="15"/>
      <c r="M874" s="15"/>
      <c r="N874" s="15"/>
    </row>
    <row r="875" spans="8:14" x14ac:dyDescent="0.2">
      <c r="H875" s="15"/>
      <c r="I875" s="15"/>
      <c r="J875" s="15"/>
      <c r="K875" s="15"/>
      <c r="L875" s="15"/>
      <c r="M875" s="15"/>
      <c r="N875" s="15"/>
    </row>
    <row r="876" spans="8:14" x14ac:dyDescent="0.2">
      <c r="H876" s="15"/>
      <c r="I876" s="15"/>
      <c r="J876" s="15"/>
      <c r="K876" s="15"/>
      <c r="L876" s="15"/>
      <c r="M876" s="15"/>
      <c r="N876" s="15"/>
    </row>
    <row r="877" spans="8:14" x14ac:dyDescent="0.2">
      <c r="H877" s="15"/>
      <c r="I877" s="15"/>
      <c r="J877" s="15"/>
      <c r="K877" s="15"/>
      <c r="L877" s="15"/>
      <c r="M877" s="15"/>
      <c r="N877" s="15"/>
    </row>
    <row r="878" spans="8:14" x14ac:dyDescent="0.2">
      <c r="H878" s="15"/>
      <c r="I878" s="15"/>
      <c r="J878" s="15"/>
      <c r="K878" s="15"/>
      <c r="L878" s="15"/>
      <c r="M878" s="15"/>
      <c r="N878" s="15"/>
    </row>
    <row r="879" spans="8:14" x14ac:dyDescent="0.2">
      <c r="H879" s="15"/>
      <c r="I879" s="15"/>
      <c r="J879" s="15"/>
      <c r="K879" s="15"/>
      <c r="L879" s="15"/>
      <c r="M879" s="15"/>
      <c r="N879" s="15"/>
    </row>
    <row r="880" spans="8:14" x14ac:dyDescent="0.2">
      <c r="H880" s="15"/>
      <c r="I880" s="15"/>
      <c r="J880" s="15"/>
      <c r="K880" s="15"/>
      <c r="L880" s="15"/>
      <c r="M880" s="15"/>
      <c r="N880" s="15"/>
    </row>
    <row r="881" spans="8:14" x14ac:dyDescent="0.2">
      <c r="H881" s="15"/>
      <c r="I881" s="15"/>
      <c r="J881" s="15"/>
      <c r="K881" s="15"/>
      <c r="L881" s="15"/>
      <c r="M881" s="15"/>
      <c r="N881" s="15"/>
    </row>
    <row r="882" spans="8:14" x14ac:dyDescent="0.2">
      <c r="H882" s="15"/>
      <c r="I882" s="15"/>
      <c r="J882" s="15"/>
      <c r="K882" s="15"/>
      <c r="L882" s="15"/>
      <c r="M882" s="15"/>
      <c r="N882" s="15"/>
    </row>
    <row r="883" spans="8:14" x14ac:dyDescent="0.2">
      <c r="H883" s="15"/>
      <c r="I883" s="15"/>
      <c r="J883" s="15"/>
      <c r="K883" s="15"/>
      <c r="L883" s="15"/>
      <c r="M883" s="15"/>
      <c r="N883" s="15"/>
    </row>
    <row r="884" spans="8:14" x14ac:dyDescent="0.2">
      <c r="H884" s="15"/>
      <c r="I884" s="15"/>
      <c r="J884" s="15"/>
      <c r="K884" s="15"/>
      <c r="L884" s="15"/>
      <c r="M884" s="15"/>
      <c r="N884" s="15"/>
    </row>
    <row r="885" spans="8:14" x14ac:dyDescent="0.2">
      <c r="H885" s="15"/>
      <c r="I885" s="15"/>
      <c r="J885" s="15"/>
      <c r="K885" s="15"/>
      <c r="L885" s="15"/>
      <c r="M885" s="15"/>
      <c r="N885" s="15"/>
    </row>
    <row r="886" spans="8:14" x14ac:dyDescent="0.2">
      <c r="H886" s="15"/>
      <c r="I886" s="15"/>
      <c r="J886" s="15"/>
      <c r="K886" s="15"/>
      <c r="L886" s="15"/>
      <c r="M886" s="15"/>
      <c r="N886" s="15"/>
    </row>
    <row r="887" spans="8:14" x14ac:dyDescent="0.2">
      <c r="H887" s="15"/>
      <c r="I887" s="15"/>
      <c r="J887" s="15"/>
      <c r="K887" s="15"/>
      <c r="L887" s="15"/>
      <c r="M887" s="15"/>
      <c r="N887" s="15"/>
    </row>
    <row r="888" spans="8:14" x14ac:dyDescent="0.2">
      <c r="H888" s="15"/>
      <c r="I888" s="15"/>
      <c r="J888" s="15"/>
      <c r="K888" s="15"/>
      <c r="L888" s="15"/>
      <c r="M888" s="15"/>
      <c r="N888" s="15"/>
    </row>
    <row r="889" spans="8:14" x14ac:dyDescent="0.2">
      <c r="H889" s="15"/>
      <c r="I889" s="15"/>
      <c r="J889" s="15"/>
      <c r="K889" s="15"/>
      <c r="L889" s="15"/>
      <c r="M889" s="15"/>
      <c r="N889" s="15"/>
    </row>
    <row r="890" spans="8:14" x14ac:dyDescent="0.2">
      <c r="H890" s="15"/>
      <c r="I890" s="15"/>
      <c r="J890" s="15"/>
      <c r="K890" s="15"/>
      <c r="L890" s="15"/>
      <c r="M890" s="15"/>
      <c r="N890" s="15"/>
    </row>
    <row r="891" spans="8:14" x14ac:dyDescent="0.2">
      <c r="H891" s="15"/>
      <c r="I891" s="15"/>
      <c r="J891" s="15"/>
      <c r="K891" s="15"/>
      <c r="L891" s="15"/>
      <c r="M891" s="15"/>
      <c r="N891" s="15"/>
    </row>
    <row r="892" spans="8:14" x14ac:dyDescent="0.2">
      <c r="H892" s="15"/>
      <c r="I892" s="15"/>
      <c r="J892" s="15"/>
      <c r="K892" s="15"/>
      <c r="L892" s="15"/>
      <c r="M892" s="15"/>
      <c r="N892" s="15"/>
    </row>
    <row r="893" spans="8:14" x14ac:dyDescent="0.2">
      <c r="H893" s="15"/>
      <c r="I893" s="15"/>
      <c r="J893" s="15"/>
      <c r="K893" s="15"/>
      <c r="L893" s="15"/>
      <c r="M893" s="15"/>
      <c r="N893" s="15"/>
    </row>
    <row r="894" spans="8:14" x14ac:dyDescent="0.2">
      <c r="H894" s="15"/>
      <c r="I894" s="15"/>
      <c r="J894" s="15"/>
      <c r="K894" s="15"/>
      <c r="L894" s="15"/>
      <c r="M894" s="15"/>
      <c r="N894" s="15"/>
    </row>
    <row r="895" spans="8:14" x14ac:dyDescent="0.2">
      <c r="H895" s="15"/>
      <c r="I895" s="15"/>
      <c r="J895" s="15"/>
      <c r="K895" s="15"/>
      <c r="L895" s="15"/>
      <c r="M895" s="15"/>
      <c r="N895" s="15"/>
    </row>
    <row r="896" spans="8:14" x14ac:dyDescent="0.2">
      <c r="H896" s="15"/>
      <c r="I896" s="15"/>
      <c r="J896" s="15"/>
      <c r="K896" s="15"/>
      <c r="L896" s="15"/>
      <c r="M896" s="15"/>
      <c r="N896" s="15"/>
    </row>
    <row r="897" spans="8:14" x14ac:dyDescent="0.2">
      <c r="H897" s="15"/>
      <c r="I897" s="15"/>
      <c r="J897" s="15"/>
      <c r="K897" s="15"/>
      <c r="L897" s="15"/>
      <c r="M897" s="15"/>
      <c r="N897" s="15"/>
    </row>
    <row r="898" spans="8:14" x14ac:dyDescent="0.2">
      <c r="H898" s="15"/>
      <c r="I898" s="15"/>
      <c r="J898" s="15"/>
      <c r="K898" s="15"/>
      <c r="L898" s="15"/>
      <c r="M898" s="15"/>
      <c r="N898" s="15"/>
    </row>
    <row r="899" spans="8:14" x14ac:dyDescent="0.2">
      <c r="H899" s="15"/>
      <c r="I899" s="15"/>
      <c r="J899" s="15"/>
      <c r="K899" s="15"/>
      <c r="L899" s="15"/>
      <c r="M899" s="15"/>
      <c r="N899" s="15"/>
    </row>
    <row r="900" spans="8:14" x14ac:dyDescent="0.2">
      <c r="H900" s="15"/>
      <c r="I900" s="15"/>
      <c r="J900" s="15"/>
      <c r="K900" s="15"/>
      <c r="L900" s="15"/>
      <c r="M900" s="15"/>
      <c r="N900" s="15"/>
    </row>
    <row r="901" spans="8:14" x14ac:dyDescent="0.2">
      <c r="H901" s="15"/>
      <c r="I901" s="15"/>
      <c r="J901" s="15"/>
      <c r="K901" s="15"/>
      <c r="L901" s="15"/>
      <c r="M901" s="15"/>
      <c r="N901" s="15"/>
    </row>
    <row r="902" spans="8:14" x14ac:dyDescent="0.2">
      <c r="H902" s="15"/>
      <c r="I902" s="15"/>
      <c r="J902" s="15"/>
      <c r="K902" s="15"/>
      <c r="L902" s="15"/>
      <c r="M902" s="15"/>
      <c r="N902" s="15"/>
    </row>
    <row r="903" spans="8:14" x14ac:dyDescent="0.2">
      <c r="H903" s="15"/>
      <c r="I903" s="15"/>
      <c r="J903" s="15"/>
      <c r="K903" s="15"/>
      <c r="L903" s="15"/>
      <c r="M903" s="15"/>
      <c r="N903" s="15"/>
    </row>
    <row r="904" spans="8:14" x14ac:dyDescent="0.2">
      <c r="H904" s="15"/>
      <c r="I904" s="15"/>
      <c r="J904" s="15"/>
      <c r="K904" s="15"/>
      <c r="L904" s="15"/>
      <c r="M904" s="15"/>
      <c r="N904" s="15"/>
    </row>
    <row r="905" spans="8:14" x14ac:dyDescent="0.2">
      <c r="H905" s="15"/>
      <c r="I905" s="15"/>
      <c r="J905" s="15"/>
      <c r="K905" s="15"/>
      <c r="L905" s="15"/>
      <c r="M905" s="15"/>
      <c r="N905" s="15"/>
    </row>
    <row r="906" spans="8:14" x14ac:dyDescent="0.2">
      <c r="H906" s="15"/>
      <c r="I906" s="15"/>
      <c r="J906" s="15"/>
      <c r="K906" s="15"/>
      <c r="L906" s="15"/>
      <c r="M906" s="15"/>
      <c r="N906" s="15"/>
    </row>
    <row r="907" spans="8:14" x14ac:dyDescent="0.2">
      <c r="H907" s="15"/>
      <c r="I907" s="15"/>
      <c r="J907" s="15"/>
      <c r="K907" s="15"/>
      <c r="L907" s="15"/>
      <c r="M907" s="15"/>
      <c r="N907" s="15"/>
    </row>
    <row r="908" spans="8:14" x14ac:dyDescent="0.2">
      <c r="H908" s="15"/>
      <c r="I908" s="15"/>
      <c r="J908" s="15"/>
      <c r="K908" s="15"/>
      <c r="L908" s="15"/>
      <c r="M908" s="15"/>
      <c r="N908" s="15"/>
    </row>
    <row r="909" spans="8:14" x14ac:dyDescent="0.2">
      <c r="H909" s="15"/>
      <c r="I909" s="15"/>
      <c r="J909" s="15"/>
      <c r="K909" s="15"/>
      <c r="L909" s="15"/>
      <c r="M909" s="15"/>
      <c r="N909" s="15"/>
    </row>
    <row r="910" spans="8:14" x14ac:dyDescent="0.2">
      <c r="H910" s="15"/>
      <c r="I910" s="15"/>
      <c r="J910" s="15"/>
      <c r="K910" s="15"/>
      <c r="L910" s="15"/>
      <c r="M910" s="15"/>
      <c r="N910" s="15"/>
    </row>
    <row r="911" spans="8:14" x14ac:dyDescent="0.2">
      <c r="H911" s="15"/>
      <c r="I911" s="15"/>
      <c r="J911" s="15"/>
      <c r="K911" s="15"/>
      <c r="L911" s="15"/>
      <c r="M911" s="15"/>
      <c r="N911" s="15"/>
    </row>
    <row r="912" spans="8:14" x14ac:dyDescent="0.2">
      <c r="H912" s="15"/>
      <c r="I912" s="15"/>
      <c r="J912" s="15"/>
      <c r="K912" s="15"/>
      <c r="L912" s="15"/>
      <c r="M912" s="15"/>
      <c r="N912" s="15"/>
    </row>
    <row r="913" spans="8:14" x14ac:dyDescent="0.2">
      <c r="H913" s="15"/>
      <c r="I913" s="15"/>
      <c r="J913" s="15"/>
      <c r="K913" s="15"/>
      <c r="L913" s="15"/>
      <c r="M913" s="15"/>
      <c r="N913" s="15"/>
    </row>
    <row r="914" spans="8:14" x14ac:dyDescent="0.2">
      <c r="H914" s="15"/>
      <c r="I914" s="15"/>
      <c r="J914" s="15"/>
      <c r="K914" s="15"/>
      <c r="L914" s="15"/>
      <c r="M914" s="15"/>
      <c r="N914" s="15"/>
    </row>
    <row r="915" spans="8:14" x14ac:dyDescent="0.2">
      <c r="H915" s="15"/>
      <c r="I915" s="15"/>
      <c r="J915" s="15"/>
      <c r="K915" s="15"/>
      <c r="L915" s="15"/>
      <c r="M915" s="15"/>
      <c r="N915" s="15"/>
    </row>
    <row r="916" spans="8:14" x14ac:dyDescent="0.2">
      <c r="H916" s="15"/>
      <c r="I916" s="15"/>
      <c r="J916" s="15"/>
      <c r="K916" s="15"/>
      <c r="L916" s="15"/>
      <c r="M916" s="15"/>
      <c r="N916" s="15"/>
    </row>
    <row r="917" spans="8:14" x14ac:dyDescent="0.2">
      <c r="H917" s="15"/>
      <c r="I917" s="15"/>
      <c r="J917" s="15"/>
      <c r="K917" s="15"/>
      <c r="L917" s="15"/>
      <c r="M917" s="15"/>
      <c r="N917" s="15"/>
    </row>
    <row r="918" spans="8:14" x14ac:dyDescent="0.2">
      <c r="H918" s="15"/>
      <c r="I918" s="15"/>
      <c r="J918" s="15"/>
      <c r="K918" s="15"/>
      <c r="L918" s="15"/>
      <c r="M918" s="15"/>
      <c r="N918" s="15"/>
    </row>
    <row r="919" spans="8:14" x14ac:dyDescent="0.2">
      <c r="H919" s="15"/>
      <c r="I919" s="15"/>
      <c r="J919" s="15"/>
      <c r="K919" s="15"/>
      <c r="L919" s="15"/>
      <c r="M919" s="15"/>
      <c r="N919" s="15"/>
    </row>
    <row r="920" spans="8:14" x14ac:dyDescent="0.2">
      <c r="H920" s="15"/>
      <c r="I920" s="15"/>
      <c r="J920" s="15"/>
      <c r="K920" s="15"/>
      <c r="L920" s="15"/>
      <c r="M920" s="15"/>
      <c r="N920" s="15"/>
    </row>
    <row r="921" spans="8:14" x14ac:dyDescent="0.2">
      <c r="H921" s="15"/>
      <c r="I921" s="15"/>
      <c r="J921" s="15"/>
      <c r="K921" s="15"/>
      <c r="L921" s="15"/>
      <c r="M921" s="15"/>
      <c r="N921" s="15"/>
    </row>
    <row r="922" spans="8:14" x14ac:dyDescent="0.2">
      <c r="H922" s="15"/>
      <c r="I922" s="15"/>
      <c r="J922" s="15"/>
      <c r="K922" s="15"/>
      <c r="L922" s="15"/>
      <c r="M922" s="15"/>
      <c r="N922" s="15"/>
    </row>
    <row r="923" spans="8:14" x14ac:dyDescent="0.2">
      <c r="H923" s="15"/>
      <c r="I923" s="15"/>
      <c r="J923" s="15"/>
      <c r="K923" s="15"/>
      <c r="L923" s="15"/>
      <c r="M923" s="15"/>
      <c r="N923" s="15"/>
    </row>
    <row r="924" spans="8:14" x14ac:dyDescent="0.2">
      <c r="H924" s="15"/>
      <c r="I924" s="15"/>
      <c r="J924" s="15"/>
      <c r="K924" s="15"/>
      <c r="L924" s="15"/>
      <c r="M924" s="15"/>
      <c r="N924" s="15"/>
    </row>
    <row r="925" spans="8:14" x14ac:dyDescent="0.2">
      <c r="H925" s="15"/>
      <c r="I925" s="15"/>
      <c r="J925" s="15"/>
      <c r="K925" s="15"/>
      <c r="L925" s="15"/>
      <c r="M925" s="15"/>
      <c r="N925" s="15"/>
    </row>
    <row r="926" spans="8:14" x14ac:dyDescent="0.2">
      <c r="H926" s="15"/>
      <c r="I926" s="15"/>
      <c r="J926" s="15"/>
      <c r="K926" s="15"/>
      <c r="L926" s="15"/>
      <c r="M926" s="15"/>
      <c r="N926" s="15"/>
    </row>
    <row r="927" spans="8:14" x14ac:dyDescent="0.2">
      <c r="H927" s="15"/>
      <c r="I927" s="15"/>
      <c r="J927" s="15"/>
      <c r="K927" s="15"/>
      <c r="L927" s="15"/>
      <c r="M927" s="15"/>
      <c r="N927" s="15"/>
    </row>
    <row r="928" spans="8:14" x14ac:dyDescent="0.2">
      <c r="H928" s="15"/>
      <c r="I928" s="15"/>
      <c r="J928" s="15"/>
      <c r="K928" s="15"/>
      <c r="L928" s="15"/>
      <c r="M928" s="15"/>
      <c r="N928" s="15"/>
    </row>
    <row r="929" spans="8:14" x14ac:dyDescent="0.2">
      <c r="H929" s="15"/>
      <c r="I929" s="15"/>
      <c r="J929" s="15"/>
      <c r="K929" s="15"/>
      <c r="L929" s="15"/>
      <c r="M929" s="15"/>
      <c r="N929" s="15"/>
    </row>
    <row r="930" spans="8:14" x14ac:dyDescent="0.2">
      <c r="H930" s="15"/>
      <c r="I930" s="15"/>
      <c r="J930" s="15"/>
      <c r="K930" s="15"/>
      <c r="L930" s="15"/>
      <c r="M930" s="15"/>
      <c r="N930" s="15"/>
    </row>
    <row r="931" spans="8:14" x14ac:dyDescent="0.2">
      <c r="H931" s="15"/>
      <c r="I931" s="15"/>
      <c r="J931" s="15"/>
      <c r="K931" s="15"/>
      <c r="L931" s="15"/>
      <c r="M931" s="15"/>
      <c r="N931" s="15"/>
    </row>
    <row r="932" spans="8:14" x14ac:dyDescent="0.2">
      <c r="H932" s="15"/>
      <c r="I932" s="15"/>
      <c r="J932" s="15"/>
      <c r="K932" s="15"/>
      <c r="L932" s="15"/>
      <c r="M932" s="15"/>
      <c r="N932" s="15"/>
    </row>
    <row r="933" spans="8:14" x14ac:dyDescent="0.2">
      <c r="H933" s="15"/>
      <c r="I933" s="15"/>
      <c r="J933" s="15"/>
      <c r="K933" s="15"/>
      <c r="L933" s="15"/>
      <c r="M933" s="15"/>
      <c r="N933" s="15"/>
    </row>
    <row r="934" spans="8:14" x14ac:dyDescent="0.2">
      <c r="H934" s="15"/>
      <c r="I934" s="15"/>
      <c r="J934" s="15"/>
      <c r="K934" s="15"/>
      <c r="L934" s="15"/>
      <c r="M934" s="15"/>
      <c r="N934" s="15"/>
    </row>
    <row r="935" spans="8:14" x14ac:dyDescent="0.2">
      <c r="H935" s="15"/>
      <c r="I935" s="15"/>
      <c r="J935" s="15"/>
      <c r="K935" s="15"/>
      <c r="L935" s="15"/>
      <c r="M935" s="15"/>
      <c r="N935" s="15"/>
    </row>
    <row r="936" spans="8:14" x14ac:dyDescent="0.2">
      <c r="H936" s="15"/>
      <c r="I936" s="15"/>
      <c r="J936" s="15"/>
      <c r="K936" s="15"/>
      <c r="L936" s="15"/>
      <c r="M936" s="15"/>
      <c r="N936" s="15"/>
    </row>
    <row r="937" spans="8:14" x14ac:dyDescent="0.2">
      <c r="H937" s="15"/>
      <c r="I937" s="15"/>
      <c r="J937" s="15"/>
      <c r="K937" s="15"/>
      <c r="L937" s="15"/>
      <c r="M937" s="15"/>
      <c r="N937" s="15"/>
    </row>
    <row r="938" spans="8:14" x14ac:dyDescent="0.2">
      <c r="H938" s="15"/>
      <c r="I938" s="15"/>
      <c r="J938" s="15"/>
      <c r="K938" s="15"/>
      <c r="L938" s="15"/>
      <c r="M938" s="15"/>
      <c r="N938" s="15"/>
    </row>
    <row r="939" spans="8:14" x14ac:dyDescent="0.2">
      <c r="H939" s="15"/>
      <c r="I939" s="15"/>
      <c r="J939" s="15"/>
      <c r="K939" s="15"/>
      <c r="L939" s="15"/>
      <c r="M939" s="15"/>
      <c r="N939" s="15"/>
    </row>
    <row r="940" spans="8:14" x14ac:dyDescent="0.2">
      <c r="H940" s="15"/>
      <c r="I940" s="15"/>
      <c r="J940" s="15"/>
      <c r="K940" s="15"/>
      <c r="L940" s="15"/>
      <c r="M940" s="15"/>
      <c r="N940" s="15"/>
    </row>
    <row r="941" spans="8:14" x14ac:dyDescent="0.2">
      <c r="H941" s="15"/>
      <c r="I941" s="15"/>
      <c r="J941" s="15"/>
      <c r="K941" s="15"/>
      <c r="L941" s="15"/>
      <c r="M941" s="15"/>
      <c r="N941" s="15"/>
    </row>
    <row r="942" spans="8:14" x14ac:dyDescent="0.2">
      <c r="H942" s="15"/>
      <c r="I942" s="15"/>
      <c r="J942" s="15"/>
      <c r="K942" s="15"/>
      <c r="L942" s="15"/>
      <c r="M942" s="15"/>
      <c r="N942" s="15"/>
    </row>
    <row r="943" spans="8:14" x14ac:dyDescent="0.2">
      <c r="H943" s="15"/>
      <c r="I943" s="15"/>
      <c r="J943" s="15"/>
      <c r="K943" s="15"/>
      <c r="L943" s="15"/>
      <c r="M943" s="15"/>
      <c r="N943" s="15"/>
    </row>
    <row r="944" spans="8:14" x14ac:dyDescent="0.2">
      <c r="H944" s="15"/>
      <c r="I944" s="15"/>
      <c r="J944" s="15"/>
      <c r="K944" s="15"/>
      <c r="L944" s="15"/>
      <c r="M944" s="15"/>
      <c r="N944" s="15"/>
    </row>
    <row r="945" spans="8:14" x14ac:dyDescent="0.2">
      <c r="H945" s="15"/>
      <c r="I945" s="15"/>
      <c r="J945" s="15"/>
      <c r="K945" s="15"/>
      <c r="L945" s="15"/>
      <c r="M945" s="15"/>
      <c r="N945" s="15"/>
    </row>
    <row r="946" spans="8:14" x14ac:dyDescent="0.2">
      <c r="H946" s="15"/>
      <c r="I946" s="15"/>
      <c r="J946" s="15"/>
      <c r="K946" s="15"/>
      <c r="L946" s="15"/>
      <c r="M946" s="15"/>
      <c r="N946" s="15"/>
    </row>
    <row r="947" spans="8:14" x14ac:dyDescent="0.2">
      <c r="H947" s="15"/>
      <c r="I947" s="15"/>
      <c r="J947" s="15"/>
      <c r="K947" s="15"/>
      <c r="L947" s="15"/>
      <c r="M947" s="15"/>
      <c r="N947" s="15"/>
    </row>
    <row r="948" spans="8:14" x14ac:dyDescent="0.2">
      <c r="H948" s="15"/>
      <c r="I948" s="15"/>
      <c r="J948" s="15"/>
      <c r="K948" s="15"/>
      <c r="L948" s="15"/>
      <c r="M948" s="15"/>
      <c r="N948" s="15"/>
    </row>
    <row r="949" spans="8:14" x14ac:dyDescent="0.2">
      <c r="H949" s="15"/>
      <c r="I949" s="15"/>
      <c r="J949" s="15"/>
      <c r="K949" s="15"/>
      <c r="L949" s="15"/>
      <c r="M949" s="15"/>
      <c r="N949" s="15"/>
    </row>
    <row r="950" spans="8:14" x14ac:dyDescent="0.2">
      <c r="H950" s="15"/>
      <c r="I950" s="15"/>
      <c r="J950" s="15"/>
      <c r="K950" s="15"/>
      <c r="L950" s="15"/>
      <c r="M950" s="15"/>
      <c r="N950" s="15"/>
    </row>
    <row r="951" spans="8:14" x14ac:dyDescent="0.2">
      <c r="H951" s="15"/>
      <c r="I951" s="15"/>
      <c r="J951" s="15"/>
      <c r="K951" s="15"/>
      <c r="L951" s="15"/>
      <c r="M951" s="15"/>
      <c r="N951" s="15"/>
    </row>
    <row r="952" spans="8:14" x14ac:dyDescent="0.2">
      <c r="H952" s="15"/>
      <c r="I952" s="15"/>
      <c r="J952" s="15"/>
      <c r="K952" s="15"/>
      <c r="L952" s="15"/>
      <c r="M952" s="15"/>
      <c r="N952" s="15"/>
    </row>
    <row r="953" spans="8:14" x14ac:dyDescent="0.2">
      <c r="H953" s="15"/>
      <c r="I953" s="15"/>
      <c r="J953" s="15"/>
      <c r="K953" s="15"/>
      <c r="L953" s="15"/>
      <c r="M953" s="15"/>
      <c r="N953" s="15"/>
    </row>
    <row r="954" spans="8:14" x14ac:dyDescent="0.2">
      <c r="H954" s="15"/>
      <c r="I954" s="15"/>
      <c r="J954" s="15"/>
      <c r="K954" s="15"/>
      <c r="L954" s="15"/>
      <c r="M954" s="15"/>
      <c r="N954" s="15"/>
    </row>
    <row r="955" spans="8:14" x14ac:dyDescent="0.2">
      <c r="H955" s="15"/>
      <c r="I955" s="15"/>
      <c r="J955" s="15"/>
      <c r="K955" s="15"/>
      <c r="L955" s="15"/>
      <c r="M955" s="15"/>
      <c r="N955" s="15"/>
    </row>
    <row r="956" spans="8:14" x14ac:dyDescent="0.2">
      <c r="H956" s="15"/>
      <c r="I956" s="15"/>
      <c r="J956" s="15"/>
      <c r="K956" s="15"/>
      <c r="L956" s="15"/>
      <c r="M956" s="15"/>
      <c r="N956" s="15"/>
    </row>
    <row r="957" spans="8:14" x14ac:dyDescent="0.2">
      <c r="H957" s="15"/>
      <c r="I957" s="15"/>
      <c r="J957" s="15"/>
      <c r="K957" s="15"/>
      <c r="L957" s="15"/>
      <c r="M957" s="15"/>
      <c r="N957" s="15"/>
    </row>
    <row r="958" spans="8:14" x14ac:dyDescent="0.2">
      <c r="H958" s="15"/>
      <c r="I958" s="15"/>
      <c r="J958" s="15"/>
      <c r="K958" s="15"/>
      <c r="L958" s="15"/>
      <c r="M958" s="15"/>
      <c r="N958" s="15"/>
    </row>
    <row r="959" spans="8:14" x14ac:dyDescent="0.2">
      <c r="H959" s="15"/>
      <c r="I959" s="15"/>
      <c r="J959" s="15"/>
      <c r="K959" s="15"/>
      <c r="L959" s="15"/>
      <c r="M959" s="15"/>
      <c r="N959" s="15"/>
    </row>
    <row r="960" spans="8:14" x14ac:dyDescent="0.2">
      <c r="H960" s="15"/>
      <c r="I960" s="15"/>
      <c r="J960" s="15"/>
      <c r="K960" s="15"/>
      <c r="L960" s="15"/>
      <c r="M960" s="15"/>
      <c r="N960" s="15"/>
    </row>
    <row r="961" spans="8:14" x14ac:dyDescent="0.2">
      <c r="H961" s="15"/>
      <c r="I961" s="15"/>
      <c r="J961" s="15"/>
      <c r="K961" s="15"/>
      <c r="L961" s="15"/>
      <c r="M961" s="15"/>
      <c r="N961" s="15"/>
    </row>
    <row r="962" spans="8:14" x14ac:dyDescent="0.2">
      <c r="H962" s="15"/>
      <c r="I962" s="15"/>
      <c r="J962" s="15"/>
      <c r="K962" s="15"/>
      <c r="L962" s="15"/>
      <c r="M962" s="15"/>
      <c r="N962" s="15"/>
    </row>
    <row r="963" spans="8:14" x14ac:dyDescent="0.2">
      <c r="H963" s="15"/>
      <c r="I963" s="15"/>
      <c r="J963" s="15"/>
      <c r="K963" s="15"/>
      <c r="L963" s="15"/>
      <c r="M963" s="15"/>
      <c r="N963" s="15"/>
    </row>
    <row r="964" spans="8:14" x14ac:dyDescent="0.2">
      <c r="H964" s="15"/>
      <c r="I964" s="15"/>
      <c r="J964" s="15"/>
      <c r="K964" s="15"/>
      <c r="L964" s="15"/>
      <c r="M964" s="15"/>
      <c r="N964" s="15"/>
    </row>
    <row r="965" spans="8:14" x14ac:dyDescent="0.2">
      <c r="H965" s="15"/>
      <c r="I965" s="15"/>
      <c r="J965" s="15"/>
      <c r="K965" s="15"/>
      <c r="L965" s="15"/>
      <c r="M965" s="15"/>
      <c r="N965" s="15"/>
    </row>
    <row r="966" spans="8:14" x14ac:dyDescent="0.2">
      <c r="H966" s="15"/>
      <c r="I966" s="15"/>
      <c r="J966" s="15"/>
      <c r="K966" s="15"/>
      <c r="L966" s="15"/>
      <c r="M966" s="15"/>
      <c r="N966" s="15"/>
    </row>
    <row r="967" spans="8:14" x14ac:dyDescent="0.2">
      <c r="H967" s="15"/>
      <c r="I967" s="15"/>
      <c r="J967" s="15"/>
      <c r="K967" s="15"/>
      <c r="L967" s="15"/>
      <c r="M967" s="15"/>
      <c r="N967" s="15"/>
    </row>
    <row r="968" spans="8:14" x14ac:dyDescent="0.2">
      <c r="H968" s="15"/>
      <c r="I968" s="15"/>
      <c r="J968" s="15"/>
      <c r="K968" s="15"/>
      <c r="L968" s="15"/>
      <c r="M968" s="15"/>
      <c r="N968" s="15"/>
    </row>
    <row r="969" spans="8:14" x14ac:dyDescent="0.2">
      <c r="H969" s="15"/>
      <c r="I969" s="15"/>
      <c r="J969" s="15"/>
      <c r="K969" s="15"/>
      <c r="L969" s="15"/>
      <c r="M969" s="15"/>
      <c r="N969" s="15"/>
    </row>
    <row r="970" spans="8:14" x14ac:dyDescent="0.2">
      <c r="H970" s="15"/>
      <c r="I970" s="15"/>
      <c r="J970" s="15"/>
      <c r="K970" s="15"/>
      <c r="L970" s="15"/>
      <c r="M970" s="15"/>
      <c r="N970" s="15"/>
    </row>
    <row r="971" spans="8:14" x14ac:dyDescent="0.2">
      <c r="H971" s="15"/>
      <c r="I971" s="15"/>
      <c r="J971" s="15"/>
      <c r="K971" s="15"/>
      <c r="L971" s="15"/>
      <c r="M971" s="15"/>
      <c r="N971" s="15"/>
    </row>
    <row r="972" spans="8:14" x14ac:dyDescent="0.2">
      <c r="H972" s="15"/>
      <c r="I972" s="15"/>
      <c r="J972" s="15"/>
      <c r="K972" s="15"/>
      <c r="L972" s="15"/>
      <c r="M972" s="15"/>
      <c r="N972" s="15"/>
    </row>
    <row r="973" spans="8:14" x14ac:dyDescent="0.2">
      <c r="H973" s="15"/>
      <c r="I973" s="15"/>
      <c r="J973" s="15"/>
      <c r="K973" s="15"/>
      <c r="L973" s="15"/>
      <c r="M973" s="15"/>
      <c r="N973" s="15"/>
    </row>
    <row r="974" spans="8:14" x14ac:dyDescent="0.2">
      <c r="H974" s="15"/>
      <c r="I974" s="15"/>
      <c r="J974" s="15"/>
      <c r="K974" s="15"/>
      <c r="L974" s="15"/>
      <c r="M974" s="15"/>
      <c r="N974" s="15"/>
    </row>
    <row r="975" spans="8:14" x14ac:dyDescent="0.2">
      <c r="H975" s="15"/>
      <c r="I975" s="15"/>
      <c r="J975" s="15"/>
      <c r="K975" s="15"/>
      <c r="L975" s="15"/>
      <c r="M975" s="15"/>
      <c r="N975" s="15"/>
    </row>
    <row r="976" spans="8:14" x14ac:dyDescent="0.2">
      <c r="H976" s="15"/>
      <c r="I976" s="15"/>
      <c r="J976" s="15"/>
      <c r="K976" s="15"/>
      <c r="L976" s="15"/>
      <c r="M976" s="15"/>
      <c r="N976" s="15"/>
    </row>
    <row r="977" spans="8:14" x14ac:dyDescent="0.2">
      <c r="H977" s="15"/>
      <c r="I977" s="15"/>
      <c r="J977" s="15"/>
      <c r="K977" s="15"/>
      <c r="L977" s="15"/>
      <c r="M977" s="15"/>
      <c r="N977" s="15"/>
    </row>
    <row r="978" spans="8:14" x14ac:dyDescent="0.2">
      <c r="H978" s="15"/>
      <c r="I978" s="15"/>
      <c r="J978" s="15"/>
      <c r="K978" s="15"/>
      <c r="L978" s="15"/>
      <c r="M978" s="15"/>
      <c r="N978" s="15"/>
    </row>
    <row r="979" spans="8:14" x14ac:dyDescent="0.2">
      <c r="H979" s="15"/>
      <c r="I979" s="15"/>
      <c r="J979" s="15"/>
      <c r="K979" s="15"/>
      <c r="L979" s="15"/>
      <c r="M979" s="15"/>
      <c r="N979" s="15"/>
    </row>
    <row r="980" spans="8:14" x14ac:dyDescent="0.2">
      <c r="H980" s="15"/>
      <c r="I980" s="15"/>
      <c r="J980" s="15"/>
      <c r="K980" s="15"/>
      <c r="L980" s="15"/>
      <c r="M980" s="15"/>
      <c r="N980" s="15"/>
    </row>
    <row r="981" spans="8:14" x14ac:dyDescent="0.2">
      <c r="H981" s="15"/>
      <c r="I981" s="15"/>
      <c r="J981" s="15"/>
      <c r="K981" s="15"/>
      <c r="L981" s="15"/>
      <c r="M981" s="15"/>
      <c r="N981" s="15"/>
    </row>
    <row r="982" spans="8:14" x14ac:dyDescent="0.2">
      <c r="H982" s="15"/>
      <c r="I982" s="15"/>
      <c r="J982" s="15"/>
      <c r="K982" s="15"/>
      <c r="L982" s="15"/>
      <c r="M982" s="15"/>
      <c r="N982" s="15"/>
    </row>
    <row r="983" spans="8:14" x14ac:dyDescent="0.2">
      <c r="H983" s="15"/>
      <c r="I983" s="15"/>
      <c r="J983" s="15"/>
      <c r="K983" s="15"/>
      <c r="L983" s="15"/>
      <c r="M983" s="15"/>
      <c r="N983" s="15"/>
    </row>
    <row r="984" spans="8:14" x14ac:dyDescent="0.2">
      <c r="H984" s="15"/>
      <c r="I984" s="15"/>
      <c r="J984" s="15"/>
      <c r="K984" s="15"/>
      <c r="L984" s="15"/>
      <c r="M984" s="15"/>
      <c r="N984" s="15"/>
    </row>
    <row r="985" spans="8:14" x14ac:dyDescent="0.2">
      <c r="H985" s="15"/>
      <c r="I985" s="15"/>
      <c r="J985" s="15"/>
      <c r="K985" s="15"/>
      <c r="L985" s="15"/>
      <c r="M985" s="15"/>
      <c r="N985" s="15"/>
    </row>
    <row r="986" spans="8:14" x14ac:dyDescent="0.2">
      <c r="H986" s="15"/>
      <c r="I986" s="15"/>
      <c r="J986" s="15"/>
      <c r="K986" s="15"/>
      <c r="L986" s="15"/>
      <c r="M986" s="15"/>
      <c r="N986" s="15"/>
    </row>
    <row r="987" spans="8:14" x14ac:dyDescent="0.2">
      <c r="H987" s="15"/>
      <c r="I987" s="15"/>
      <c r="J987" s="15"/>
      <c r="K987" s="15"/>
      <c r="L987" s="15"/>
      <c r="M987" s="15"/>
      <c r="N987" s="15"/>
    </row>
    <row r="988" spans="8:14" x14ac:dyDescent="0.2">
      <c r="H988" s="15"/>
      <c r="I988" s="15"/>
      <c r="J988" s="15"/>
      <c r="K988" s="15"/>
      <c r="L988" s="15"/>
      <c r="M988" s="15"/>
      <c r="N988" s="15"/>
    </row>
    <row r="989" spans="8:14" x14ac:dyDescent="0.2">
      <c r="H989" s="15"/>
      <c r="I989" s="15"/>
      <c r="J989" s="15"/>
      <c r="K989" s="15"/>
      <c r="L989" s="15"/>
      <c r="M989" s="15"/>
      <c r="N989" s="15"/>
    </row>
    <row r="990" spans="8:14" x14ac:dyDescent="0.2">
      <c r="H990" s="15"/>
      <c r="I990" s="15"/>
      <c r="J990" s="15"/>
      <c r="K990" s="15"/>
      <c r="L990" s="15"/>
      <c r="M990" s="15"/>
      <c r="N990" s="15"/>
    </row>
    <row r="991" spans="8:14" x14ac:dyDescent="0.2">
      <c r="H991" s="15"/>
      <c r="I991" s="15"/>
      <c r="J991" s="15"/>
      <c r="K991" s="15"/>
      <c r="L991" s="15"/>
      <c r="M991" s="15"/>
      <c r="N991" s="15"/>
    </row>
    <row r="992" spans="8:14" x14ac:dyDescent="0.2">
      <c r="H992" s="15"/>
      <c r="I992" s="15"/>
      <c r="J992" s="15"/>
      <c r="K992" s="15"/>
      <c r="L992" s="15"/>
      <c r="M992" s="15"/>
      <c r="N992" s="15"/>
    </row>
    <row r="993" spans="8:14" x14ac:dyDescent="0.2">
      <c r="H993" s="15"/>
      <c r="I993" s="15"/>
      <c r="J993" s="15"/>
      <c r="K993" s="15"/>
      <c r="L993" s="15"/>
      <c r="M993" s="15"/>
      <c r="N993" s="15"/>
    </row>
    <row r="994" spans="8:14" x14ac:dyDescent="0.2">
      <c r="H994" s="15"/>
      <c r="I994" s="15"/>
      <c r="J994" s="15"/>
      <c r="K994" s="15"/>
      <c r="L994" s="15"/>
      <c r="M994" s="15"/>
      <c r="N994" s="15"/>
    </row>
    <row r="995" spans="8:14" x14ac:dyDescent="0.2">
      <c r="H995" s="15"/>
      <c r="I995" s="15"/>
      <c r="J995" s="15"/>
      <c r="K995" s="15"/>
      <c r="L995" s="15"/>
      <c r="M995" s="15"/>
      <c r="N995" s="15"/>
    </row>
    <row r="996" spans="8:14" x14ac:dyDescent="0.2">
      <c r="H996" s="15"/>
      <c r="I996" s="15"/>
      <c r="J996" s="15"/>
      <c r="K996" s="15"/>
      <c r="L996" s="15"/>
      <c r="M996" s="15"/>
      <c r="N996" s="15"/>
    </row>
    <row r="997" spans="8:14" x14ac:dyDescent="0.2">
      <c r="H997" s="15"/>
      <c r="I997" s="15"/>
      <c r="J997" s="15"/>
      <c r="K997" s="15"/>
      <c r="L997" s="15"/>
      <c r="M997" s="15"/>
      <c r="N997" s="15"/>
    </row>
    <row r="998" spans="8:14" x14ac:dyDescent="0.2">
      <c r="H998" s="15"/>
      <c r="I998" s="15"/>
      <c r="J998" s="15"/>
      <c r="K998" s="15"/>
      <c r="L998" s="15"/>
      <c r="M998" s="15"/>
      <c r="N998" s="15"/>
    </row>
    <row r="999" spans="8:14" x14ac:dyDescent="0.2">
      <c r="H999" s="15"/>
      <c r="I999" s="15"/>
      <c r="J999" s="15"/>
      <c r="K999" s="15"/>
      <c r="L999" s="15"/>
      <c r="M999" s="15"/>
      <c r="N999" s="15"/>
    </row>
    <row r="1000" spans="8:14" x14ac:dyDescent="0.2">
      <c r="H1000" s="15"/>
      <c r="I1000" s="15"/>
      <c r="J1000" s="15"/>
      <c r="K1000" s="15"/>
      <c r="L1000" s="15"/>
      <c r="M1000" s="15"/>
      <c r="N1000" s="15"/>
    </row>
    <row r="1001" spans="8:14" x14ac:dyDescent="0.2">
      <c r="H1001" s="15"/>
      <c r="I1001" s="15"/>
      <c r="J1001" s="15"/>
      <c r="K1001" s="15"/>
      <c r="L1001" s="15"/>
      <c r="M1001" s="15"/>
      <c r="N1001" s="15"/>
    </row>
    <row r="1002" spans="8:14" x14ac:dyDescent="0.2">
      <c r="H1002" s="15"/>
      <c r="I1002" s="15"/>
      <c r="J1002" s="15"/>
      <c r="K1002" s="15"/>
      <c r="L1002" s="15"/>
      <c r="M1002" s="15"/>
      <c r="N1002" s="15"/>
    </row>
    <row r="1003" spans="8:14" x14ac:dyDescent="0.2">
      <c r="H1003" s="15"/>
      <c r="I1003" s="15"/>
      <c r="J1003" s="15"/>
      <c r="K1003" s="15"/>
      <c r="L1003" s="15"/>
      <c r="M1003" s="15"/>
      <c r="N1003" s="15"/>
    </row>
    <row r="1004" spans="8:14" x14ac:dyDescent="0.2">
      <c r="H1004" s="15"/>
      <c r="I1004" s="15"/>
      <c r="J1004" s="15"/>
      <c r="K1004" s="15"/>
      <c r="L1004" s="15"/>
      <c r="M1004" s="15"/>
      <c r="N1004" s="15"/>
    </row>
    <row r="1005" spans="8:14" x14ac:dyDescent="0.2">
      <c r="H1005" s="15"/>
      <c r="I1005" s="15"/>
      <c r="J1005" s="15"/>
      <c r="K1005" s="15"/>
      <c r="L1005" s="15"/>
      <c r="M1005" s="15"/>
      <c r="N1005" s="15"/>
    </row>
    <row r="1006" spans="8:14" x14ac:dyDescent="0.2">
      <c r="H1006" s="15"/>
      <c r="I1006" s="15"/>
      <c r="J1006" s="15"/>
      <c r="K1006" s="15"/>
      <c r="L1006" s="15"/>
      <c r="M1006" s="15"/>
      <c r="N1006" s="15"/>
    </row>
    <row r="1007" spans="8:14" x14ac:dyDescent="0.2">
      <c r="H1007" s="15"/>
      <c r="I1007" s="15"/>
      <c r="J1007" s="15"/>
      <c r="K1007" s="15"/>
      <c r="L1007" s="15"/>
      <c r="M1007" s="15"/>
      <c r="N1007" s="15"/>
    </row>
    <row r="1008" spans="8:14" x14ac:dyDescent="0.2">
      <c r="H1008" s="15"/>
      <c r="I1008" s="15"/>
      <c r="J1008" s="15"/>
      <c r="K1008" s="15"/>
      <c r="L1008" s="15"/>
      <c r="M1008" s="15"/>
      <c r="N1008" s="15"/>
    </row>
    <row r="1009" spans="8:14" x14ac:dyDescent="0.2">
      <c r="H1009" s="15"/>
      <c r="I1009" s="15"/>
      <c r="J1009" s="15"/>
      <c r="K1009" s="15"/>
      <c r="L1009" s="15"/>
      <c r="M1009" s="15"/>
      <c r="N1009" s="15"/>
    </row>
    <row r="1010" spans="8:14" x14ac:dyDescent="0.2">
      <c r="H1010" s="15"/>
      <c r="I1010" s="15"/>
      <c r="J1010" s="15"/>
      <c r="K1010" s="15"/>
      <c r="L1010" s="15"/>
      <c r="M1010" s="15"/>
      <c r="N1010" s="15"/>
    </row>
    <row r="1011" spans="8:14" x14ac:dyDescent="0.2">
      <c r="H1011" s="15"/>
      <c r="I1011" s="15"/>
      <c r="J1011" s="15"/>
      <c r="K1011" s="15"/>
      <c r="L1011" s="15"/>
      <c r="M1011" s="15"/>
      <c r="N1011" s="15"/>
    </row>
  </sheetData>
  <mergeCells count="14">
    <mergeCell ref="B17:C17"/>
    <mergeCell ref="A4:N4"/>
    <mergeCell ref="B6:C6"/>
    <mergeCell ref="B7:C7"/>
    <mergeCell ref="B8:C8"/>
    <mergeCell ref="A2:O2"/>
    <mergeCell ref="A3:O3"/>
    <mergeCell ref="B15:C15"/>
    <mergeCell ref="B14:C14"/>
    <mergeCell ref="B9:C9"/>
    <mergeCell ref="B10:C10"/>
    <mergeCell ref="B11:C11"/>
    <mergeCell ref="B12:C12"/>
    <mergeCell ref="B13:C13"/>
  </mergeCells>
  <pageMargins left="0.19685039370078741" right="0.19685039370078741" top="0.27559055118110237" bottom="0.35433070866141736" header="0.15748031496062992" footer="0.23622047244094491"/>
  <pageSetup paperSize="8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 2022 год</vt:lpstr>
      <vt:lpstr>за 2023 год</vt:lpstr>
      <vt:lpstr>'за 2023 год'!Заголовки_для_печати</vt:lpstr>
      <vt:lpstr>'за 2023 год'!Область_печати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u1496</cp:lastModifiedBy>
  <cp:lastPrinted>2024-03-21T10:47:08Z</cp:lastPrinted>
  <dcterms:created xsi:type="dcterms:W3CDTF">2017-03-13T07:05:52Z</dcterms:created>
  <dcterms:modified xsi:type="dcterms:W3CDTF">2025-04-11T12:13:10Z</dcterms:modified>
</cp:coreProperties>
</file>