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9225" firstSheet="18" activeTab="18"/>
  </bookViews>
  <sheets>
    <sheet name="ИТОГ (2019)" sheetId="1" state="hidden" r:id="rId1"/>
    <sheet name="2020 ИТОГ" sheetId="2" state="hidden" r:id="rId2"/>
    <sheet name="2020 " sheetId="3" state="hidden" r:id="rId3"/>
    <sheet name="УСЗН 2020" sheetId="4" state="hidden" r:id="rId4"/>
    <sheet name="УСЗН 2019" sheetId="5" state="hidden" r:id="rId5"/>
    <sheet name=" на сайт за 2020" sheetId="6" state="hidden" r:id="rId6"/>
    <sheet name=" на сайт за 2019 год" sheetId="7" state="hidden" r:id="rId7"/>
    <sheet name="уточ2020" sheetId="8" state="hidden" r:id="rId8"/>
    <sheet name="уточ2019" sheetId="9" state="hidden" r:id="rId9"/>
    <sheet name="сравнение 2019-2020" sheetId="10" state="hidden" r:id="rId10"/>
    <sheet name="2021 ИТОГ" sheetId="11" state="hidden" r:id="rId11"/>
    <sheet name="2021 ИТОГ Р16,18" sheetId="12" state="hidden" r:id="rId12"/>
    <sheet name="ЗА 2022" sheetId="13" state="hidden" r:id="rId13"/>
    <sheet name="ЗА 2022 (2)" sheetId="14" state="hidden" r:id="rId14"/>
    <sheet name="ЗА 2022 с 5 (2)" sheetId="15" state="hidden" r:id="rId15"/>
    <sheet name="ЗА 2022 без мол" sheetId="16" state="hidden" r:id="rId16"/>
    <sheet name="ЗА 2022 с 5 (3 примен)" sheetId="17" state="hidden" r:id="rId17"/>
    <sheet name="ЗА 2022 3 неприм" sheetId="18" state="hidden" r:id="rId18"/>
    <sheet name="2023" sheetId="19" r:id="rId19"/>
    <sheet name="ЗА 2022 3 непр с мол " sheetId="20" state="hidden" r:id="rId20"/>
    <sheet name="ЗА 2022 3 непр без мол" sheetId="21" state="hidden" r:id="rId21"/>
    <sheet name="без управ финанс и молодеж" sheetId="22" state="hidden" r:id="rId22"/>
    <sheet name="Лист2" sheetId="23" state="hidden" r:id="rId23"/>
  </sheets>
  <definedNames>
    <definedName name="_xlfn.RANK.EQ" hidden="1">#NAME?</definedName>
    <definedName name="_xlfn.SUMIFS" hidden="1">#NAME?</definedName>
    <definedName name="_xlnm._FilterDatabase" localSheetId="21" hidden="1">'без управ финанс и молодеж'!$A$3:$AF$42</definedName>
    <definedName name="_xlnm._FilterDatabase" localSheetId="12" hidden="1">'ЗА 2022'!$A$3:$AH$41</definedName>
    <definedName name="_xlnm._FilterDatabase" localSheetId="13" hidden="1">'ЗА 2022 (2)'!$A$3:$AH$42</definedName>
    <definedName name="_xlnm._FilterDatabase" localSheetId="20" hidden="1">'ЗА 2022 3 непр без мол'!$A$3:$AG$42</definedName>
    <definedName name="_xlnm._FilterDatabase" localSheetId="19" hidden="1">'ЗА 2022 3 непр с мол '!$A$3:$AH$42</definedName>
    <definedName name="_xlnm._FilterDatabase" localSheetId="17" hidden="1">'ЗА 2022 3 неприм'!$A$3:$AH$42</definedName>
    <definedName name="_xlnm._FilterDatabase" localSheetId="15" hidden="1">'ЗА 2022 без мол'!$A$3:$AG$42</definedName>
    <definedName name="_xlnm._FilterDatabase" localSheetId="14" hidden="1">'ЗА 2022 с 5 (2)'!$A$3:$AH$42</definedName>
    <definedName name="_xlnm._FilterDatabase" localSheetId="16" hidden="1">'ЗА 2022 с 5 (3 примен)'!$A$3:$AH$42</definedName>
    <definedName name="_xlnm.Print_Titles" localSheetId="2">'2020 '!$A:$G,'2020 '!$3:$3</definedName>
    <definedName name="_xlnm.Print_Titles" localSheetId="1">'2020 ИТОГ'!$A:$G,'2020 ИТОГ'!$3:$3</definedName>
    <definedName name="_xlnm.Print_Titles" localSheetId="10">'2021 ИТОГ'!$A:$G,'2021 ИТОГ'!$3:$3</definedName>
    <definedName name="_xlnm.Print_Titles" localSheetId="11">'2021 ИТОГ Р16,18'!$A:$G,'2021 ИТОГ Р16,18'!$3:$3</definedName>
    <definedName name="_xlnm.Print_Titles" localSheetId="12">'ЗА 2022'!$A:$G,'ЗА 2022'!$3:$3</definedName>
    <definedName name="_xlnm.Print_Titles" localSheetId="0">'ИТОГ (2019)'!$A:$C,'ИТОГ (2019)'!$3:$3</definedName>
    <definedName name="_xlnm.Print_Area" localSheetId="10">'2021 ИТОГ'!$A$1:$AF$50</definedName>
    <definedName name="_xlnm.Print_Area" localSheetId="11">'2021 ИТОГ Р16,18'!$A$1:$AF$50</definedName>
    <definedName name="_xlnm.Print_Area" localSheetId="21">'без управ финанс и молодеж'!$A$1:$AF$60</definedName>
    <definedName name="_xlnm.Print_Area" localSheetId="12">'ЗА 2022'!$A$1:$AH$57</definedName>
    <definedName name="_xlnm.Print_Area" localSheetId="13">'ЗА 2022 (2)'!$A$1:$AH$58</definedName>
    <definedName name="_xlnm.Print_Area" localSheetId="20">'ЗА 2022 3 непр без мол'!$A$1:$AG$58</definedName>
    <definedName name="_xlnm.Print_Area" localSheetId="19">'ЗА 2022 3 непр с мол '!$A$1:$AH$58</definedName>
    <definedName name="_xlnm.Print_Area" localSheetId="17">'ЗА 2022 3 неприм'!$A$1:$AH$58</definedName>
    <definedName name="_xlnm.Print_Area" localSheetId="15">'ЗА 2022 без мол'!$A$1:$AG$58</definedName>
    <definedName name="_xlnm.Print_Area" localSheetId="14">'ЗА 2022 с 5 (2)'!$A$1:$AH$58</definedName>
    <definedName name="_xlnm.Print_Area" localSheetId="16">'ЗА 2022 с 5 (3 примен)'!$A$1:$AH$58</definedName>
    <definedName name="_xlnm.Print_Area" localSheetId="22">'Лист2'!$A$1:$E$9</definedName>
  </definedNames>
  <calcPr fullCalcOnLoad="1"/>
</workbook>
</file>

<file path=xl/sharedStrings.xml><?xml version="1.0" encoding="utf-8"?>
<sst xmlns="http://schemas.openxmlformats.org/spreadsheetml/2006/main" count="3288" uniqueCount="332">
  <si>
    <t>Наименование показателя</t>
  </si>
  <si>
    <t>Расчет показателя (Р)</t>
  </si>
  <si>
    <t>Единица измерения</t>
  </si>
  <si>
    <t>Максимальная суммарная оценка по направлению/ оценка по показателю</t>
  </si>
  <si>
    <t>Комментарий</t>
  </si>
  <si>
    <t>1. Оценка механизмов планирования расходов бюджета</t>
  </si>
  <si>
    <t>Р1 Своевременность представления реестра расходных обязательств ГРБС (далее - РРО) для составления проекта областного бюджета на очередной финансовый год и плановый период</t>
  </si>
  <si>
    <t>день</t>
  </si>
  <si>
    <t>Р2 Полнота информации о расходных обязательствах</t>
  </si>
  <si>
    <t>Р2 = 100 x Nо / N, где:</t>
  </si>
  <si>
    <t>%</t>
  </si>
  <si>
    <t xml:space="preserve">Р3 Своевременность представления исполнительными органами государственной власти Липецкой области, являющимися ответственными исполнителями государственных программ Липецкой области и ГРБС (в части непрограммных мероприятий)  обоснования потребности в бюджетных ассигнованиях по действующим и принимаемым расходным  обязательствам   на очередной финансовый год и плановый период с выделением объемов средств для выполнения условий софинансирования расходных обязательств с федеральным бюджетом  </t>
  </si>
  <si>
    <t>Р3 &lt;= 0</t>
  </si>
  <si>
    <t>Р4 Доля межбюджетных трансфертов, предоставляемых местным бюджетам из областного бюджета ГРБС в отчетном финансовом году, распределяемых законом об областном бюджете, в общем объеме  межбюджетных трансфертов, предоставляемых местным бюджетам из областного бюджета ГРБС</t>
  </si>
  <si>
    <t>Р4 = Sмт / Sз x 100, где:</t>
  </si>
  <si>
    <t xml:space="preserve">Р5 Соблюдение  ответственными исполнителями  и исполнительными органами государственной власти Липецкой области  - соисполнителями  государственных программ Липецкой области  срока  утверждения (внесения изменений)   в государственные программы Липецкой области   </t>
  </si>
  <si>
    <t>2. Оценка результатов исполнения бюджета в части расходов</t>
  </si>
  <si>
    <t>Р6 Уровень исполнения расходов ГРБС за счет средств областного бюджета (без учета расходов за счет средств  федерального бюджета, резервного фонда администрации Липецкой области)</t>
  </si>
  <si>
    <t>Р7 Доля кассовых расходов (без учета субсидий, субвенций и иных межбюджетных трансфертов, имеющих целевое назначение, поступивших из федерального бюджета, а также средств резервного фонда администрации Липецкой области), произведенных ГРБС и подведомственными ему учреждениями в IV квартале отчетного года</t>
  </si>
  <si>
    <t>Р8 Доля руководителей ГРБС, руководителей государственных учреждений, подведомственных ГРБС, для которых оплата труда определяется с учетом результатов их профессиональной деятельности</t>
  </si>
  <si>
    <t>Р8 = Тпд / Т x 100, где:</t>
  </si>
  <si>
    <t>Р9 Удельный вес государственных учреждений, подведомственных ГРБС, выполнивших государственное задание, в общем количестве государственных учреждений, подведомственных ГРБС</t>
  </si>
  <si>
    <t>Р9 = Узо / Уз x 100, где:</t>
  </si>
  <si>
    <t>Р10 Доля государственных учреждений, подведомственных ГРБС, для которых установлены количественно измеримые финансовые санкции за нарушение условий выполнения государственных заданий</t>
  </si>
  <si>
    <t>Р10 = Уфс / Уз x 100, где:</t>
  </si>
  <si>
    <t xml:space="preserve">Р11 Оценка качества планирования бюджетных ассигнований в части внесения изменений в сводную бюджетную роспись и лимиты бюджетных обязательств ГРБС в ходе исполнения областного бюджета  </t>
  </si>
  <si>
    <t>Р11 = K / N, где:</t>
  </si>
  <si>
    <t>Р12 Достоверность отражения в бюджетной отчетности бюджетных ассигнований ГРБС по программным мероприятиям за отчетный период</t>
  </si>
  <si>
    <t>Р13 Проведение ГРБС работы по расширению перечня услуг (работ), оказываемых (выполняемых) подведомственными учреждениями на платной основе</t>
  </si>
  <si>
    <t>3. Оценка управления обязательствами в процессе исполнения бюджета</t>
  </si>
  <si>
    <t xml:space="preserve">Р14 Эффективность управления просроченной кредиторской задолженностью ГРБС и подведомственных ему государственных учреждений  </t>
  </si>
  <si>
    <t>Р14 = 0</t>
  </si>
  <si>
    <t>4. Оценка состояния учета и отчетности</t>
  </si>
  <si>
    <t>Р16 Представление в составе годовой бюджетной отчетности сведений о мерах по повышению эффективности расходования бюджетных средств</t>
  </si>
  <si>
    <t>Р17 Своевременность представления ГРБС годовой бюджетной отчетности</t>
  </si>
  <si>
    <t>Р18 Представление в составе годовой бюджетной отчетности сведений о результатах мероприятий внутреннего контроля</t>
  </si>
  <si>
    <t>5. Оценка организации контроля</t>
  </si>
  <si>
    <t xml:space="preserve">Р20 Наличие нарушений, выявленные в ходе проведения органами государственного внутреннего  финансового контроля контрольных мероприятий, включая подведомственные ГРБС государственные учреждения   </t>
  </si>
  <si>
    <t>Р21 Наличие недостач и хищений денежных средств и материальных ценностей на конец отчетного периода</t>
  </si>
  <si>
    <t xml:space="preserve">Р22  Проведение ГРБС контрольных мероприятий за исполнением подведомственными ему учреждениями государственных заданий  </t>
  </si>
  <si>
    <t xml:space="preserve"> Удельный вес учреждений в отношении которых проведены контрольные мероприятия к общему количеству учреждений, подведомственных ГРБС</t>
  </si>
  <si>
    <t xml:space="preserve">Р23 Полнота размещаемой подведомственными ГРБС учреждениями на официальном сайте в сети Интернет www.bus.gov.ru     установленного нормативными актами Российской Федерации и Липецкой области перечня сведений в актуальном состоянии  </t>
  </si>
  <si>
    <t>Р 23 – доля учреждений, подведомственных ГРБС, разместивших на сайте ГМУ сведений в актуальном состоянии в соответствии с установленным перечнем</t>
  </si>
  <si>
    <t>Целевым ориентиром является значение показателя равное 100%</t>
  </si>
  <si>
    <t>6. Оценка исполнения судебных актов</t>
  </si>
  <si>
    <t xml:space="preserve">Р24  Наличие в отчетном периоде возмещения ущерба по судебным решениям   к ГРБС </t>
  </si>
  <si>
    <t xml:space="preserve"> </t>
  </si>
  <si>
    <t>Управление социальной защиты</t>
  </si>
  <si>
    <t>N п/п</t>
  </si>
  <si>
    <t>Наименование направлений оценки, показателей</t>
  </si>
  <si>
    <t>Средняя оценка по показателю (SP)</t>
  </si>
  <si>
    <t>ГРБС, получившие неудовлетворительную оценку по показателю</t>
  </si>
  <si>
    <t>ГРБС, получившие лучшую оценку по показателю</t>
  </si>
  <si>
    <t>ГРБС, к которым показатель неприменим</t>
  </si>
  <si>
    <t>Р1</t>
  </si>
  <si>
    <t>Своевременность представления  реестра расходных обязательств ГРБС для составления проекта бюджета на очередной финансовый год</t>
  </si>
  <si>
    <t>Р2</t>
  </si>
  <si>
    <t>Полнота информации о расходных обязательствах</t>
  </si>
  <si>
    <t>Р3</t>
  </si>
  <si>
    <t>Р4</t>
  </si>
  <si>
    <t>Доля субвенций, субсидий и иных межбюджетных трансфертов, предоставляемых местным бюджетам из областного бюджета ГРБС в отчетном финансовом году, распределяемых законом об областном бюджете, в общем объеме  субвенций, субсидий и иных межбюджетных трансфертов, предоставляемых местным бюджетам из областного бюджета ГРБС</t>
  </si>
  <si>
    <t>Р5</t>
  </si>
  <si>
    <t>Соблюдение ответственным  исполнителем и   исполнительными органами государственной власти Липецкой области - соисполнителями   государственной программы Липецкой области установленного нормативно правовым актом Липецкой области срока утверждения (внесения изменений) в государственную программу Липецкой области на соответствие закону об областном бюджете</t>
  </si>
  <si>
    <t>Р6</t>
  </si>
  <si>
    <t>Уровень исполнения расходов ГРБС за счет средств областного бюджета (без учета расходов за счет средств из федерального бюджета, резервного фонда  администрации Липецкой области)</t>
  </si>
  <si>
    <t>Р7</t>
  </si>
  <si>
    <t>Доля кассовых расходов (без учета субсидий, субвенций и иных межбюджетных трансфертов, имеющих целевое назначение, поступивших из федерального бюджета, а также средств резервного фонда администрации Липецкой области), произведенных ГРБС и подведомственными ему учреждениями в IV квартале отчетного года</t>
  </si>
  <si>
    <t>Р8</t>
  </si>
  <si>
    <t>Доля руководителей ГРБС, руководителей государственных учреждений, подведомственных ГРБС, для которых оплата труда определяется с учетом результатов их профессиональной деятельности</t>
  </si>
  <si>
    <t>Р9</t>
  </si>
  <si>
    <t xml:space="preserve">Удельный вес государственных учреждений, подведомственных ГРБС, выполнивших государственное задание в общем количестве государственных учреждений, подведомственных ГРБС  </t>
  </si>
  <si>
    <t>Р10</t>
  </si>
  <si>
    <t>Доля государственных учреждений, подведомственных ГРБС, для которых установлены количественно измеримые финансовые санкции за нарушение условий выполнения государственных заданий</t>
  </si>
  <si>
    <t>Р11</t>
  </si>
  <si>
    <t>Оценка качества планирования бюджетных ассигнований</t>
  </si>
  <si>
    <t>Р12</t>
  </si>
  <si>
    <t>Достоверность отражения в бюджетной отчетности бюджетных ассигнований ГРБС по программным мероприятиям за отчетный период</t>
  </si>
  <si>
    <t>Р13</t>
  </si>
  <si>
    <t>Темп прироста доходов от оказания платных услуг (работ) подведомственными учреждениями</t>
  </si>
  <si>
    <t>Р14</t>
  </si>
  <si>
    <t xml:space="preserve">Эффективность управления просроченной кредиторской задолженностью ГРБС и подведомственных ему государственных учреждений  </t>
  </si>
  <si>
    <t>Р15</t>
  </si>
  <si>
    <t xml:space="preserve">Эффективность управления просроченной дебиторской задолженностью ГРБС и подведомственных ему государственных учреждений  </t>
  </si>
  <si>
    <t>Р16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</si>
  <si>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</si>
  <si>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Р17</t>
  </si>
  <si>
    <t>Своевременность представления ГРБС годовой бюджетной отчетности</t>
  </si>
  <si>
    <t>Р18</t>
  </si>
  <si>
    <t>Представление в составе годовой бюджетной отчетности сведений о результатах мероприятий внутреннего контроля</t>
  </si>
  <si>
    <t>Р19</t>
  </si>
  <si>
    <t xml:space="preserve">Проведение ГРБС   мониторинга результатов деятельности подведомственных учреждений  </t>
  </si>
  <si>
    <t>Р20</t>
  </si>
  <si>
    <t xml:space="preserve">Нарушения, выявленные в ходе проведения органами государственного внутреннего  финансового контроля контрольных мероприятий, включая подведомственные ГРБС государственные учреждения   </t>
  </si>
  <si>
    <t>Р21</t>
  </si>
  <si>
    <t>Сумма недостач и хищений денежных средств и материальных ценностей на конец отчетного периода</t>
  </si>
  <si>
    <t>Р22</t>
  </si>
  <si>
    <t xml:space="preserve"> Проведение контрольных мероприятий за исполнением подведомственными ему учреждениями государственных заданий  </t>
  </si>
  <si>
    <t>Р23</t>
  </si>
  <si>
    <t xml:space="preserve"> Полнота размещаемой подведомственными ГРБС учреждениями на официальном сайте в сети Интернет www.bus.gov.ru     установленного нормативными актами Российской Федерации и Липецкой области перечня сведений в актуальном состоянии  </t>
  </si>
  <si>
    <t>Р24</t>
  </si>
  <si>
    <t>Наличие в отчетном периоде возмещения ущерба по судебным решениям   к ГРБС</t>
  </si>
  <si>
    <t>Управление образования</t>
  </si>
  <si>
    <t>Управление здравоохранения</t>
  </si>
  <si>
    <t>Управление ЗАГС и архивов</t>
  </si>
  <si>
    <t>Управление физической культуры</t>
  </si>
  <si>
    <t>Сводный рейтинг главных распорядителей средств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</si>
  <si>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</si>
  <si>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</si>
  <si>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</si>
  <si>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Оценка среднего уровня качества финансового менеджмента ГРБС (MR)</t>
  </si>
  <si>
    <t>Управление социальной защиты населения</t>
  </si>
  <si>
    <t>Управление административных органов</t>
  </si>
  <si>
    <t>Управление делами</t>
  </si>
  <si>
    <t>Управление труда</t>
  </si>
  <si>
    <t>Управление внутренней политики</t>
  </si>
  <si>
    <t>Управление культуры и туризма</t>
  </si>
  <si>
    <t>Р2 = 100 x 0 /общее к-во расходных обязательств=0</t>
  </si>
  <si>
    <t>Р8 = Тпд / Т x 100= 43 /43 x 100</t>
  </si>
  <si>
    <t>Р9 = Узо / Уз x 100=42/42*100</t>
  </si>
  <si>
    <t>представлена без нарушения сроков</t>
  </si>
  <si>
    <t>наличие опубликования  итогов проведения   ГРБС мониторинга результатов деятельности подведомственных учреждений  в сети Интернет"</t>
  </si>
  <si>
    <t>Р22=42/42*100 = 100</t>
  </si>
  <si>
    <t>средний бал</t>
  </si>
  <si>
    <t>максимальная оценка</t>
  </si>
  <si>
    <t>Общая оценка</t>
  </si>
  <si>
    <t>Управление экологии и природных ресурсов области</t>
  </si>
  <si>
    <t>Управление по охране, использованию объектов животного мира и водных биоресурсов области</t>
  </si>
  <si>
    <t xml:space="preserve">Управление строительства и архитектуры </t>
  </si>
  <si>
    <t xml:space="preserve">Своевременность представления исполнительными органами государственной власти Липецкой области, являющимися ответственными исполнителями государственных программ Липецкой области и ГРБС (в части непрограммных мероприятий)  обоснования потребности в бюджетных ассигнованиях по действующим и принимаемым расходным  обязательствам   на очередной финансовый год и плановый период с выделением объемов средств для выполнения условий софинансирования расходных обязательств с федеральным бюджетом    </t>
  </si>
  <si>
    <t>Призовые места</t>
  </si>
  <si>
    <t xml:space="preserve">Р15 Эффективность управления просроченной дебиторской задолженностью ГРБС и подведомственных ему государственных учреждений  </t>
  </si>
  <si>
    <t>Р15 =0</t>
  </si>
  <si>
    <t>ВСЕГО</t>
  </si>
  <si>
    <t>ИТОГО</t>
  </si>
  <si>
    <t>Управление социальной защиты населения области</t>
  </si>
  <si>
    <t>Управление образования области</t>
  </si>
  <si>
    <t>Уточнение бюджета</t>
  </si>
  <si>
    <t>Управление финансов области</t>
  </si>
  <si>
    <t>тыс. руб.</t>
  </si>
  <si>
    <t xml:space="preserve">       </t>
  </si>
  <si>
    <t>Управление образования и науки Липецкой области</t>
  </si>
  <si>
    <t xml:space="preserve">Управление административных органов Липецкой области </t>
  </si>
  <si>
    <t>Управление социальной защиты населения Липецкой области</t>
  </si>
  <si>
    <t xml:space="preserve">Управление труда и занятости Липецкой области </t>
  </si>
  <si>
    <t>Управление физической культуры и спорта Липецкой области</t>
  </si>
  <si>
    <t>Управление внутренней политики Липецкой области</t>
  </si>
  <si>
    <t>Управление культуры и туризма Липецкой области</t>
  </si>
  <si>
    <t>Управление ЗАГС и архивов Липецкой области</t>
  </si>
  <si>
    <t>Управление делами Липецкой области</t>
  </si>
  <si>
    <t xml:space="preserve"> Управление имущественных и земельных отношений области</t>
  </si>
  <si>
    <t>Управление строительства и архитектуры Липецкой области</t>
  </si>
  <si>
    <t>Раздел 1. Оценка механизмов планирования расходов бюджета</t>
  </si>
  <si>
    <t>Управление лесного хозяйства Липецкой области</t>
  </si>
  <si>
    <t>Управление здравоохранения Липецкой области</t>
  </si>
  <si>
    <t>Управление ветеринарии Липецкой области</t>
  </si>
  <si>
    <t>Максимальная оценка качества финансового менеджмента (МАХ)</t>
  </si>
  <si>
    <t>бух-я</t>
  </si>
  <si>
    <t>НЕ ПРИМЕНИМО</t>
  </si>
  <si>
    <t>ТАБЛИЦА №5 ПОЯСНИТЕЛЬНОЙ ЗАПИСКИ ОКУД 0503160</t>
  </si>
  <si>
    <t xml:space="preserve">Р19 Проведение ГРБС мониторинга результатов деятельности подведомственных учреждений </t>
  </si>
  <si>
    <t>каз-во не дали</t>
  </si>
  <si>
    <t>176н</t>
  </si>
  <si>
    <t>не применимо</t>
  </si>
  <si>
    <t>Управление информационной политики</t>
  </si>
  <si>
    <t>не применим</t>
  </si>
  <si>
    <t>Управление ветеринарии области</t>
  </si>
  <si>
    <t>Управление потребительского рынка и ценовой политики области</t>
  </si>
  <si>
    <t>Управление лесного хозяйства области</t>
  </si>
  <si>
    <t>Управление дорог и транспорта области</t>
  </si>
  <si>
    <t xml:space="preserve"> Управление жилищно-коммунального хозяйства области</t>
  </si>
  <si>
    <t>неприменим</t>
  </si>
  <si>
    <t xml:space="preserve">Балл </t>
  </si>
  <si>
    <t>общая оценка</t>
  </si>
  <si>
    <t>балл</t>
  </si>
  <si>
    <t>деньги</t>
  </si>
  <si>
    <t>место</t>
  </si>
  <si>
    <t>№ 250И42/02/-1269 от 02.07.2018</t>
  </si>
  <si>
    <t>Р4=76552,4/76552,4*100=100</t>
  </si>
  <si>
    <t>сроки утверждения (внесения изменений) в государственные программы Липецкой области   не соблюдены</t>
  </si>
  <si>
    <t>Р6 = Ркис / Ркпр x 100 = 5542919,1/5574039,5*100=99,44</t>
  </si>
  <si>
    <r>
      <t>Р7 = Ркис</t>
    </r>
    <r>
      <rPr>
        <vertAlign val="subscript"/>
        <sz val="12"/>
        <color indexed="60"/>
        <rFont val="Times New Roman"/>
        <family val="1"/>
      </rPr>
      <t>(IV кв.)</t>
    </r>
    <r>
      <rPr>
        <sz val="12"/>
        <color indexed="60"/>
        <rFont val="Times New Roman"/>
        <family val="1"/>
      </rPr>
      <t xml:space="preserve"> / Ркис</t>
    </r>
    <r>
      <rPr>
        <vertAlign val="subscript"/>
        <sz val="12"/>
        <color indexed="60"/>
        <rFont val="Times New Roman"/>
        <family val="1"/>
      </rPr>
      <t>(год)</t>
    </r>
    <r>
      <rPr>
        <sz val="12"/>
        <color indexed="60"/>
        <rFont val="Times New Roman"/>
        <family val="1"/>
      </rPr>
      <t xml:space="preserve"> x 100=1651946,4/5542919,1*100=29,8 (превышение из-за коммунальных выплат в 1 и 4вкарталах они выше. Отклонение вызвано отраслевой спецификой и незначительно, поэтому возможно поставить и 5</t>
    </r>
  </si>
  <si>
    <t xml:space="preserve">Р10 = Уфс / Уз x 100=35/35*100
</t>
  </si>
  <si>
    <t>7872087839,68 (ф0503387=росписи по ГП)</t>
  </si>
  <si>
    <t xml:space="preserve">Р13 = (ДО / ДО-1 х 100%) – 100%=(366739724,6/349010214,6*100)-100=5,1    5&lt;Р13&lt;=10 </t>
  </si>
  <si>
    <t>согласно письма уф ОТ 23.12.2019Г. №и46/06-69 В СОСТАВЕ ГОДОВОЙ ОТЧЕТНОСТИ ЗА 2019 ГОД ФОРМА О МЕРАХ ПО ПОВЫШЕНИЮ ЭФФЕКТИВНОСТИ РАСХОДОВАНИЯ БЮДЖЕТНЫХ СРЕДСТВ НЕ ПРЕДОСТАВЛЯЕТСЯ</t>
  </si>
  <si>
    <t>P20=13/21*100=61,9</t>
  </si>
  <si>
    <t>недостач и хищений нет</t>
  </si>
  <si>
    <t xml:space="preserve">есть (больше 0) 73,7т.р. </t>
  </si>
  <si>
    <t>ревизоры</t>
  </si>
  <si>
    <t>казначеи дали</t>
  </si>
  <si>
    <t>Управление информационной политики Липецкой области</t>
  </si>
  <si>
    <t>Управление дорог и транспорта Липецкой области</t>
  </si>
  <si>
    <t>Управление жилищно-коммунального хозяйства Липецкой области</t>
  </si>
  <si>
    <t>Управление потребительского рынка и ценовой полики Липецкой области</t>
  </si>
  <si>
    <t>Управление по охране, использованию объектов животного мира и водных биоресурсов области Липецкой области</t>
  </si>
  <si>
    <t>Р11 = K / N=214/43=4,97    Р11 &lt;= 6</t>
  </si>
  <si>
    <t>бухучет</t>
  </si>
  <si>
    <t>Р1&lt; = 0   до 02.07.2018</t>
  </si>
  <si>
    <t>неприм</t>
  </si>
  <si>
    <t>Управление инвестиций и инноваций области</t>
  </si>
  <si>
    <t>Управление экономического развития области</t>
  </si>
  <si>
    <t>Управление сельского хозяйства</t>
  </si>
  <si>
    <t>Управление энергетики и тарифов области</t>
  </si>
  <si>
    <t>не пременим</t>
  </si>
  <si>
    <t>Анализ качества финансового менеджмента главных распорядителей средств областного бюджета за 2019 год</t>
  </si>
  <si>
    <r>
      <t>Р23 = (N</t>
    </r>
    <r>
      <rPr>
        <vertAlign val="subscript"/>
        <sz val="12"/>
        <color indexed="36"/>
        <rFont val="Times New Roman"/>
        <family val="1"/>
      </rPr>
      <t>a</t>
    </r>
    <r>
      <rPr>
        <sz val="12"/>
        <color indexed="36"/>
        <rFont val="Times New Roman"/>
        <family val="1"/>
      </rPr>
      <t xml:space="preserve"> / N) x 100 %,  42/42*100 Р23=100</t>
    </r>
  </si>
  <si>
    <t>начальный вариант</t>
  </si>
  <si>
    <t>областного бюджета по качеству финансового менеджмента за 2019 год</t>
  </si>
  <si>
    <t>Управление энергетики и тарифов Липецкой области</t>
  </si>
  <si>
    <t>Управление экономического развития Липецкой области</t>
  </si>
  <si>
    <t>Управление сельского хозяйства Липецкой области</t>
  </si>
  <si>
    <t>Управление инвестиций и инноваций Липецкой области</t>
  </si>
  <si>
    <t>Управление здравоохранения области</t>
  </si>
  <si>
    <t>Управление физической культуры области</t>
  </si>
  <si>
    <t>Управление финансов Липецкой области</t>
  </si>
  <si>
    <t>20-21</t>
  </si>
  <si>
    <t>с управлением финансов</t>
  </si>
  <si>
    <t>0113</t>
  </si>
  <si>
    <t>Управление социальной защиты населения 2020</t>
  </si>
  <si>
    <t>№ № И42/18/02/-1453  от 01.07.2019</t>
  </si>
  <si>
    <t>Р1&lt; = 0   до 01.07.2019</t>
  </si>
  <si>
    <t>Р4=52058,8/52058,8*100=100</t>
  </si>
  <si>
    <t>Р3 &lt;= 0        до 01.07.2019</t>
  </si>
  <si>
    <t xml:space="preserve"> положительное заключение УФ № И46/03-03/-2563 от 01.10.2019, изменение в ГП - Постановление администрации Липецкой области от 17.10.2019 N 445
 </t>
  </si>
  <si>
    <t>Р=5    сроки утверждения (внесения изменений) в государственные программы Липецкой области соблюдены (до 15 октября)</t>
  </si>
  <si>
    <t>Р6 = Ркис / Ркпр x 100 = 5812094,16/5870296,97*100=99,01</t>
  </si>
  <si>
    <t>Р8 = Тпд / Т x 100= 42/42 x 100</t>
  </si>
  <si>
    <t>Р9 = Узо / Уз x 100=41/41*100</t>
  </si>
  <si>
    <t>Р11 = K / N=249/42=4,97    Р11 &lt;= 6</t>
  </si>
  <si>
    <t>9983562,1 т.р. (ф0503387=росписи по ГП)</t>
  </si>
  <si>
    <t>Р13 = (ДО / ДО-1 х 100%) – 100%=(366739724,6/349010214,6*100)-100=-1,96    Р13&lt;0</t>
  </si>
  <si>
    <r>
      <t>Р7 = Ркис</t>
    </r>
    <r>
      <rPr>
        <vertAlign val="subscript"/>
        <sz val="12"/>
        <color indexed="36"/>
        <rFont val="Times New Roman"/>
        <family val="1"/>
      </rPr>
      <t>(IV кв.)</t>
    </r>
    <r>
      <rPr>
        <sz val="12"/>
        <color indexed="36"/>
        <rFont val="Times New Roman"/>
        <family val="1"/>
      </rPr>
      <t xml:space="preserve"> / Ркис</t>
    </r>
    <r>
      <rPr>
        <vertAlign val="subscript"/>
        <sz val="12"/>
        <color indexed="36"/>
        <rFont val="Times New Roman"/>
        <family val="1"/>
      </rPr>
      <t>(год)</t>
    </r>
    <r>
      <rPr>
        <sz val="12"/>
        <color indexed="36"/>
        <rFont val="Times New Roman"/>
        <family val="1"/>
      </rPr>
      <t xml:space="preserve"> x 100=1640525,2/5812094,6*100=28 (превышение из-за коммунальных выплат в 1 и 4вкарталах они выше. Отклонение вызвано отраслевой спецификой и незначительно, поэтому возможно поставить и 5</t>
    </r>
  </si>
  <si>
    <t>доходы меньше прошлого года COVID</t>
  </si>
  <si>
    <t>http://szn.lipetsk.ru/documents/otcheti/</t>
  </si>
  <si>
    <t>ревизоры и госзакупки</t>
  </si>
  <si>
    <t>P20=2/3*100=66,7</t>
  </si>
  <si>
    <t>Р22=41/41*100 = 100</t>
  </si>
  <si>
    <r>
      <t>Р23 = (N</t>
    </r>
    <r>
      <rPr>
        <vertAlign val="subscript"/>
        <sz val="12"/>
        <color indexed="36"/>
        <rFont val="Times New Roman"/>
        <family val="1"/>
      </rPr>
      <t>a</t>
    </r>
    <r>
      <rPr>
        <sz val="12"/>
        <color indexed="36"/>
        <rFont val="Times New Roman"/>
        <family val="1"/>
      </rPr>
      <t xml:space="preserve"> / N) x 100 %,  41/41*100 Р23=100</t>
    </r>
  </si>
  <si>
    <t xml:space="preserve">Р10 = Уфс / Уз x 100=41/41*100=100
</t>
  </si>
  <si>
    <t>Р24=0</t>
  </si>
  <si>
    <t>2 не применимо</t>
  </si>
  <si>
    <t>Управление финансов</t>
  </si>
  <si>
    <t>Управление по охране объектов культурного наследия</t>
  </si>
  <si>
    <t>прниято в уточнение</t>
  </si>
  <si>
    <t>Рейтинговая оценка ® - 2019</t>
  </si>
  <si>
    <t>Рейтинговая оценка ® - 2020</t>
  </si>
  <si>
    <t>не оценивается</t>
  </si>
  <si>
    <t>не оценивался</t>
  </si>
  <si>
    <t>областного бюджета по качеству финансового менеджмента за 2020 год</t>
  </si>
  <si>
    <t>с 003</t>
  </si>
  <si>
    <t>с 010</t>
  </si>
  <si>
    <t>с 003 и 010</t>
  </si>
  <si>
    <t>10-12</t>
  </si>
  <si>
    <t>Управление по охране объектов культурнорго наследия Липецкой области</t>
  </si>
  <si>
    <t>корректировка Р16 и Р18</t>
  </si>
  <si>
    <t>Управление социальной политики области</t>
  </si>
  <si>
    <t>Управление социальной политики Липецкой области (по результатам деятельности Управления социальной защиты населения Липецкой области)</t>
  </si>
  <si>
    <t>письмо №И34-1720 от 29.03.2022</t>
  </si>
  <si>
    <t>письмо №И29-490 от 31.03.2022</t>
  </si>
  <si>
    <t>письмо №И38/11/-1050 от 05.04.2022</t>
  </si>
  <si>
    <t>письмо №И28-2710 от 23.03.2022</t>
  </si>
  <si>
    <t>письмо №И21-546 от 29.03.2022</t>
  </si>
  <si>
    <t>письмо №И23-383 от 01.03.2022</t>
  </si>
  <si>
    <t>письмо №И42/18/02/-985 от 31.03.2022</t>
  </si>
  <si>
    <t>письмо №06-69/-94 от 25.03.2022</t>
  </si>
  <si>
    <t>письмо №И26-191 от 13.04.2022</t>
  </si>
  <si>
    <t>письмо №И11 от 31.03.2022</t>
  </si>
  <si>
    <t>письмо №И35-243 от 03.03.2022</t>
  </si>
  <si>
    <t>письмо №И27/01-13/04/-740 от 30.03.2022</t>
  </si>
  <si>
    <t>информацию не предоставили</t>
  </si>
  <si>
    <t>письмо №И45-709 от 29.03.2022</t>
  </si>
  <si>
    <t>письмо №И48/05/-1029 от 29.03.2022</t>
  </si>
  <si>
    <t>письмо №И32-624 от 25.03.2022</t>
  </si>
  <si>
    <t>письмо №И37-386 от 28.03.2022</t>
  </si>
  <si>
    <t>письмо №И41-1390 от 31.03.2022</t>
  </si>
  <si>
    <t>письмо №И24-1091 от 31.03.2022</t>
  </si>
  <si>
    <t>письмо №И40-623 от 29.03.2022</t>
  </si>
  <si>
    <t>письмо №И43-1669 от 31.03.2022</t>
  </si>
  <si>
    <t>письмо №И47-1293 от 31.03.2022</t>
  </si>
  <si>
    <t>письмо №И22-985 от 24.03.2022</t>
  </si>
  <si>
    <t>письмо №И25-1204 от 24.03.2022</t>
  </si>
  <si>
    <t>Анализ качества финансового менеджмента главных распорядителей средств областного бюджета за 2021 год</t>
  </si>
  <si>
    <t>Управление образования и науки</t>
  </si>
  <si>
    <t>Целевой показатель</t>
  </si>
  <si>
    <t>ГРБС</t>
  </si>
  <si>
    <t>Место</t>
  </si>
  <si>
    <t xml:space="preserve">Управление социальной политики Липецкой области </t>
  </si>
  <si>
    <t>Сумма, тыс. руб.</t>
  </si>
  <si>
    <t>Балл</t>
  </si>
  <si>
    <t>Управление социальной политики</t>
  </si>
  <si>
    <t>Управление молодежной политики</t>
  </si>
  <si>
    <t xml:space="preserve">БАЛЛЫ </t>
  </si>
  <si>
    <t>MAX количесвто баллов</t>
  </si>
  <si>
    <t>Управление цифрового развития</t>
  </si>
  <si>
    <t>информацию не предоставляли</t>
  </si>
  <si>
    <t>письмо №06-69/-781 от 29.03.2023</t>
  </si>
  <si>
    <t>письмо №И21-546 от 31.03.2023</t>
  </si>
  <si>
    <t>письмо №И42/18/02/-1096 от 10.03.2023</t>
  </si>
  <si>
    <t>письмо №И23-291 от 15.02.2023</t>
  </si>
  <si>
    <t>письмо №И27/01-13/04/-636 от 29.03.2023</t>
  </si>
  <si>
    <t>письмо №И11-245 от 31.03.2023</t>
  </si>
  <si>
    <t>письмо №И34-1847 от 27.03.2023</t>
  </si>
  <si>
    <t>от 03.04.23                               № И28-3184</t>
  </si>
  <si>
    <t xml:space="preserve">от 30.03.23                             № И29-591 </t>
  </si>
  <si>
    <t>от 03.04.23                                     № И38/11/-880</t>
  </si>
  <si>
    <t>И47-1137 от 24.03.2023</t>
  </si>
  <si>
    <t>И37-307 от 23.03.2023</t>
  </si>
  <si>
    <t>И41-1252 от 28.03.2023</t>
  </si>
  <si>
    <t>письмо И22-1103 от 28.03.2023</t>
  </si>
  <si>
    <t>письмо И32-665 от 29.03.2023</t>
  </si>
  <si>
    <t>письмо И40-67 от 29.03.2023</t>
  </si>
  <si>
    <t>письмо И43-1572 от 05.04.2023</t>
  </si>
  <si>
    <t>письмо И24-1048 от 31.03.2023</t>
  </si>
  <si>
    <t>письмо И24-1389 от 31.03.2023</t>
  </si>
  <si>
    <t>письмо И48/05/-1636 от 20.04.2023</t>
  </si>
  <si>
    <t>Анализ качества финансового менеджмента главных распорядителей средств областного бюджета за 2022 год</t>
  </si>
  <si>
    <t>письмо №И45-787 от 31.03.2023</t>
  </si>
  <si>
    <t>письмо №И35-366 от 27.03.2023</t>
  </si>
  <si>
    <t>письмо №И31-863 от 31.03.2023</t>
  </si>
  <si>
    <t>письмо №И35-363 от 27.03.2023</t>
  </si>
  <si>
    <t>письмо №И33-355 от 20.03.2023</t>
  </si>
  <si>
    <t xml:space="preserve">письмо №И31-863 от 31.03.2023 </t>
  </si>
  <si>
    <t>Управление административных органов Липецкой области</t>
  </si>
  <si>
    <t>Управление делами Правительства Липецкой области</t>
  </si>
  <si>
    <t>Управление социальной политики Липецкой области</t>
  </si>
  <si>
    <t>Управление по охране, использованию объектов животного мира и водных биоресурсов Липецкой области</t>
  </si>
  <si>
    <t>Управление экологии и природных ресурсов Липецкой области</t>
  </si>
  <si>
    <t>Управление культуры и искусства Липецкой области</t>
  </si>
  <si>
    <t>Управление молодежной политики Липецкой области</t>
  </si>
  <si>
    <t>Инспекция госстройнадзора Липецкой области</t>
  </si>
  <si>
    <t>Сводный рейтинг главных распорядителей средств областного бюджета по мониторингу качества финансового менеджмента за 2023 год</t>
  </si>
  <si>
    <t>Управление ЖКХ Липецкой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</si>
</sst>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#,##0.0"/>
    <numFmt numFmtId="191" formatCode="#,##0.000"/>
    <numFmt numFmtId="192" formatCode="#,##0.0000"/>
    <numFmt numFmtId="193" formatCode="#,##0.00000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vertAlign val="subscript"/>
      <sz val="12"/>
      <color indexed="60"/>
      <name val="Times New Roman"/>
      <family val="1"/>
    </font>
    <font>
      <vertAlign val="subscript"/>
      <sz val="12"/>
      <color indexed="3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2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60"/>
      <name val="Times New Roman"/>
      <family val="1"/>
    </font>
    <font>
      <u val="single"/>
      <sz val="12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2"/>
      <color indexed="17"/>
      <name val="Times New Roman"/>
      <family val="1"/>
    </font>
    <font>
      <b/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21"/>
      <name val="Times New Roman"/>
      <family val="1"/>
    </font>
    <font>
      <sz val="14"/>
      <color indexed="60"/>
      <name val="Times New Roman"/>
      <family val="1"/>
    </font>
    <font>
      <sz val="14"/>
      <color indexed="36"/>
      <name val="Calibri"/>
      <family val="2"/>
    </font>
    <font>
      <b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36"/>
      <name val="Times New Roman"/>
      <family val="1"/>
    </font>
    <font>
      <sz val="12"/>
      <color indexed="36"/>
      <name val="Calibri"/>
      <family val="2"/>
    </font>
    <font>
      <sz val="12"/>
      <color indexed="28"/>
      <name val="Times New Roman"/>
      <family val="1"/>
    </font>
    <font>
      <sz val="16"/>
      <color indexed="28"/>
      <name val="Times New Roman"/>
      <family val="1"/>
    </font>
    <font>
      <sz val="12"/>
      <color indexed="28"/>
      <name val="Calibri"/>
      <family val="2"/>
    </font>
    <font>
      <sz val="12"/>
      <color indexed="60"/>
      <name val="Calibri"/>
      <family val="2"/>
    </font>
    <font>
      <sz val="6"/>
      <color indexed="60"/>
      <name val="Times New Roman"/>
      <family val="1"/>
    </font>
    <font>
      <sz val="9"/>
      <color indexed="60"/>
      <name val="Times New Roman"/>
      <family val="1"/>
    </font>
    <font>
      <u val="single"/>
      <sz val="12"/>
      <color indexed="60"/>
      <name val="Calibri"/>
      <family val="2"/>
    </font>
    <font>
      <b/>
      <sz val="16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6"/>
      <color indexed="28"/>
      <name val="Times New Roman"/>
      <family val="1"/>
    </font>
    <font>
      <b/>
      <sz val="16"/>
      <color indexed="36"/>
      <name val="Times New Roman"/>
      <family val="1"/>
    </font>
    <font>
      <b/>
      <sz val="11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20"/>
      <color indexed="60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Roman"/>
      <family val="1"/>
    </font>
    <font>
      <sz val="16"/>
      <color indexed="10"/>
      <name val="Times New Roman"/>
      <family val="1"/>
    </font>
    <font>
      <sz val="16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60"/>
      <name val="Times New Roman"/>
      <family val="1"/>
    </font>
    <font>
      <sz val="18"/>
      <color indexed="36"/>
      <name val="Calibri"/>
      <family val="2"/>
    </font>
    <font>
      <sz val="18"/>
      <color indexed="17"/>
      <name val="Times New Roman"/>
      <family val="1"/>
    </font>
    <font>
      <sz val="18"/>
      <color indexed="36"/>
      <name val="Times New Roman"/>
      <family val="1"/>
    </font>
    <font>
      <sz val="18"/>
      <color indexed="8"/>
      <name val="Calibri"/>
      <family val="2"/>
    </font>
    <font>
      <b/>
      <sz val="2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rgb="FFC00000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u val="single"/>
      <sz val="12"/>
      <color theme="10"/>
      <name val="Calibri"/>
      <family val="2"/>
    </font>
    <font>
      <sz val="11"/>
      <color theme="1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2"/>
      <color theme="6" tint="-0.4999699890613556"/>
      <name val="Times New Roman"/>
      <family val="1"/>
    </font>
    <font>
      <b/>
      <sz val="11"/>
      <color theme="6" tint="-0.4999699890613556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4"/>
      <color rgb="FFC00000"/>
      <name val="Times New Roman"/>
      <family val="1"/>
    </font>
    <font>
      <sz val="14"/>
      <color rgb="FF7030A0"/>
      <name val="Calibri"/>
      <family val="2"/>
    </font>
    <font>
      <b/>
      <sz val="14"/>
      <color rgb="FFC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rgb="FF7030A0"/>
      <name val="Times New Roman"/>
      <family val="1"/>
    </font>
    <font>
      <sz val="12"/>
      <color rgb="FF7030A0"/>
      <name val="Calibri"/>
      <family val="2"/>
    </font>
    <font>
      <sz val="12"/>
      <color theme="7" tint="-0.4999699890613556"/>
      <name val="Times New Roman"/>
      <family val="1"/>
    </font>
    <font>
      <sz val="16"/>
      <color theme="7" tint="-0.4999699890613556"/>
      <name val="Times New Roman"/>
      <family val="1"/>
    </font>
    <font>
      <sz val="12"/>
      <color theme="7" tint="-0.4999699890613556"/>
      <name val="Calibri"/>
      <family val="2"/>
    </font>
    <font>
      <sz val="12"/>
      <color rgb="FFC00000"/>
      <name val="Calibri"/>
      <family val="2"/>
    </font>
    <font>
      <sz val="6"/>
      <color rgb="FFC00000"/>
      <name val="Times New Roman"/>
      <family val="1"/>
    </font>
    <font>
      <sz val="9"/>
      <color rgb="FFC00000"/>
      <name val="Times New Roman"/>
      <family val="1"/>
    </font>
    <font>
      <u val="single"/>
      <sz val="12"/>
      <color rgb="FFC00000"/>
      <name val="Calibri"/>
      <family val="2"/>
    </font>
    <font>
      <b/>
      <sz val="16"/>
      <color rgb="FFC00000"/>
      <name val="Times New Roman"/>
      <family val="1"/>
    </font>
    <font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C00000"/>
      <name val="Times New Roman"/>
      <family val="1"/>
    </font>
    <font>
      <b/>
      <sz val="16"/>
      <color theme="7" tint="-0.4999699890613556"/>
      <name val="Times New Roman"/>
      <family val="1"/>
    </font>
    <font>
      <b/>
      <sz val="16"/>
      <color rgb="FF7030A0"/>
      <name val="Times New Roman"/>
      <family val="1"/>
    </font>
    <font>
      <b/>
      <sz val="11"/>
      <color rgb="FFC00000"/>
      <name val="Times New Roman"/>
      <family val="1"/>
    </font>
    <font>
      <sz val="12"/>
      <color theme="5" tint="-0.24997000396251678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20"/>
      <color rgb="FFC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Roman"/>
      <family val="1"/>
    </font>
    <font>
      <sz val="16"/>
      <color rgb="FFFF0000"/>
      <name val="Times New Roman"/>
      <family val="1"/>
    </font>
    <font>
      <sz val="16"/>
      <color theme="6" tint="-0.4999699890613556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rgb="FFC00000"/>
      <name val="Times New Roman"/>
      <family val="1"/>
    </font>
    <font>
      <sz val="18"/>
      <color rgb="FF7030A0"/>
      <name val="Calibri"/>
      <family val="2"/>
    </font>
    <font>
      <sz val="18"/>
      <color theme="6" tint="-0.4999699890613556"/>
      <name val="Times New Roman"/>
      <family val="1"/>
    </font>
    <font>
      <sz val="18"/>
      <color rgb="FF7030A0"/>
      <name val="Times New Roman"/>
      <family val="1"/>
    </font>
    <font>
      <sz val="18"/>
      <color theme="1"/>
      <name val="Calibri"/>
      <family val="2"/>
    </font>
    <font>
      <b/>
      <sz val="2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10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10" xfId="0" applyFont="1" applyBorder="1" applyAlignment="1">
      <alignment vertical="top" wrapText="1"/>
    </xf>
    <xf numFmtId="0" fontId="120" fillId="0" borderId="11" xfId="0" applyFont="1" applyBorder="1" applyAlignment="1">
      <alignment wrapText="1"/>
    </xf>
    <xf numFmtId="0" fontId="120" fillId="0" borderId="12" xfId="0" applyFont="1" applyBorder="1" applyAlignment="1">
      <alignment horizontal="center" wrapText="1"/>
    </xf>
    <xf numFmtId="0" fontId="120" fillId="33" borderId="13" xfId="0" applyFont="1" applyFill="1" applyBorder="1" applyAlignment="1">
      <alignment horizontal="center" wrapText="1"/>
    </xf>
    <xf numFmtId="0" fontId="120" fillId="33" borderId="14" xfId="0" applyFont="1" applyFill="1" applyBorder="1" applyAlignment="1">
      <alignment wrapText="1"/>
    </xf>
    <xf numFmtId="0" fontId="120" fillId="0" borderId="12" xfId="0" applyFont="1" applyBorder="1" applyAlignment="1">
      <alignment vertical="top" wrapText="1"/>
    </xf>
    <xf numFmtId="0" fontId="121" fillId="0" borderId="0" xfId="0" applyFont="1" applyAlignment="1">
      <alignment horizontal="center" vertical="top" wrapText="1"/>
    </xf>
    <xf numFmtId="0" fontId="121" fillId="0" borderId="15" xfId="0" applyFont="1" applyBorder="1" applyAlignment="1">
      <alignment horizontal="center" vertical="top" wrapText="1"/>
    </xf>
    <xf numFmtId="0" fontId="120" fillId="0" borderId="15" xfId="0" applyFont="1" applyBorder="1" applyAlignment="1">
      <alignment wrapText="1"/>
    </xf>
    <xf numFmtId="0" fontId="122" fillId="0" borderId="0" xfId="0" applyFont="1" applyAlignment="1">
      <alignment/>
    </xf>
    <xf numFmtId="0" fontId="123" fillId="0" borderId="0" xfId="0" applyFont="1" applyFill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0" fillId="33" borderId="15" xfId="0" applyFont="1" applyFill="1" applyBorder="1" applyAlignment="1">
      <alignment wrapText="1"/>
    </xf>
    <xf numFmtId="0" fontId="120" fillId="0" borderId="12" xfId="0" applyFont="1" applyBorder="1" applyAlignment="1">
      <alignment vertical="top" wrapText="1"/>
    </xf>
    <xf numFmtId="0" fontId="120" fillId="0" borderId="15" xfId="0" applyFont="1" applyBorder="1" applyAlignment="1">
      <alignment vertical="top" wrapText="1"/>
    </xf>
    <xf numFmtId="0" fontId="120" fillId="0" borderId="15" xfId="0" applyFont="1" applyBorder="1" applyAlignment="1">
      <alignment horizontal="center" wrapText="1"/>
    </xf>
    <xf numFmtId="0" fontId="120" fillId="33" borderId="0" xfId="0" applyFont="1" applyFill="1" applyBorder="1" applyAlignment="1">
      <alignment wrapText="1"/>
    </xf>
    <xf numFmtId="0" fontId="121" fillId="33" borderId="16" xfId="0" applyFont="1" applyFill="1" applyBorder="1" applyAlignment="1">
      <alignment horizontal="center" vertical="top" wrapText="1"/>
    </xf>
    <xf numFmtId="0" fontId="120" fillId="0" borderId="15" xfId="0" applyFont="1" applyBorder="1" applyAlignment="1">
      <alignment horizontal="center" vertical="top" wrapText="1"/>
    </xf>
    <xf numFmtId="0" fontId="123" fillId="0" borderId="15" xfId="0" applyFont="1" applyBorder="1" applyAlignment="1">
      <alignment vertical="top" wrapText="1"/>
    </xf>
    <xf numFmtId="0" fontId="120" fillId="33" borderId="15" xfId="0" applyFont="1" applyFill="1" applyBorder="1" applyAlignment="1">
      <alignment horizontal="center" wrapText="1"/>
    </xf>
    <xf numFmtId="0" fontId="124" fillId="0" borderId="15" xfId="42" applyFont="1" applyBorder="1" applyAlignment="1" applyProtection="1">
      <alignment vertical="top" wrapText="1"/>
      <protection/>
    </xf>
    <xf numFmtId="0" fontId="120" fillId="33" borderId="10" xfId="0" applyFont="1" applyFill="1" applyBorder="1" applyAlignment="1">
      <alignment horizontal="center" wrapText="1"/>
    </xf>
    <xf numFmtId="0" fontId="121" fillId="33" borderId="17" xfId="0" applyFont="1" applyFill="1" applyBorder="1" applyAlignment="1">
      <alignment horizontal="center" vertical="top" wrapText="1"/>
    </xf>
    <xf numFmtId="0" fontId="120" fillId="0" borderId="0" xfId="0" applyFont="1" applyFill="1" applyAlignment="1">
      <alignment/>
    </xf>
    <xf numFmtId="0" fontId="120" fillId="0" borderId="15" xfId="0" applyFont="1" applyBorder="1" applyAlignment="1">
      <alignment vertical="top" wrapText="1"/>
    </xf>
    <xf numFmtId="0" fontId="120" fillId="0" borderId="15" xfId="0" applyFont="1" applyBorder="1" applyAlignment="1">
      <alignment wrapText="1"/>
    </xf>
    <xf numFmtId="0" fontId="120" fillId="0" borderId="0" xfId="0" applyFont="1" applyFill="1" applyAlignment="1">
      <alignment wrapText="1"/>
    </xf>
    <xf numFmtId="0" fontId="125" fillId="0" borderId="0" xfId="0" applyFont="1" applyFill="1" applyAlignment="1">
      <alignment/>
    </xf>
    <xf numFmtId="0" fontId="120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" vertical="top" wrapText="1"/>
    </xf>
    <xf numFmtId="0" fontId="126" fillId="0" borderId="0" xfId="0" applyFont="1" applyFill="1" applyAlignment="1">
      <alignment/>
    </xf>
    <xf numFmtId="0" fontId="127" fillId="0" borderId="15" xfId="0" applyFont="1" applyFill="1" applyBorder="1" applyAlignment="1">
      <alignment horizontal="center" vertical="center"/>
    </xf>
    <xf numFmtId="0" fontId="128" fillId="0" borderId="0" xfId="0" applyFont="1" applyFill="1" applyAlignment="1">
      <alignment/>
    </xf>
    <xf numFmtId="0" fontId="126" fillId="0" borderId="0" xfId="0" applyFont="1" applyFill="1" applyAlignment="1">
      <alignment horizontal="center" vertical="top" wrapText="1"/>
    </xf>
    <xf numFmtId="0" fontId="125" fillId="0" borderId="0" xfId="0" applyFont="1" applyFill="1" applyAlignment="1">
      <alignment horizontal="left" vertical="top" wrapText="1"/>
    </xf>
    <xf numFmtId="0" fontId="120" fillId="0" borderId="0" xfId="0" applyFont="1" applyBorder="1" applyAlignment="1">
      <alignment vertical="top" wrapText="1"/>
    </xf>
    <xf numFmtId="0" fontId="120" fillId="0" borderId="0" xfId="0" applyFont="1" applyBorder="1" applyAlignment="1">
      <alignment horizontal="center" wrapText="1"/>
    </xf>
    <xf numFmtId="0" fontId="120" fillId="0" borderId="0" xfId="0" applyFont="1" applyBorder="1" applyAlignment="1">
      <alignment wrapText="1"/>
    </xf>
    <xf numFmtId="0" fontId="129" fillId="0" borderId="0" xfId="0" applyFont="1" applyFill="1" applyAlignment="1">
      <alignment/>
    </xf>
    <xf numFmtId="0" fontId="130" fillId="0" borderId="15" xfId="0" applyFont="1" applyFill="1" applyBorder="1" applyAlignment="1">
      <alignment horizontal="center" vertical="center"/>
    </xf>
    <xf numFmtId="0" fontId="129" fillId="0" borderId="0" xfId="0" applyFont="1" applyFill="1" applyAlignment="1">
      <alignment horizontal="center" vertical="top" wrapText="1"/>
    </xf>
    <xf numFmtId="0" fontId="131" fillId="0" borderId="15" xfId="0" applyFont="1" applyFill="1" applyBorder="1" applyAlignment="1">
      <alignment horizontal="center" vertical="center" wrapText="1"/>
    </xf>
    <xf numFmtId="0" fontId="132" fillId="0" borderId="15" xfId="0" applyFont="1" applyFill="1" applyBorder="1" applyAlignment="1">
      <alignment wrapText="1"/>
    </xf>
    <xf numFmtId="0" fontId="132" fillId="0" borderId="0" xfId="0" applyFont="1" applyFill="1" applyAlignment="1">
      <alignment/>
    </xf>
    <xf numFmtId="0" fontId="2" fillId="0" borderId="15" xfId="0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/>
    </xf>
    <xf numFmtId="0" fontId="134" fillId="0" borderId="0" xfId="0" applyFont="1" applyFill="1" applyAlignment="1">
      <alignment horizontal="center" vertical="top" wrapText="1"/>
    </xf>
    <xf numFmtId="0" fontId="122" fillId="0" borderId="0" xfId="0" applyFont="1" applyFill="1" applyAlignment="1">
      <alignment horizontal="center" vertical="top" wrapText="1"/>
    </xf>
    <xf numFmtId="0" fontId="135" fillId="0" borderId="0" xfId="0" applyFont="1" applyFill="1" applyAlignment="1">
      <alignment/>
    </xf>
    <xf numFmtId="1" fontId="123" fillId="0" borderId="0" xfId="0" applyNumberFormat="1" applyFont="1" applyFill="1" applyAlignment="1">
      <alignment horizontal="center" vertical="center" wrapText="1"/>
    </xf>
    <xf numFmtId="0" fontId="134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vertical="center" wrapText="1"/>
    </xf>
    <xf numFmtId="0" fontId="137" fillId="0" borderId="0" xfId="0" applyFont="1" applyAlignment="1">
      <alignment/>
    </xf>
    <xf numFmtId="0" fontId="12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12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22" fillId="0" borderId="15" xfId="0" applyFont="1" applyBorder="1" applyAlignment="1">
      <alignment horizontal="center" vertical="center" wrapText="1"/>
    </xf>
    <xf numFmtId="0" fontId="122" fillId="0" borderId="15" xfId="0" applyFont="1" applyBorder="1" applyAlignment="1">
      <alignment horizontal="center" vertical="center"/>
    </xf>
    <xf numFmtId="2" fontId="122" fillId="0" borderId="15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top" wrapText="1"/>
    </xf>
    <xf numFmtId="0" fontId="139" fillId="0" borderId="15" xfId="0" applyFont="1" applyBorder="1" applyAlignment="1">
      <alignment horizontal="center" vertical="top" wrapText="1"/>
    </xf>
    <xf numFmtId="0" fontId="140" fillId="0" borderId="0" xfId="0" applyFont="1" applyAlignment="1">
      <alignment/>
    </xf>
    <xf numFmtId="0" fontId="126" fillId="33" borderId="15" xfId="0" applyFont="1" applyFill="1" applyBorder="1" applyAlignment="1">
      <alignment horizontal="center" vertical="top" wrapText="1"/>
    </xf>
    <xf numFmtId="0" fontId="126" fillId="33" borderId="15" xfId="0" applyFont="1" applyFill="1" applyBorder="1" applyAlignment="1">
      <alignment vertical="top" wrapText="1"/>
    </xf>
    <xf numFmtId="0" fontId="141" fillId="33" borderId="15" xfId="0" applyFont="1" applyFill="1" applyBorder="1" applyAlignment="1">
      <alignment horizontal="center" vertical="top" wrapText="1"/>
    </xf>
    <xf numFmtId="0" fontId="142" fillId="0" borderId="0" xfId="0" applyFont="1" applyAlignment="1">
      <alignment/>
    </xf>
    <xf numFmtId="0" fontId="126" fillId="0" borderId="15" xfId="0" applyFont="1" applyBorder="1" applyAlignment="1">
      <alignment vertical="top" wrapText="1"/>
    </xf>
    <xf numFmtId="0" fontId="126" fillId="0" borderId="15" xfId="0" applyFont="1" applyBorder="1" applyAlignment="1">
      <alignment horizontal="center" wrapText="1"/>
    </xf>
    <xf numFmtId="0" fontId="126" fillId="0" borderId="15" xfId="0" applyFont="1" applyBorder="1" applyAlignment="1">
      <alignment wrapText="1"/>
    </xf>
    <xf numFmtId="0" fontId="126" fillId="0" borderId="15" xfId="0" applyFont="1" applyBorder="1" applyAlignment="1">
      <alignment horizontal="center" vertical="top" wrapText="1"/>
    </xf>
    <xf numFmtId="0" fontId="143" fillId="33" borderId="15" xfId="0" applyFont="1" applyFill="1" applyBorder="1" applyAlignment="1">
      <alignment horizontal="center" vertical="top" wrapText="1"/>
    </xf>
    <xf numFmtId="0" fontId="143" fillId="33" borderId="15" xfId="0" applyFont="1" applyFill="1" applyBorder="1" applyAlignment="1">
      <alignment vertical="top" wrapText="1"/>
    </xf>
    <xf numFmtId="0" fontId="144" fillId="33" borderId="15" xfId="0" applyFont="1" applyFill="1" applyBorder="1" applyAlignment="1">
      <alignment horizontal="center" vertical="top" wrapText="1"/>
    </xf>
    <xf numFmtId="0" fontId="145" fillId="0" borderId="0" xfId="0" applyFont="1" applyAlignment="1">
      <alignment/>
    </xf>
    <xf numFmtId="0" fontId="143" fillId="0" borderId="15" xfId="0" applyFont="1" applyBorder="1" applyAlignment="1">
      <alignment vertical="top" wrapText="1"/>
    </xf>
    <xf numFmtId="0" fontId="143" fillId="0" borderId="15" xfId="0" applyFont="1" applyBorder="1" applyAlignment="1">
      <alignment horizontal="center" wrapText="1"/>
    </xf>
    <xf numFmtId="0" fontId="143" fillId="0" borderId="15" xfId="0" applyFont="1" applyBorder="1" applyAlignment="1">
      <alignment wrapText="1"/>
    </xf>
    <xf numFmtId="0" fontId="143" fillId="0" borderId="15" xfId="0" applyFont="1" applyBorder="1" applyAlignment="1">
      <alignment horizontal="center" vertical="top" wrapText="1"/>
    </xf>
    <xf numFmtId="0" fontId="123" fillId="0" borderId="15" xfId="0" applyFont="1" applyBorder="1" applyAlignment="1">
      <alignment horizontal="center" wrapText="1"/>
    </xf>
    <xf numFmtId="0" fontId="123" fillId="0" borderId="15" xfId="0" applyFont="1" applyBorder="1" applyAlignment="1">
      <alignment wrapText="1"/>
    </xf>
    <xf numFmtId="0" fontId="146" fillId="0" borderId="0" xfId="0" applyFont="1" applyAlignment="1">
      <alignment/>
    </xf>
    <xf numFmtId="0" fontId="123" fillId="0" borderId="15" xfId="0" applyFont="1" applyBorder="1" applyAlignment="1">
      <alignment horizontal="left" vertical="top" wrapText="1"/>
    </xf>
    <xf numFmtId="0" fontId="147" fillId="0" borderId="0" xfId="0" applyFont="1" applyBorder="1" applyAlignment="1">
      <alignment horizontal="center" vertical="top" wrapText="1"/>
    </xf>
    <xf numFmtId="0" fontId="146" fillId="0" borderId="15" xfId="0" applyFont="1" applyBorder="1" applyAlignment="1">
      <alignment/>
    </xf>
    <xf numFmtId="0" fontId="148" fillId="0" borderId="0" xfId="0" applyFont="1" applyBorder="1" applyAlignment="1">
      <alignment horizontal="center" vertical="top" wrapText="1"/>
    </xf>
    <xf numFmtId="0" fontId="149" fillId="0" borderId="15" xfId="42" applyFont="1" applyBorder="1" applyAlignment="1" applyProtection="1">
      <alignment vertical="top" wrapText="1"/>
      <protection/>
    </xf>
    <xf numFmtId="0" fontId="146" fillId="0" borderId="0" xfId="0" applyFont="1" applyAlignment="1">
      <alignment horizontal="center"/>
    </xf>
    <xf numFmtId="1" fontId="146" fillId="0" borderId="0" xfId="0" applyNumberFormat="1" applyFont="1" applyAlignment="1">
      <alignment/>
    </xf>
    <xf numFmtId="0" fontId="11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26" fillId="0" borderId="0" xfId="0" applyFont="1" applyFill="1" applyAlignment="1">
      <alignment horizontal="center"/>
    </xf>
    <xf numFmtId="0" fontId="150" fillId="33" borderId="15" xfId="0" applyFont="1" applyFill="1" applyBorder="1" applyAlignment="1">
      <alignment horizontal="center" vertical="top" wrapText="1"/>
    </xf>
    <xf numFmtId="0" fontId="132" fillId="0" borderId="15" xfId="0" applyFont="1" applyBorder="1" applyAlignment="1">
      <alignment horizontal="center" vertical="top" wrapText="1"/>
    </xf>
    <xf numFmtId="0" fontId="151" fillId="0" borderId="15" xfId="0" applyFont="1" applyBorder="1" applyAlignment="1">
      <alignment horizontal="center" vertical="top" wrapText="1"/>
    </xf>
    <xf numFmtId="0" fontId="12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32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52" fillId="0" borderId="15" xfId="0" applyFont="1" applyFill="1" applyBorder="1" applyAlignment="1">
      <alignment/>
    </xf>
    <xf numFmtId="182" fontId="150" fillId="0" borderId="15" xfId="0" applyNumberFormat="1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139" fillId="0" borderId="0" xfId="0" applyFont="1" applyFill="1" applyAlignment="1">
      <alignment/>
    </xf>
    <xf numFmtId="183" fontId="139" fillId="0" borderId="0" xfId="0" applyNumberFormat="1" applyFont="1" applyFill="1" applyAlignment="1">
      <alignment horizontal="center"/>
    </xf>
    <xf numFmtId="0" fontId="139" fillId="0" borderId="0" xfId="0" applyFont="1" applyFill="1" applyAlignment="1">
      <alignment horizontal="center"/>
    </xf>
    <xf numFmtId="0" fontId="139" fillId="0" borderId="15" xfId="0" applyFont="1" applyFill="1" applyBorder="1" applyAlignment="1">
      <alignment/>
    </xf>
    <xf numFmtId="0" fontId="138" fillId="0" borderId="0" xfId="0" applyFont="1" applyFill="1" applyAlignment="1">
      <alignment horizontal="center" vertical="top" wrapText="1"/>
    </xf>
    <xf numFmtId="183" fontId="12" fillId="0" borderId="15" xfId="0" applyNumberFormat="1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center"/>
    </xf>
    <xf numFmtId="0" fontId="153" fillId="0" borderId="0" xfId="0" applyFont="1" applyFill="1" applyAlignment="1">
      <alignment/>
    </xf>
    <xf numFmtId="0" fontId="154" fillId="0" borderId="0" xfId="0" applyFont="1" applyFill="1" applyAlignment="1">
      <alignment horizontal="center" vertical="center" wrapText="1"/>
    </xf>
    <xf numFmtId="1" fontId="154" fillId="0" borderId="0" xfId="0" applyNumberFormat="1" applyFont="1" applyFill="1" applyAlignment="1">
      <alignment horizontal="center" vertical="center" wrapText="1"/>
    </xf>
    <xf numFmtId="0" fontId="153" fillId="0" borderId="0" xfId="0" applyFont="1" applyFill="1" applyAlignment="1">
      <alignment vertical="top" wrapText="1"/>
    </xf>
    <xf numFmtId="182" fontId="154" fillId="0" borderId="0" xfId="0" applyNumberFormat="1" applyFont="1" applyFill="1" applyAlignment="1">
      <alignment horizontal="center" vertical="center" wrapText="1"/>
    </xf>
    <xf numFmtId="1" fontId="150" fillId="0" borderId="15" xfId="0" applyNumberFormat="1" applyFont="1" applyFill="1" applyBorder="1" applyAlignment="1">
      <alignment horizontal="center" vertical="center" wrapText="1"/>
    </xf>
    <xf numFmtId="0" fontId="152" fillId="0" borderId="0" xfId="0" applyFont="1" applyFill="1" applyAlignment="1">
      <alignment/>
    </xf>
    <xf numFmtId="2" fontId="139" fillId="0" borderId="17" xfId="0" applyNumberFormat="1" applyFont="1" applyFill="1" applyBorder="1" applyAlignment="1">
      <alignment horizontal="center" vertical="center" wrapText="1"/>
    </xf>
    <xf numFmtId="0" fontId="155" fillId="34" borderId="15" xfId="0" applyFont="1" applyFill="1" applyBorder="1" applyAlignment="1">
      <alignment horizontal="center" vertical="top" wrapText="1"/>
    </xf>
    <xf numFmtId="0" fontId="150" fillId="34" borderId="15" xfId="0" applyFont="1" applyFill="1" applyBorder="1" applyAlignment="1">
      <alignment horizontal="center" vertical="top" wrapText="1"/>
    </xf>
    <xf numFmtId="0" fontId="156" fillId="34" borderId="15" xfId="0" applyFont="1" applyFill="1" applyBorder="1" applyAlignment="1">
      <alignment horizontal="center" vertical="top" wrapText="1"/>
    </xf>
    <xf numFmtId="0" fontId="150" fillId="34" borderId="16" xfId="0" applyFont="1" applyFill="1" applyBorder="1" applyAlignment="1">
      <alignment horizontal="center" vertical="top" wrapText="1"/>
    </xf>
    <xf numFmtId="0" fontId="157" fillId="34" borderId="15" xfId="0" applyFont="1" applyFill="1" applyBorder="1" applyAlignment="1">
      <alignment horizontal="center" vertical="top" wrapText="1"/>
    </xf>
    <xf numFmtId="0" fontId="122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22" fillId="0" borderId="18" xfId="0" applyNumberFormat="1" applyFont="1" applyFill="1" applyBorder="1" applyAlignment="1">
      <alignment horizontal="center" vertical="center" wrapText="1"/>
    </xf>
    <xf numFmtId="0" fontId="122" fillId="0" borderId="18" xfId="0" applyFont="1" applyFill="1" applyBorder="1" applyAlignment="1">
      <alignment horizontal="center" vertical="center" wrapText="1"/>
    </xf>
    <xf numFmtId="2" fontId="122" fillId="0" borderId="15" xfId="0" applyNumberFormat="1" applyFont="1" applyBorder="1" applyAlignment="1">
      <alignment horizontal="center" vertical="center"/>
    </xf>
    <xf numFmtId="2" fontId="137" fillId="0" borderId="15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/>
    </xf>
    <xf numFmtId="182" fontId="121" fillId="0" borderId="0" xfId="0" applyNumberFormat="1" applyFont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2" fontId="138" fillId="0" borderId="0" xfId="0" applyNumberFormat="1" applyFont="1" applyFill="1" applyAlignment="1">
      <alignment horizontal="center"/>
    </xf>
    <xf numFmtId="0" fontId="14" fillId="35" borderId="15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3" fillId="35" borderId="16" xfId="0" applyFont="1" applyFill="1" applyBorder="1" applyAlignment="1">
      <alignment horizontal="center" vertical="top" wrapText="1"/>
    </xf>
    <xf numFmtId="0" fontId="13" fillId="35" borderId="17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83" fontId="12" fillId="35" borderId="15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58" fillId="35" borderId="0" xfId="0" applyFont="1" applyFill="1" applyAlignment="1">
      <alignment/>
    </xf>
    <xf numFmtId="1" fontId="150" fillId="34" borderId="15" xfId="0" applyNumberFormat="1" applyFont="1" applyFill="1" applyBorder="1" applyAlignment="1">
      <alignment horizontal="center" vertical="center" wrapText="1"/>
    </xf>
    <xf numFmtId="2" fontId="139" fillId="33" borderId="17" xfId="0" applyNumberFormat="1" applyFont="1" applyFill="1" applyBorder="1" applyAlignment="1">
      <alignment horizontal="center" vertical="center" wrapText="1"/>
    </xf>
    <xf numFmtId="1" fontId="150" fillId="35" borderId="15" xfId="0" applyNumberFormat="1" applyFont="1" applyFill="1" applyBorder="1" applyAlignment="1">
      <alignment horizontal="center" vertical="center" wrapText="1"/>
    </xf>
    <xf numFmtId="0" fontId="159" fillId="0" borderId="0" xfId="0" applyFont="1" applyFill="1" applyAlignment="1">
      <alignment horizontal="center"/>
    </xf>
    <xf numFmtId="182" fontId="160" fillId="0" borderId="0" xfId="0" applyNumberFormat="1" applyFont="1" applyFill="1" applyAlignment="1">
      <alignment horizontal="center" vertical="center" wrapText="1"/>
    </xf>
    <xf numFmtId="183" fontId="12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125" fillId="33" borderId="0" xfId="0" applyFont="1" applyFill="1" applyAlignment="1">
      <alignment/>
    </xf>
    <xf numFmtId="2" fontId="153" fillId="0" borderId="0" xfId="0" applyNumberFormat="1" applyFont="1" applyFill="1" applyAlignment="1">
      <alignment horizontal="center"/>
    </xf>
    <xf numFmtId="1" fontId="161" fillId="0" borderId="0" xfId="0" applyNumberFormat="1" applyFont="1" applyFill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top" wrapText="1"/>
    </xf>
    <xf numFmtId="0" fontId="132" fillId="0" borderId="0" xfId="0" applyFont="1" applyFill="1" applyAlignment="1">
      <alignment horizontal="center"/>
    </xf>
    <xf numFmtId="1" fontId="153" fillId="0" borderId="0" xfId="0" applyNumberFormat="1" applyFont="1" applyFill="1" applyAlignment="1">
      <alignment horizontal="center"/>
    </xf>
    <xf numFmtId="1" fontId="154" fillId="7" borderId="0" xfId="0" applyNumberFormat="1" applyFont="1" applyFill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top" wrapText="1"/>
    </xf>
    <xf numFmtId="0" fontId="132" fillId="0" borderId="0" xfId="0" applyFont="1" applyFill="1" applyAlignment="1">
      <alignment horizontal="center"/>
    </xf>
    <xf numFmtId="0" fontId="143" fillId="33" borderId="15" xfId="0" applyFont="1" applyFill="1" applyBorder="1" applyAlignment="1">
      <alignment vertical="top" wrapText="1"/>
    </xf>
    <xf numFmtId="0" fontId="126" fillId="33" borderId="15" xfId="0" applyFont="1" applyFill="1" applyBorder="1" applyAlignment="1">
      <alignment vertical="top" wrapText="1"/>
    </xf>
    <xf numFmtId="0" fontId="122" fillId="0" borderId="15" xfId="0" applyFont="1" applyFill="1" applyBorder="1" applyAlignment="1">
      <alignment/>
    </xf>
    <xf numFmtId="0" fontId="134" fillId="0" borderId="15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wrapText="1"/>
    </xf>
    <xf numFmtId="0" fontId="137" fillId="0" borderId="15" xfId="0" applyFont="1" applyFill="1" applyBorder="1" applyAlignment="1">
      <alignment/>
    </xf>
    <xf numFmtId="0" fontId="136" fillId="0" borderId="15" xfId="0" applyFont="1" applyFill="1" applyBorder="1" applyAlignment="1">
      <alignment horizontal="center" vertical="center" wrapText="1"/>
    </xf>
    <xf numFmtId="0" fontId="122" fillId="0" borderId="15" xfId="0" applyFont="1" applyBorder="1" applyAlignment="1">
      <alignment/>
    </xf>
    <xf numFmtId="0" fontId="122" fillId="0" borderId="15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155" fillId="35" borderId="15" xfId="0" applyFont="1" applyFill="1" applyBorder="1" applyAlignment="1">
      <alignment horizontal="center" vertical="top" wrapText="1"/>
    </xf>
    <xf numFmtId="0" fontId="156" fillId="35" borderId="15" xfId="0" applyFont="1" applyFill="1" applyBorder="1" applyAlignment="1">
      <alignment horizontal="center" vertical="top" wrapText="1"/>
    </xf>
    <xf numFmtId="2" fontId="142" fillId="0" borderId="0" xfId="0" applyNumberFormat="1" applyFont="1" applyAlignment="1">
      <alignment horizontal="left"/>
    </xf>
    <xf numFmtId="0" fontId="156" fillId="12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2" fontId="81" fillId="0" borderId="0" xfId="0" applyNumberFormat="1" applyFont="1" applyAlignment="1">
      <alignment horizontal="left"/>
    </xf>
    <xf numFmtId="0" fontId="81" fillId="0" borderId="0" xfId="0" applyFont="1" applyAlignment="1">
      <alignment/>
    </xf>
    <xf numFmtId="183" fontId="81" fillId="0" borderId="0" xfId="0" applyNumberFormat="1" applyFont="1" applyAlignment="1">
      <alignment horizontal="left"/>
    </xf>
    <xf numFmtId="0" fontId="15" fillId="0" borderId="15" xfId="42" applyFont="1" applyBorder="1" applyAlignment="1" applyProtection="1">
      <alignment vertical="top" wrapText="1"/>
      <protection/>
    </xf>
    <xf numFmtId="0" fontId="126" fillId="0" borderId="15" xfId="0" applyFont="1" applyBorder="1" applyAlignment="1">
      <alignment horizontal="left" vertical="top" wrapText="1"/>
    </xf>
    <xf numFmtId="1" fontId="142" fillId="0" borderId="0" xfId="0" applyNumberFormat="1" applyFont="1" applyAlignment="1">
      <alignment horizontal="left"/>
    </xf>
    <xf numFmtId="0" fontId="162" fillId="0" borderId="0" xfId="0" applyFont="1" applyAlignment="1">
      <alignment/>
    </xf>
    <xf numFmtId="0" fontId="123" fillId="0" borderId="15" xfId="0" applyFont="1" applyBorder="1" applyAlignment="1">
      <alignment horizontal="center" vertical="top" wrapText="1"/>
    </xf>
    <xf numFmtId="0" fontId="123" fillId="0" borderId="0" xfId="0" applyFont="1" applyBorder="1" applyAlignment="1">
      <alignment vertical="top" wrapText="1"/>
    </xf>
    <xf numFmtId="0" fontId="123" fillId="0" borderId="0" xfId="0" applyFont="1" applyBorder="1" applyAlignment="1">
      <alignment horizontal="center" wrapText="1"/>
    </xf>
    <xf numFmtId="0" fontId="123" fillId="0" borderId="0" xfId="0" applyFont="1" applyBorder="1" applyAlignment="1">
      <alignment wrapText="1"/>
    </xf>
    <xf numFmtId="0" fontId="106" fillId="0" borderId="0" xfId="42" applyAlignment="1" applyProtection="1">
      <alignment/>
      <protection/>
    </xf>
    <xf numFmtId="0" fontId="150" fillId="35" borderId="16" xfId="0" applyFont="1" applyFill="1" applyBorder="1" applyAlignment="1">
      <alignment horizontal="center" vertical="top" wrapText="1"/>
    </xf>
    <xf numFmtId="0" fontId="121" fillId="34" borderId="0" xfId="0" applyFont="1" applyFill="1" applyAlignment="1">
      <alignment horizontal="center" vertical="top" wrapText="1"/>
    </xf>
    <xf numFmtId="182" fontId="121" fillId="34" borderId="0" xfId="0" applyNumberFormat="1" applyFont="1" applyFill="1" applyAlignment="1">
      <alignment horizontal="center" vertical="top" wrapText="1"/>
    </xf>
    <xf numFmtId="183" fontId="142" fillId="0" borderId="0" xfId="0" applyNumberFormat="1" applyFont="1" applyAlignment="1">
      <alignment/>
    </xf>
    <xf numFmtId="0" fontId="150" fillId="35" borderId="15" xfId="0" applyFont="1" applyFill="1" applyBorder="1" applyAlignment="1">
      <alignment horizontal="center" vertical="top" wrapText="1"/>
    </xf>
    <xf numFmtId="0" fontId="157" fillId="35" borderId="15" xfId="0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32" fillId="0" borderId="0" xfId="0" applyFont="1" applyFill="1" applyAlignment="1">
      <alignment horizontal="center"/>
    </xf>
    <xf numFmtId="0" fontId="137" fillId="0" borderId="0" xfId="0" applyFont="1" applyAlignment="1">
      <alignment horizontal="center" vertical="top"/>
    </xf>
    <xf numFmtId="1" fontId="160" fillId="0" borderId="0" xfId="0" applyNumberFormat="1" applyFont="1" applyFill="1" applyAlignment="1">
      <alignment horizontal="center" vertical="center" wrapText="1"/>
    </xf>
    <xf numFmtId="183" fontId="12" fillId="37" borderId="15" xfId="0" applyNumberFormat="1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horizontal="center" vertical="top" wrapText="1"/>
    </xf>
    <xf numFmtId="0" fontId="122" fillId="37" borderId="15" xfId="0" applyFont="1" applyFill="1" applyBorder="1" applyAlignment="1">
      <alignment horizontal="center" vertical="top" wrapText="1"/>
    </xf>
    <xf numFmtId="0" fontId="122" fillId="37" borderId="15" xfId="0" applyFont="1" applyFill="1" applyBorder="1" applyAlignment="1">
      <alignment vertical="top" wrapText="1"/>
    </xf>
    <xf numFmtId="0" fontId="125" fillId="0" borderId="15" xfId="0" applyFont="1" applyBorder="1" applyAlignment="1">
      <alignment horizontal="center" vertical="top" wrapText="1"/>
    </xf>
    <xf numFmtId="2" fontId="17" fillId="37" borderId="15" xfId="0" applyNumberFormat="1" applyFont="1" applyFill="1" applyBorder="1" applyAlignment="1">
      <alignment horizontal="center" vertical="center" wrapText="1"/>
    </xf>
    <xf numFmtId="182" fontId="122" fillId="0" borderId="15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37" borderId="15" xfId="0" applyNumberFormat="1" applyFont="1" applyFill="1" applyBorder="1" applyAlignment="1">
      <alignment horizontal="center" vertical="center" wrapText="1"/>
    </xf>
    <xf numFmtId="182" fontId="122" fillId="0" borderId="15" xfId="0" applyNumberFormat="1" applyFont="1" applyBorder="1" applyAlignment="1">
      <alignment horizontal="center" vertical="center"/>
    </xf>
    <xf numFmtId="182" fontId="122" fillId="0" borderId="18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17" fillId="37" borderId="15" xfId="0" applyNumberFormat="1" applyFont="1" applyFill="1" applyBorder="1" applyAlignment="1">
      <alignment horizontal="center" vertical="center" wrapText="1"/>
    </xf>
    <xf numFmtId="0" fontId="122" fillId="35" borderId="15" xfId="0" applyFont="1" applyFill="1" applyBorder="1" applyAlignment="1">
      <alignment horizontal="center" vertical="top" wrapText="1"/>
    </xf>
    <xf numFmtId="49" fontId="122" fillId="0" borderId="15" xfId="0" applyNumberFormat="1" applyFont="1" applyBorder="1" applyAlignment="1">
      <alignment horizontal="center" vertical="top" wrapText="1"/>
    </xf>
    <xf numFmtId="0" fontId="132" fillId="0" borderId="0" xfId="0" applyFont="1" applyFill="1" applyAlignment="1">
      <alignment horizontal="center"/>
    </xf>
    <xf numFmtId="0" fontId="131" fillId="33" borderId="15" xfId="0" applyFont="1" applyFill="1" applyBorder="1" applyAlignment="1">
      <alignment horizontal="center" vertical="center" wrapText="1"/>
    </xf>
    <xf numFmtId="0" fontId="132" fillId="33" borderId="15" xfId="0" applyFont="1" applyFill="1" applyBorder="1" applyAlignment="1">
      <alignment wrapText="1"/>
    </xf>
    <xf numFmtId="0" fontId="127" fillId="33" borderId="15" xfId="0" applyFont="1" applyFill="1" applyBorder="1" applyAlignment="1">
      <alignment horizontal="center" vertical="center"/>
    </xf>
    <xf numFmtId="0" fontId="130" fillId="33" borderId="15" xfId="0" applyFont="1" applyFill="1" applyBorder="1" applyAlignment="1">
      <alignment horizontal="center" vertical="center"/>
    </xf>
    <xf numFmtId="0" fontId="132" fillId="33" borderId="0" xfId="0" applyFont="1" applyFill="1" applyAlignment="1">
      <alignment/>
    </xf>
    <xf numFmtId="0" fontId="13" fillId="33" borderId="15" xfId="0" applyFont="1" applyFill="1" applyBorder="1" applyAlignment="1">
      <alignment horizontal="left" vertical="center" wrapText="1"/>
    </xf>
    <xf numFmtId="0" fontId="120" fillId="33" borderId="0" xfId="0" applyFont="1" applyFill="1" applyAlignment="1">
      <alignment/>
    </xf>
    <xf numFmtId="0" fontId="13" fillId="33" borderId="16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63" fillId="33" borderId="15" xfId="0" applyFont="1" applyFill="1" applyBorder="1" applyAlignment="1">
      <alignment horizontal="center" vertical="center"/>
    </xf>
    <xf numFmtId="0" fontId="164" fillId="33" borderId="15" xfId="0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/>
    </xf>
    <xf numFmtId="0" fontId="11" fillId="34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2" fillId="9" borderId="15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/>
    </xf>
    <xf numFmtId="0" fontId="139" fillId="0" borderId="0" xfId="0" applyFont="1" applyFill="1" applyAlignment="1">
      <alignment horizontal="right"/>
    </xf>
    <xf numFmtId="0" fontId="139" fillId="33" borderId="15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82" fontId="19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38" fillId="33" borderId="0" xfId="0" applyFont="1" applyFill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132" fillId="0" borderId="15" xfId="0" applyFont="1" applyFill="1" applyBorder="1" applyAlignment="1">
      <alignment/>
    </xf>
    <xf numFmtId="0" fontId="132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182" fontId="19" fillId="0" borderId="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/>
    </xf>
    <xf numFmtId="190" fontId="20" fillId="0" borderId="15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0" fontId="165" fillId="0" borderId="15" xfId="0" applyFont="1" applyBorder="1" applyAlignment="1">
      <alignment vertical="top"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50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66" fillId="33" borderId="15" xfId="0" applyFont="1" applyFill="1" applyBorder="1" applyAlignment="1">
      <alignment horizontal="center" vertical="top" wrapText="1"/>
    </xf>
    <xf numFmtId="0" fontId="132" fillId="0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64" fillId="0" borderId="15" xfId="0" applyFont="1" applyBorder="1" applyAlignment="1">
      <alignment horizontal="center" vertical="center"/>
    </xf>
    <xf numFmtId="0" fontId="162" fillId="0" borderId="15" xfId="0" applyFont="1" applyBorder="1" applyAlignment="1">
      <alignment horizontal="center" vertical="center" wrapText="1"/>
    </xf>
    <xf numFmtId="0" fontId="139" fillId="0" borderId="15" xfId="0" applyFont="1" applyBorder="1" applyAlignment="1">
      <alignment horizontal="center" vertical="center" wrapText="1"/>
    </xf>
    <xf numFmtId="0" fontId="164" fillId="0" borderId="15" xfId="0" applyFont="1" applyBorder="1" applyAlignment="1">
      <alignment horizontal="center" vertical="center"/>
    </xf>
    <xf numFmtId="0" fontId="167" fillId="0" borderId="15" xfId="0" applyFont="1" applyBorder="1" applyAlignment="1">
      <alignment horizontal="center" vertical="center" wrapText="1"/>
    </xf>
    <xf numFmtId="0" fontId="164" fillId="0" borderId="18" xfId="0" applyFont="1" applyBorder="1" applyAlignment="1">
      <alignment horizontal="center" vertical="center"/>
    </xf>
    <xf numFmtId="0" fontId="164" fillId="0" borderId="15" xfId="0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32" fillId="0" borderId="0" xfId="0" applyFont="1" applyFill="1" applyAlignment="1">
      <alignment horizontal="center"/>
    </xf>
    <xf numFmtId="0" fontId="132" fillId="0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66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1" fillId="33" borderId="0" xfId="0" applyFont="1" applyFill="1" applyAlignment="1">
      <alignment horizontal="center" vertical="center" wrapText="1"/>
    </xf>
    <xf numFmtId="4" fontId="150" fillId="33" borderId="0" xfId="0" applyNumberFormat="1" applyFont="1" applyFill="1" applyAlignment="1">
      <alignment horizontal="center" vertical="center" wrapText="1"/>
    </xf>
    <xf numFmtId="0" fontId="138" fillId="33" borderId="0" xfId="0" applyFont="1" applyFill="1" applyAlignment="1">
      <alignment horizontal="center" vertical="center"/>
    </xf>
    <xf numFmtId="0" fontId="139" fillId="33" borderId="0" xfId="0" applyFont="1" applyFill="1" applyAlignment="1">
      <alignment horizontal="center" vertical="center"/>
    </xf>
    <xf numFmtId="0" fontId="168" fillId="33" borderId="0" xfId="0" applyFont="1" applyFill="1" applyAlignment="1">
      <alignment horizontal="center" vertical="center" wrapText="1"/>
    </xf>
    <xf numFmtId="0" fontId="141" fillId="33" borderId="0" xfId="0" applyFont="1" applyFill="1" applyAlignment="1">
      <alignment horizontal="center" vertical="center"/>
    </xf>
    <xf numFmtId="0" fontId="169" fillId="33" borderId="0" xfId="0" applyFont="1" applyFill="1" applyAlignment="1">
      <alignment horizontal="center" vertical="center"/>
    </xf>
    <xf numFmtId="0" fontId="140" fillId="33" borderId="0" xfId="0" applyFont="1" applyFill="1" applyAlignment="1">
      <alignment horizontal="center" vertical="center"/>
    </xf>
    <xf numFmtId="1" fontId="150" fillId="38" borderId="15" xfId="0" applyNumberFormat="1" applyFont="1" applyFill="1" applyBorder="1" applyAlignment="1">
      <alignment horizontal="center" vertical="center" wrapText="1"/>
    </xf>
    <xf numFmtId="0" fontId="164" fillId="0" borderId="15" xfId="0" applyFont="1" applyFill="1" applyBorder="1" applyAlignment="1">
      <alignment horizontal="center" vertical="center"/>
    </xf>
    <xf numFmtId="0" fontId="16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horizontal="center" vertical="center" wrapText="1"/>
    </xf>
    <xf numFmtId="0" fontId="139" fillId="0" borderId="15" xfId="0" applyFont="1" applyBorder="1" applyAlignment="1">
      <alignment horizontal="center" vertical="center"/>
    </xf>
    <xf numFmtId="0" fontId="166" fillId="33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183" fontId="12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70" fillId="33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 wrapText="1"/>
    </xf>
    <xf numFmtId="0" fontId="171" fillId="0" borderId="15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2" fontId="171" fillId="0" borderId="17" xfId="0" applyNumberFormat="1" applyFont="1" applyFill="1" applyBorder="1" applyAlignment="1">
      <alignment horizontal="center" vertical="center" wrapText="1"/>
    </xf>
    <xf numFmtId="0" fontId="153" fillId="0" borderId="15" xfId="0" applyFont="1" applyFill="1" applyBorder="1" applyAlignment="1">
      <alignment/>
    </xf>
    <xf numFmtId="0" fontId="153" fillId="0" borderId="15" xfId="0" applyFont="1" applyFill="1" applyBorder="1" applyAlignment="1">
      <alignment horizontal="center"/>
    </xf>
    <xf numFmtId="0" fontId="154" fillId="33" borderId="15" xfId="0" applyFont="1" applyFill="1" applyBorder="1" applyAlignment="1">
      <alignment horizontal="center" vertical="center" wrapText="1"/>
    </xf>
    <xf numFmtId="0" fontId="154" fillId="0" borderId="15" xfId="0" applyFont="1" applyFill="1" applyBorder="1" applyAlignment="1">
      <alignment horizontal="center" vertical="center" wrapText="1"/>
    </xf>
    <xf numFmtId="2" fontId="171" fillId="33" borderId="17" xfId="0" applyNumberFormat="1" applyFont="1" applyFill="1" applyBorder="1" applyAlignment="1">
      <alignment horizontal="center" vertical="center" wrapText="1"/>
    </xf>
    <xf numFmtId="0" fontId="171" fillId="0" borderId="15" xfId="0" applyFont="1" applyFill="1" applyBorder="1" applyAlignment="1">
      <alignment/>
    </xf>
    <xf numFmtId="183" fontId="171" fillId="0" borderId="15" xfId="0" applyNumberFormat="1" applyFont="1" applyFill="1" applyBorder="1" applyAlignment="1">
      <alignment horizontal="center"/>
    </xf>
    <xf numFmtId="0" fontId="171" fillId="0" borderId="15" xfId="0" applyFont="1" applyFill="1" applyBorder="1" applyAlignment="1">
      <alignment horizontal="center"/>
    </xf>
    <xf numFmtId="2" fontId="172" fillId="0" borderId="15" xfId="0" applyNumberFormat="1" applyFont="1" applyFill="1" applyBorder="1" applyAlignment="1">
      <alignment horizontal="center" vertical="center" wrapText="1"/>
    </xf>
    <xf numFmtId="182" fontId="172" fillId="0" borderId="15" xfId="0" applyNumberFormat="1" applyFont="1" applyFill="1" applyBorder="1" applyAlignment="1">
      <alignment horizontal="center" vertical="center" wrapText="1"/>
    </xf>
    <xf numFmtId="1" fontId="172" fillId="0" borderId="15" xfId="0" applyNumberFormat="1" applyFont="1" applyFill="1" applyBorder="1" applyAlignment="1">
      <alignment horizontal="center" vertical="center" wrapText="1"/>
    </xf>
    <xf numFmtId="1" fontId="172" fillId="38" borderId="15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1" fillId="0" borderId="0" xfId="0" applyFont="1" applyFill="1" applyAlignment="1">
      <alignment horizontal="center"/>
    </xf>
    <xf numFmtId="0" fontId="17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173" fillId="0" borderId="0" xfId="0" applyFont="1" applyFill="1" applyAlignment="1">
      <alignment horizontal="center"/>
    </xf>
    <xf numFmtId="0" fontId="174" fillId="0" borderId="15" xfId="0" applyFont="1" applyFill="1" applyBorder="1" applyAlignment="1">
      <alignment/>
    </xf>
    <xf numFmtId="2" fontId="174" fillId="0" borderId="17" xfId="0" applyNumberFormat="1" applyFont="1" applyFill="1" applyBorder="1" applyAlignment="1">
      <alignment horizontal="center" vertical="center" wrapText="1"/>
    </xf>
    <xf numFmtId="0" fontId="173" fillId="0" borderId="15" xfId="0" applyFont="1" applyFill="1" applyBorder="1" applyAlignment="1">
      <alignment/>
    </xf>
    <xf numFmtId="0" fontId="173" fillId="0" borderId="15" xfId="0" applyFont="1" applyFill="1" applyBorder="1" applyAlignment="1">
      <alignment horizontal="center"/>
    </xf>
    <xf numFmtId="0" fontId="161" fillId="33" borderId="15" xfId="0" applyFont="1" applyFill="1" applyBorder="1" applyAlignment="1">
      <alignment horizontal="center" vertical="center" wrapText="1"/>
    </xf>
    <xf numFmtId="0" fontId="173" fillId="0" borderId="0" xfId="0" applyFont="1" applyFill="1" applyAlignment="1">
      <alignment/>
    </xf>
    <xf numFmtId="0" fontId="161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4" fillId="0" borderId="0" xfId="0" applyFont="1" applyFill="1" applyAlignment="1">
      <alignment horizontal="center"/>
    </xf>
    <xf numFmtId="2" fontId="174" fillId="33" borderId="17" xfId="0" applyNumberFormat="1" applyFont="1" applyFill="1" applyBorder="1" applyAlignment="1">
      <alignment horizontal="center" vertical="center" wrapText="1"/>
    </xf>
    <xf numFmtId="183" fontId="174" fillId="0" borderId="15" xfId="0" applyNumberFormat="1" applyFont="1" applyFill="1" applyBorder="1" applyAlignment="1">
      <alignment horizontal="center"/>
    </xf>
    <xf numFmtId="0" fontId="174" fillId="0" borderId="15" xfId="0" applyFont="1" applyFill="1" applyBorder="1" applyAlignment="1">
      <alignment horizontal="center"/>
    </xf>
    <xf numFmtId="2" fontId="175" fillId="0" borderId="15" xfId="0" applyNumberFormat="1" applyFont="1" applyFill="1" applyBorder="1" applyAlignment="1">
      <alignment horizontal="center" vertical="center" wrapText="1"/>
    </xf>
    <xf numFmtId="182" fontId="175" fillId="0" borderId="15" xfId="0" applyNumberFormat="1" applyFont="1" applyFill="1" applyBorder="1" applyAlignment="1">
      <alignment horizontal="center" vertical="center" wrapText="1"/>
    </xf>
    <xf numFmtId="0" fontId="174" fillId="0" borderId="0" xfId="0" applyFont="1" applyFill="1" applyAlignment="1">
      <alignment/>
    </xf>
    <xf numFmtId="1" fontId="175" fillId="0" borderId="15" xfId="0" applyNumberFormat="1" applyFont="1" applyFill="1" applyBorder="1" applyAlignment="1">
      <alignment horizontal="center" vertical="center" wrapText="1"/>
    </xf>
    <xf numFmtId="1" fontId="175" fillId="38" borderId="15" xfId="0" applyNumberFormat="1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center" vertical="top" wrapText="1"/>
    </xf>
    <xf numFmtId="0" fontId="154" fillId="0" borderId="0" xfId="0" applyFont="1" applyFill="1" applyAlignment="1">
      <alignment horizontal="center" vertical="top" wrapText="1"/>
    </xf>
    <xf numFmtId="0" fontId="176" fillId="0" borderId="0" xfId="0" applyFont="1" applyFill="1" applyAlignment="1">
      <alignment/>
    </xf>
    <xf numFmtId="0" fontId="177" fillId="0" borderId="0" xfId="0" applyFont="1" applyFill="1" applyAlignment="1">
      <alignment horizontal="center" vertical="top" wrapText="1"/>
    </xf>
    <xf numFmtId="0" fontId="178" fillId="0" borderId="0" xfId="0" applyFont="1" applyFill="1" applyAlignment="1">
      <alignment horizontal="center" vertical="top" wrapText="1"/>
    </xf>
    <xf numFmtId="0" fontId="171" fillId="0" borderId="0" xfId="0" applyFont="1" applyFill="1" applyAlignment="1">
      <alignment horizontal="right"/>
    </xf>
    <xf numFmtId="0" fontId="171" fillId="33" borderId="15" xfId="0" applyFont="1" applyFill="1" applyBorder="1" applyAlignment="1">
      <alignment horizontal="center"/>
    </xf>
    <xf numFmtId="0" fontId="171" fillId="0" borderId="0" xfId="0" applyFont="1" applyFill="1" applyBorder="1" applyAlignment="1">
      <alignment/>
    </xf>
    <xf numFmtId="0" fontId="153" fillId="0" borderId="0" xfId="0" applyFont="1" applyFill="1" applyAlignment="1">
      <alignment horizontal="left" vertical="top" wrapText="1"/>
    </xf>
    <xf numFmtId="0" fontId="153" fillId="0" borderId="0" xfId="0" applyFont="1" applyFill="1" applyAlignment="1">
      <alignment wrapText="1"/>
    </xf>
    <xf numFmtId="0" fontId="177" fillId="0" borderId="0" xfId="0" applyFont="1" applyFill="1" applyAlignment="1">
      <alignment/>
    </xf>
    <xf numFmtId="0" fontId="178" fillId="0" borderId="0" xfId="0" applyFont="1" applyFill="1" applyAlignment="1">
      <alignment/>
    </xf>
    <xf numFmtId="0" fontId="12" fillId="0" borderId="15" xfId="0" applyFont="1" applyFill="1" applyBorder="1" applyAlignment="1">
      <alignment horizontal="center" vertical="top" wrapText="1"/>
    </xf>
    <xf numFmtId="1" fontId="12" fillId="0" borderId="15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54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82" fontId="12" fillId="0" borderId="0" xfId="0" applyNumberFormat="1" applyFont="1" applyFill="1" applyBorder="1" applyAlignment="1">
      <alignment horizontal="center" vertical="center" wrapText="1"/>
    </xf>
    <xf numFmtId="0" fontId="153" fillId="33" borderId="0" xfId="0" applyFont="1" applyFill="1" applyAlignment="1">
      <alignment/>
    </xf>
    <xf numFmtId="182" fontId="12" fillId="0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53" fillId="33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53" fillId="0" borderId="0" xfId="0" applyFont="1" applyFill="1" applyAlignment="1">
      <alignment vertical="center"/>
    </xf>
    <xf numFmtId="0" fontId="154" fillId="33" borderId="0" xfId="0" applyFont="1" applyFill="1" applyAlignment="1">
      <alignment horizontal="center" vertical="center" wrapText="1"/>
    </xf>
    <xf numFmtId="0" fontId="178" fillId="33" borderId="0" xfId="0" applyFont="1" applyFill="1" applyAlignment="1">
      <alignment horizontal="center" vertical="center"/>
    </xf>
    <xf numFmtId="0" fontId="177" fillId="33" borderId="0" xfId="0" applyFont="1" applyFill="1" applyAlignment="1">
      <alignment horizontal="center" vertical="center"/>
    </xf>
    <xf numFmtId="0" fontId="179" fillId="33" borderId="0" xfId="0" applyFont="1" applyFill="1" applyAlignment="1">
      <alignment horizontal="center" vertical="center"/>
    </xf>
    <xf numFmtId="0" fontId="171" fillId="33" borderId="0" xfId="0" applyFont="1" applyFill="1" applyAlignment="1">
      <alignment horizontal="center" vertical="center"/>
    </xf>
    <xf numFmtId="4" fontId="172" fillId="33" borderId="0" xfId="0" applyNumberFormat="1" applyFont="1" applyFill="1" applyAlignment="1">
      <alignment horizontal="center" vertical="center" wrapText="1"/>
    </xf>
    <xf numFmtId="0" fontId="132" fillId="0" borderId="0" xfId="0" applyFont="1" applyFill="1" applyAlignment="1">
      <alignment horizontal="center"/>
    </xf>
    <xf numFmtId="0" fontId="166" fillId="0" borderId="15" xfId="0" applyFont="1" applyFill="1" applyBorder="1" applyAlignment="1">
      <alignment horizontal="center" vertical="center" wrapText="1"/>
    </xf>
    <xf numFmtId="1" fontId="175" fillId="2" borderId="15" xfId="0" applyNumberFormat="1" applyFont="1" applyFill="1" applyBorder="1" applyAlignment="1">
      <alignment horizontal="center" vertical="center" wrapText="1"/>
    </xf>
    <xf numFmtId="183" fontId="12" fillId="2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165" fillId="0" borderId="0" xfId="0" applyFont="1" applyFill="1" applyAlignment="1">
      <alignment/>
    </xf>
    <xf numFmtId="0" fontId="174" fillId="33" borderId="15" xfId="0" applyFont="1" applyFill="1" applyBorder="1" applyAlignment="1">
      <alignment horizontal="center"/>
    </xf>
    <xf numFmtId="0" fontId="122" fillId="0" borderId="19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2" fontId="122" fillId="0" borderId="15" xfId="0" applyNumberFormat="1" applyFont="1" applyBorder="1" applyAlignment="1">
      <alignment horizontal="left" vertical="center" wrapText="1"/>
    </xf>
    <xf numFmtId="0" fontId="122" fillId="0" borderId="15" xfId="0" applyFont="1" applyBorder="1" applyAlignment="1">
      <alignment horizontal="left" vertical="center" wrapText="1"/>
    </xf>
    <xf numFmtId="1" fontId="122" fillId="0" borderId="15" xfId="0" applyNumberFormat="1" applyFont="1" applyBorder="1" applyAlignment="1">
      <alignment horizontal="center" vertical="center"/>
    </xf>
    <xf numFmtId="0" fontId="132" fillId="0" borderId="0" xfId="0" applyFont="1" applyFill="1" applyAlignment="1">
      <alignment horizontal="center"/>
    </xf>
    <xf numFmtId="0" fontId="132" fillId="0" borderId="0" xfId="0" applyFont="1" applyFill="1" applyAlignment="1">
      <alignment horizontal="center"/>
    </xf>
    <xf numFmtId="0" fontId="139" fillId="0" borderId="15" xfId="0" applyFont="1" applyFill="1" applyBorder="1" applyAlignment="1">
      <alignment horizontal="center" vertical="center"/>
    </xf>
    <xf numFmtId="0" fontId="170" fillId="0" borderId="15" xfId="0" applyFont="1" applyFill="1" applyBorder="1" applyAlignment="1">
      <alignment horizontal="center" vertical="center" wrapText="1"/>
    </xf>
    <xf numFmtId="0" fontId="122" fillId="0" borderId="15" xfId="0" applyFont="1" applyFill="1" applyBorder="1" applyAlignment="1">
      <alignment horizontal="center" vertical="center" wrapText="1"/>
    </xf>
    <xf numFmtId="2" fontId="139" fillId="0" borderId="21" xfId="0" applyNumberFormat="1" applyFont="1" applyBorder="1" applyAlignment="1">
      <alignment horizontal="center" vertical="center" wrapText="1"/>
    </xf>
    <xf numFmtId="2" fontId="13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13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126" fillId="33" borderId="15" xfId="0" applyFont="1" applyFill="1" applyBorder="1" applyAlignment="1">
      <alignment vertical="top" wrapText="1"/>
    </xf>
    <xf numFmtId="0" fontId="145" fillId="0" borderId="22" xfId="0" applyFont="1" applyBorder="1" applyAlignment="1">
      <alignment horizontal="left" wrapText="1"/>
    </xf>
    <xf numFmtId="0" fontId="145" fillId="0" borderId="0" xfId="0" applyFont="1" applyAlignment="1">
      <alignment horizontal="left" wrapText="1"/>
    </xf>
    <xf numFmtId="0" fontId="150" fillId="0" borderId="0" xfId="0" applyFont="1" applyBorder="1" applyAlignment="1">
      <alignment horizontal="center" vertical="top" wrapText="1"/>
    </xf>
    <xf numFmtId="0" fontId="143" fillId="33" borderId="15" xfId="0" applyFont="1" applyFill="1" applyBorder="1" applyAlignment="1">
      <alignment vertical="top" wrapText="1"/>
    </xf>
    <xf numFmtId="0" fontId="120" fillId="33" borderId="15" xfId="0" applyFont="1" applyFill="1" applyBorder="1" applyAlignment="1">
      <alignment horizontal="left" wrapText="1"/>
    </xf>
    <xf numFmtId="0" fontId="120" fillId="33" borderId="19" xfId="0" applyFont="1" applyFill="1" applyBorder="1" applyAlignment="1">
      <alignment horizontal="left" wrapText="1"/>
    </xf>
    <xf numFmtId="0" fontId="120" fillId="33" borderId="23" xfId="0" applyFont="1" applyFill="1" applyBorder="1" applyAlignment="1">
      <alignment horizontal="left" wrapText="1"/>
    </xf>
    <xf numFmtId="0" fontId="120" fillId="33" borderId="20" xfId="0" applyFont="1" applyFill="1" applyBorder="1" applyAlignment="1">
      <alignment horizontal="left" wrapText="1"/>
    </xf>
    <xf numFmtId="0" fontId="120" fillId="33" borderId="24" xfId="0" applyFont="1" applyFill="1" applyBorder="1" applyAlignment="1">
      <alignment horizontal="left" wrapText="1"/>
    </xf>
    <xf numFmtId="0" fontId="120" fillId="33" borderId="25" xfId="0" applyFont="1" applyFill="1" applyBorder="1" applyAlignment="1">
      <alignment horizontal="left" wrapText="1"/>
    </xf>
    <xf numFmtId="0" fontId="120" fillId="33" borderId="26" xfId="0" applyFont="1" applyFill="1" applyBorder="1" applyAlignment="1">
      <alignment horizontal="left" wrapText="1"/>
    </xf>
    <xf numFmtId="0" fontId="120" fillId="33" borderId="27" xfId="0" applyFont="1" applyFill="1" applyBorder="1" applyAlignment="1">
      <alignment horizontal="left" wrapText="1"/>
    </xf>
    <xf numFmtId="0" fontId="120" fillId="33" borderId="14" xfId="0" applyFont="1" applyFill="1" applyBorder="1" applyAlignment="1">
      <alignment horizontal="left" wrapText="1"/>
    </xf>
    <xf numFmtId="0" fontId="120" fillId="33" borderId="13" xfId="0" applyFont="1" applyFill="1" applyBorder="1" applyAlignment="1">
      <alignment horizontal="left" wrapText="1"/>
    </xf>
    <xf numFmtId="0" fontId="137" fillId="0" borderId="0" xfId="0" applyFont="1" applyAlignment="1">
      <alignment horizontal="center" vertical="top"/>
    </xf>
    <xf numFmtId="0" fontId="137" fillId="0" borderId="28" xfId="0" applyFont="1" applyBorder="1" applyAlignment="1">
      <alignment horizontal="center" vertical="top" wrapText="1"/>
    </xf>
    <xf numFmtId="0" fontId="137" fillId="0" borderId="15" xfId="0" applyFont="1" applyBorder="1" applyAlignment="1">
      <alignment vertical="top" wrapText="1"/>
    </xf>
    <xf numFmtId="0" fontId="122" fillId="0" borderId="0" xfId="0" applyFont="1" applyAlignment="1">
      <alignment horizontal="center"/>
    </xf>
    <xf numFmtId="49" fontId="122" fillId="0" borderId="15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right"/>
    </xf>
    <xf numFmtId="182" fontId="19" fillId="0" borderId="15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80" fillId="0" borderId="0" xfId="0" applyFont="1" applyFill="1" applyAlignment="1">
      <alignment horizontal="center"/>
    </xf>
    <xf numFmtId="182" fontId="12" fillId="0" borderId="15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21" fillId="33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vertical="center" wrapText="1"/>
    </xf>
    <xf numFmtId="0" fontId="139" fillId="0" borderId="28" xfId="0" applyFont="1" applyBorder="1" applyAlignment="1">
      <alignment horizontal="center" vertical="top" wrapText="1"/>
    </xf>
    <xf numFmtId="0" fontId="139" fillId="0" borderId="15" xfId="0" applyFont="1" applyBorder="1" applyAlignment="1">
      <alignment horizontal="left" vertical="top" wrapText="1"/>
    </xf>
    <xf numFmtId="0" fontId="139" fillId="0" borderId="0" xfId="0" applyFont="1" applyAlignment="1">
      <alignment horizontal="center" vertical="top" wrapText="1"/>
    </xf>
    <xf numFmtId="0" fontId="20" fillId="0" borderId="19" xfId="0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5"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zn.lipetsk.ru/documents/otcheti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outlinePr summaryRight="0"/>
  </sheetPr>
  <dimension ref="A1:AG49"/>
  <sheetViews>
    <sheetView zoomScale="75" zoomScaleNormal="75" zoomScalePageLayoutView="0" workbookViewId="0" topLeftCell="A1">
      <pane xSplit="3" ySplit="5" topLeftCell="D12" activePane="bottomRight" state="frozen"/>
      <selection pane="topLeft" activeCell="I42" sqref="I42"/>
      <selection pane="topRight" activeCell="I42" sqref="I42"/>
      <selection pane="bottomLeft" activeCell="I42" sqref="I42"/>
      <selection pane="bottomRight" activeCell="I42" sqref="I42"/>
    </sheetView>
  </sheetViews>
  <sheetFormatPr defaultColWidth="8.8515625" defaultRowHeight="45" customHeight="1"/>
  <cols>
    <col min="1" max="1" width="8.8515625" style="107" customWidth="1"/>
    <col min="2" max="2" width="11.421875" style="31" customWidth="1"/>
    <col min="3" max="3" width="73.8515625" style="30" customWidth="1"/>
    <col min="4" max="4" width="16.7109375" style="115" customWidth="1"/>
    <col min="5" max="5" width="15.140625" style="116" customWidth="1"/>
    <col min="6" max="6" width="12.7109375" style="116" customWidth="1"/>
    <col min="7" max="7" width="12.421875" style="115" customWidth="1"/>
    <col min="8" max="18" width="18.140625" style="12" customWidth="1"/>
    <col min="19" max="19" width="18.140625" style="29" customWidth="1"/>
    <col min="20" max="24" width="18.140625" style="33" customWidth="1"/>
    <col min="25" max="25" width="18.140625" style="41" customWidth="1"/>
    <col min="26" max="32" width="18.140625" style="26" customWidth="1"/>
    <col min="33" max="33" width="12.57421875" style="26" customWidth="1"/>
    <col min="34" max="16384" width="8.8515625" style="26" customWidth="1"/>
  </cols>
  <sheetData>
    <row r="1" spans="2:7" ht="27" customHeight="1">
      <c r="B1" s="427" t="s">
        <v>204</v>
      </c>
      <c r="C1" s="427"/>
      <c r="D1" s="427"/>
      <c r="E1" s="427"/>
      <c r="F1" s="427"/>
      <c r="G1" s="427"/>
    </row>
    <row r="2" ht="15" customHeight="1">
      <c r="B2" s="102"/>
    </row>
    <row r="3" spans="1:32" s="101" customFormat="1" ht="60" customHeight="1">
      <c r="A3" s="63" t="s">
        <v>48</v>
      </c>
      <c r="B3" s="61" t="s">
        <v>48</v>
      </c>
      <c r="C3" s="61" t="s">
        <v>49</v>
      </c>
      <c r="D3" s="100" t="s">
        <v>50</v>
      </c>
      <c r="E3" s="100" t="s">
        <v>51</v>
      </c>
      <c r="F3" s="100" t="s">
        <v>52</v>
      </c>
      <c r="G3" s="100" t="s">
        <v>53</v>
      </c>
      <c r="H3" s="100" t="s">
        <v>47</v>
      </c>
      <c r="I3" s="100" t="s">
        <v>101</v>
      </c>
      <c r="J3" s="100" t="s">
        <v>102</v>
      </c>
      <c r="K3" s="100" t="s">
        <v>103</v>
      </c>
      <c r="L3" s="100" t="s">
        <v>112</v>
      </c>
      <c r="M3" s="175" t="s">
        <v>137</v>
      </c>
      <c r="N3" s="100" t="s">
        <v>104</v>
      </c>
      <c r="O3" s="100" t="s">
        <v>115</v>
      </c>
      <c r="P3" s="100" t="s">
        <v>163</v>
      </c>
      <c r="Q3" s="100" t="s">
        <v>111</v>
      </c>
      <c r="R3" s="100" t="s">
        <v>113</v>
      </c>
      <c r="S3" s="100" t="s">
        <v>114</v>
      </c>
      <c r="T3" s="100" t="s">
        <v>125</v>
      </c>
      <c r="U3" s="100" t="s">
        <v>126</v>
      </c>
      <c r="V3" s="100" t="s">
        <v>165</v>
      </c>
      <c r="W3" s="100" t="s">
        <v>201</v>
      </c>
      <c r="X3" s="100" t="s">
        <v>166</v>
      </c>
      <c r="Y3" s="100" t="s">
        <v>167</v>
      </c>
      <c r="Z3" s="100" t="s">
        <v>149</v>
      </c>
      <c r="AA3" s="100" t="s">
        <v>199</v>
      </c>
      <c r="AB3" s="100" t="s">
        <v>200</v>
      </c>
      <c r="AC3" s="100" t="s">
        <v>202</v>
      </c>
      <c r="AD3" s="100" t="s">
        <v>127</v>
      </c>
      <c r="AE3" s="100" t="s">
        <v>168</v>
      </c>
      <c r="AF3" s="100" t="s">
        <v>169</v>
      </c>
    </row>
    <row r="4" spans="1:32" s="112" customFormat="1" ht="24" customHeight="1">
      <c r="A4" s="111"/>
      <c r="B4" s="111"/>
      <c r="C4" s="111"/>
      <c r="D4" s="111"/>
      <c r="E4" s="111"/>
      <c r="F4" s="111"/>
      <c r="G4" s="111"/>
      <c r="H4" s="111">
        <v>1</v>
      </c>
      <c r="I4" s="111">
        <v>2</v>
      </c>
      <c r="J4" s="111">
        <v>3</v>
      </c>
      <c r="K4" s="111">
        <v>4</v>
      </c>
      <c r="L4" s="111">
        <v>5</v>
      </c>
      <c r="M4" s="111">
        <v>6</v>
      </c>
      <c r="N4" s="111">
        <v>7</v>
      </c>
      <c r="O4" s="111">
        <v>8</v>
      </c>
      <c r="P4" s="111">
        <v>9</v>
      </c>
      <c r="Q4" s="111">
        <v>10</v>
      </c>
      <c r="R4" s="111">
        <v>11</v>
      </c>
      <c r="S4" s="111">
        <v>12</v>
      </c>
      <c r="T4" s="111">
        <v>13</v>
      </c>
      <c r="U4" s="111">
        <v>14</v>
      </c>
      <c r="V4" s="111">
        <v>15</v>
      </c>
      <c r="W4" s="111">
        <v>16</v>
      </c>
      <c r="X4" s="111">
        <v>17</v>
      </c>
      <c r="Y4" s="111">
        <v>18</v>
      </c>
      <c r="Z4" s="111">
        <v>19</v>
      </c>
      <c r="AA4" s="111">
        <v>20</v>
      </c>
      <c r="AB4" s="111">
        <v>21</v>
      </c>
      <c r="AC4" s="111">
        <v>22</v>
      </c>
      <c r="AD4" s="111">
        <v>23</v>
      </c>
      <c r="AE4" s="111">
        <v>24</v>
      </c>
      <c r="AF4" s="111">
        <v>25</v>
      </c>
    </row>
    <row r="5" spans="1:32" s="46" customFormat="1" ht="23.25" customHeight="1">
      <c r="A5" s="63">
        <v>1</v>
      </c>
      <c r="B5" s="428" t="s">
        <v>151</v>
      </c>
      <c r="C5" s="428"/>
      <c r="D5" s="428"/>
      <c r="E5" s="428"/>
      <c r="F5" s="428"/>
      <c r="G5" s="42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34"/>
      <c r="U5" s="34"/>
      <c r="V5" s="34"/>
      <c r="W5" s="34"/>
      <c r="X5" s="34"/>
      <c r="Y5" s="34"/>
      <c r="Z5" s="42"/>
      <c r="AA5" s="42"/>
      <c r="AB5" s="42"/>
      <c r="AC5" s="42"/>
      <c r="AD5" s="34"/>
      <c r="AE5" s="45"/>
      <c r="AF5" s="42"/>
    </row>
    <row r="6" spans="1:32" ht="51" customHeight="1">
      <c r="A6" s="63">
        <v>2</v>
      </c>
      <c r="B6" s="63" t="s">
        <v>54</v>
      </c>
      <c r="C6" s="62" t="s">
        <v>55</v>
      </c>
      <c r="D6" s="123">
        <f>AVERAGE(H6:AF6)</f>
        <v>3.72</v>
      </c>
      <c r="E6" s="110">
        <v>5</v>
      </c>
      <c r="F6" s="110">
        <v>20</v>
      </c>
      <c r="G6" s="110">
        <v>0</v>
      </c>
      <c r="H6" s="150">
        <v>5</v>
      </c>
      <c r="I6" s="150">
        <v>5</v>
      </c>
      <c r="J6" s="150">
        <v>5</v>
      </c>
      <c r="K6" s="150">
        <v>0</v>
      </c>
      <c r="L6" s="150">
        <v>0</v>
      </c>
      <c r="M6" s="150">
        <v>5</v>
      </c>
      <c r="N6" s="150">
        <v>5</v>
      </c>
      <c r="O6" s="150">
        <v>5</v>
      </c>
      <c r="P6" s="150">
        <v>5</v>
      </c>
      <c r="Q6" s="150">
        <v>5</v>
      </c>
      <c r="R6" s="150">
        <v>5</v>
      </c>
      <c r="S6" s="150">
        <v>5</v>
      </c>
      <c r="T6" s="150">
        <v>0</v>
      </c>
      <c r="U6" s="150">
        <v>0</v>
      </c>
      <c r="V6" s="171">
        <v>0</v>
      </c>
      <c r="W6" s="150">
        <v>0</v>
      </c>
      <c r="X6" s="171">
        <v>3</v>
      </c>
      <c r="Y6" s="150">
        <v>5</v>
      </c>
      <c r="Z6" s="150">
        <v>5</v>
      </c>
      <c r="AA6" s="150">
        <v>5</v>
      </c>
      <c r="AB6" s="150">
        <v>5</v>
      </c>
      <c r="AC6" s="150">
        <v>5</v>
      </c>
      <c r="AD6" s="150">
        <v>5</v>
      </c>
      <c r="AE6" s="150">
        <v>5</v>
      </c>
      <c r="AF6" s="150">
        <v>5</v>
      </c>
    </row>
    <row r="7" spans="1:32" ht="30" customHeight="1">
      <c r="A7" s="63">
        <v>3</v>
      </c>
      <c r="B7" s="63" t="s">
        <v>56</v>
      </c>
      <c r="C7" s="62" t="s">
        <v>57</v>
      </c>
      <c r="D7" s="123">
        <f>AVERAGE(H7:AF7)</f>
        <v>3.2</v>
      </c>
      <c r="E7" s="110">
        <v>9</v>
      </c>
      <c r="F7" s="110">
        <v>16</v>
      </c>
      <c r="G7" s="110">
        <v>0</v>
      </c>
      <c r="H7" s="150">
        <v>5</v>
      </c>
      <c r="I7" s="150">
        <v>5</v>
      </c>
      <c r="J7" s="150">
        <v>5</v>
      </c>
      <c r="K7" s="150">
        <v>0</v>
      </c>
      <c r="L7" s="150">
        <v>0</v>
      </c>
      <c r="M7" s="150">
        <v>0</v>
      </c>
      <c r="N7" s="150">
        <v>5</v>
      </c>
      <c r="O7" s="150">
        <v>5</v>
      </c>
      <c r="P7" s="150">
        <v>5</v>
      </c>
      <c r="Q7" s="150">
        <v>5</v>
      </c>
      <c r="R7" s="150">
        <v>5</v>
      </c>
      <c r="S7" s="150">
        <v>5</v>
      </c>
      <c r="T7" s="150">
        <v>0</v>
      </c>
      <c r="U7" s="150">
        <v>0</v>
      </c>
      <c r="V7" s="150">
        <v>5</v>
      </c>
      <c r="W7" s="150">
        <v>0</v>
      </c>
      <c r="X7" s="150">
        <v>5</v>
      </c>
      <c r="Y7" s="150">
        <v>5</v>
      </c>
      <c r="Z7" s="150">
        <v>5</v>
      </c>
      <c r="AA7" s="150">
        <v>0</v>
      </c>
      <c r="AB7" s="150">
        <v>0</v>
      </c>
      <c r="AC7" s="150">
        <v>5</v>
      </c>
      <c r="AD7" s="150">
        <v>0</v>
      </c>
      <c r="AE7" s="150">
        <v>5</v>
      </c>
      <c r="AF7" s="150">
        <v>5</v>
      </c>
    </row>
    <row r="8" spans="1:32" ht="132.75" customHeight="1">
      <c r="A8" s="63">
        <v>4</v>
      </c>
      <c r="B8" s="63" t="s">
        <v>58</v>
      </c>
      <c r="C8" s="62" t="s">
        <v>128</v>
      </c>
      <c r="D8" s="123">
        <f>AVERAGE(H8:AF8)</f>
        <v>4.92</v>
      </c>
      <c r="E8" s="110">
        <v>0</v>
      </c>
      <c r="F8" s="110">
        <v>25</v>
      </c>
      <c r="G8" s="110">
        <v>0</v>
      </c>
      <c r="H8" s="150">
        <v>5</v>
      </c>
      <c r="I8" s="150">
        <v>5</v>
      </c>
      <c r="J8" s="150">
        <v>5</v>
      </c>
      <c r="K8" s="150">
        <v>5</v>
      </c>
      <c r="L8" s="150">
        <v>5</v>
      </c>
      <c r="M8" s="150">
        <v>5</v>
      </c>
      <c r="N8" s="150">
        <v>5</v>
      </c>
      <c r="O8" s="150">
        <v>5</v>
      </c>
      <c r="P8" s="150">
        <v>5</v>
      </c>
      <c r="Q8" s="150">
        <v>5</v>
      </c>
      <c r="R8" s="150">
        <v>5</v>
      </c>
      <c r="S8" s="150">
        <v>5</v>
      </c>
      <c r="T8" s="150">
        <v>5</v>
      </c>
      <c r="U8" s="150">
        <v>5</v>
      </c>
      <c r="V8" s="150">
        <v>5</v>
      </c>
      <c r="W8" s="150">
        <v>5</v>
      </c>
      <c r="X8" s="150">
        <v>5</v>
      </c>
      <c r="Y8" s="150">
        <v>5</v>
      </c>
      <c r="Z8" s="150">
        <v>3</v>
      </c>
      <c r="AA8" s="150">
        <v>5</v>
      </c>
      <c r="AB8" s="150">
        <v>5</v>
      </c>
      <c r="AC8" s="150">
        <v>5</v>
      </c>
      <c r="AD8" s="150">
        <v>5</v>
      </c>
      <c r="AE8" s="150">
        <v>5</v>
      </c>
      <c r="AF8" s="150">
        <v>5</v>
      </c>
    </row>
    <row r="9" spans="1:32" ht="97.5" customHeight="1">
      <c r="A9" s="63">
        <v>5</v>
      </c>
      <c r="B9" s="63" t="s">
        <v>59</v>
      </c>
      <c r="C9" s="62" t="s">
        <v>60</v>
      </c>
      <c r="D9" s="123">
        <f>AVERAGE(H9:AF9)</f>
        <v>1.8125</v>
      </c>
      <c r="E9" s="110">
        <v>10</v>
      </c>
      <c r="F9" s="110">
        <v>6</v>
      </c>
      <c r="G9" s="110">
        <v>9</v>
      </c>
      <c r="H9" s="150">
        <v>5</v>
      </c>
      <c r="I9" s="150">
        <v>4</v>
      </c>
      <c r="J9" s="150" t="s">
        <v>164</v>
      </c>
      <c r="K9" s="150">
        <v>5</v>
      </c>
      <c r="L9" s="150">
        <v>0</v>
      </c>
      <c r="M9" s="150" t="s">
        <v>164</v>
      </c>
      <c r="N9" s="150">
        <v>0</v>
      </c>
      <c r="O9" s="150">
        <v>0</v>
      </c>
      <c r="P9" s="150" t="s">
        <v>164</v>
      </c>
      <c r="Q9" s="150">
        <v>5</v>
      </c>
      <c r="R9" s="150">
        <v>5</v>
      </c>
      <c r="S9" s="150">
        <v>0</v>
      </c>
      <c r="T9" s="150" t="s">
        <v>170</v>
      </c>
      <c r="U9" s="150" t="s">
        <v>170</v>
      </c>
      <c r="V9" s="148">
        <v>5</v>
      </c>
      <c r="W9" s="150" t="s">
        <v>164</v>
      </c>
      <c r="X9" s="148">
        <v>0</v>
      </c>
      <c r="Y9" s="150" t="s">
        <v>170</v>
      </c>
      <c r="Z9" s="150" t="s">
        <v>198</v>
      </c>
      <c r="AA9" s="148">
        <v>0</v>
      </c>
      <c r="AB9" s="148">
        <v>0</v>
      </c>
      <c r="AC9" s="148">
        <v>0</v>
      </c>
      <c r="AD9" s="150">
        <v>0</v>
      </c>
      <c r="AE9" s="150" t="s">
        <v>170</v>
      </c>
      <c r="AF9" s="148">
        <v>0</v>
      </c>
    </row>
    <row r="10" spans="1:32" ht="91.5" customHeight="1">
      <c r="A10" s="63">
        <v>6</v>
      </c>
      <c r="B10" s="63" t="s">
        <v>61</v>
      </c>
      <c r="C10" s="62" t="s">
        <v>62</v>
      </c>
      <c r="D10" s="123">
        <f>AVERAGE(H10:AF10)</f>
        <v>1.4</v>
      </c>
      <c r="E10" s="110">
        <v>18</v>
      </c>
      <c r="F10" s="110">
        <v>7</v>
      </c>
      <c r="G10" s="11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48">
        <v>5</v>
      </c>
      <c r="W10" s="150">
        <v>0</v>
      </c>
      <c r="X10" s="148">
        <v>5</v>
      </c>
      <c r="Y10" s="148">
        <v>5</v>
      </c>
      <c r="Z10" s="150">
        <v>0</v>
      </c>
      <c r="AA10" s="150">
        <v>0</v>
      </c>
      <c r="AB10" s="150">
        <v>0</v>
      </c>
      <c r="AC10" s="148">
        <v>5</v>
      </c>
      <c r="AD10" s="148">
        <v>5</v>
      </c>
      <c r="AE10" s="150">
        <v>5</v>
      </c>
      <c r="AF10" s="148">
        <v>5</v>
      </c>
    </row>
    <row r="11" spans="1:32" ht="32.25" customHeight="1">
      <c r="A11" s="63">
        <v>7</v>
      </c>
      <c r="B11" s="429" t="s">
        <v>16</v>
      </c>
      <c r="C11" s="429"/>
      <c r="D11" s="429"/>
      <c r="E11" s="429"/>
      <c r="F11" s="117"/>
      <c r="G11" s="117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</row>
    <row r="12" spans="1:32" ht="52.5" customHeight="1">
      <c r="A12" s="63">
        <v>8</v>
      </c>
      <c r="B12" s="63" t="s">
        <v>63</v>
      </c>
      <c r="C12" s="62" t="s">
        <v>64</v>
      </c>
      <c r="D12" s="123">
        <f aca="true" t="shared" si="0" ref="D12:D19">AVERAGE(H12:AF12)</f>
        <v>4.36</v>
      </c>
      <c r="E12" s="110">
        <v>2</v>
      </c>
      <c r="F12" s="110">
        <v>23</v>
      </c>
      <c r="G12" s="110">
        <v>0</v>
      </c>
      <c r="H12" s="150">
        <v>5</v>
      </c>
      <c r="I12" s="150">
        <v>5</v>
      </c>
      <c r="J12" s="150">
        <v>5</v>
      </c>
      <c r="K12" s="150">
        <v>5</v>
      </c>
      <c r="L12" s="150">
        <v>3</v>
      </c>
      <c r="M12" s="150">
        <v>5</v>
      </c>
      <c r="N12" s="150">
        <v>5</v>
      </c>
      <c r="O12" s="150">
        <v>3</v>
      </c>
      <c r="P12" s="150">
        <v>5</v>
      </c>
      <c r="Q12" s="150">
        <v>5</v>
      </c>
      <c r="R12" s="150">
        <v>5</v>
      </c>
      <c r="S12" s="150">
        <v>3</v>
      </c>
      <c r="T12" s="150">
        <v>5</v>
      </c>
      <c r="U12" s="150">
        <v>5</v>
      </c>
      <c r="V12" s="150">
        <v>5</v>
      </c>
      <c r="W12" s="150">
        <v>5</v>
      </c>
      <c r="X12" s="150">
        <v>5</v>
      </c>
      <c r="Y12" s="150">
        <v>5</v>
      </c>
      <c r="Z12" s="150">
        <v>5</v>
      </c>
      <c r="AA12" s="150">
        <v>0</v>
      </c>
      <c r="AB12" s="150">
        <v>5</v>
      </c>
      <c r="AC12" s="150">
        <v>5</v>
      </c>
      <c r="AD12" s="150">
        <v>0</v>
      </c>
      <c r="AE12" s="150">
        <v>5</v>
      </c>
      <c r="AF12" s="150">
        <v>5</v>
      </c>
    </row>
    <row r="13" spans="1:32" ht="84" customHeight="1">
      <c r="A13" s="63">
        <v>9</v>
      </c>
      <c r="B13" s="63" t="s">
        <v>65</v>
      </c>
      <c r="C13" s="62" t="s">
        <v>66</v>
      </c>
      <c r="D13" s="123">
        <f t="shared" si="0"/>
        <v>3.08</v>
      </c>
      <c r="E13" s="110">
        <v>7</v>
      </c>
      <c r="F13" s="110">
        <v>18</v>
      </c>
      <c r="G13" s="110">
        <v>0</v>
      </c>
      <c r="H13" s="150">
        <v>4</v>
      </c>
      <c r="I13" s="150">
        <v>4</v>
      </c>
      <c r="J13" s="150">
        <v>3</v>
      </c>
      <c r="K13" s="150">
        <v>5</v>
      </c>
      <c r="L13" s="150">
        <v>2</v>
      </c>
      <c r="M13" s="150">
        <v>4</v>
      </c>
      <c r="N13" s="150">
        <v>4</v>
      </c>
      <c r="O13" s="150">
        <v>1</v>
      </c>
      <c r="P13" s="150">
        <v>3</v>
      </c>
      <c r="Q13" s="150">
        <v>4</v>
      </c>
      <c r="R13" s="150">
        <v>3</v>
      </c>
      <c r="S13" s="150">
        <v>4</v>
      </c>
      <c r="T13" s="150">
        <v>3</v>
      </c>
      <c r="U13" s="150">
        <v>4</v>
      </c>
      <c r="V13" s="150">
        <v>1</v>
      </c>
      <c r="W13" s="150">
        <v>4</v>
      </c>
      <c r="X13" s="150">
        <v>0</v>
      </c>
      <c r="Y13" s="150">
        <v>5</v>
      </c>
      <c r="Z13" s="150">
        <v>5</v>
      </c>
      <c r="AA13" s="150">
        <v>4</v>
      </c>
      <c r="AB13" s="150">
        <v>5</v>
      </c>
      <c r="AC13" s="150">
        <v>0</v>
      </c>
      <c r="AD13" s="150">
        <v>5</v>
      </c>
      <c r="AE13" s="150">
        <v>0</v>
      </c>
      <c r="AF13" s="150">
        <v>0</v>
      </c>
    </row>
    <row r="14" spans="1:32" ht="62.25" customHeight="1">
      <c r="A14" s="63">
        <v>10</v>
      </c>
      <c r="B14" s="63" t="s">
        <v>67</v>
      </c>
      <c r="C14" s="62" t="s">
        <v>68</v>
      </c>
      <c r="D14" s="123">
        <f t="shared" si="0"/>
        <v>5</v>
      </c>
      <c r="E14" s="110">
        <v>0</v>
      </c>
      <c r="F14" s="110">
        <v>25</v>
      </c>
      <c r="G14" s="110">
        <v>0</v>
      </c>
      <c r="H14" s="150">
        <v>5</v>
      </c>
      <c r="I14" s="150">
        <v>5</v>
      </c>
      <c r="J14" s="150">
        <v>5</v>
      </c>
      <c r="K14" s="150">
        <v>5</v>
      </c>
      <c r="L14" s="150">
        <v>5</v>
      </c>
      <c r="M14" s="150">
        <v>5</v>
      </c>
      <c r="N14" s="150">
        <v>5</v>
      </c>
      <c r="O14" s="150">
        <v>5</v>
      </c>
      <c r="P14" s="150">
        <v>5</v>
      </c>
      <c r="Q14" s="150">
        <v>5</v>
      </c>
      <c r="R14" s="150">
        <v>5</v>
      </c>
      <c r="S14" s="150">
        <v>5</v>
      </c>
      <c r="T14" s="150">
        <v>5</v>
      </c>
      <c r="U14" s="150">
        <v>5</v>
      </c>
      <c r="V14" s="150">
        <v>5</v>
      </c>
      <c r="W14" s="171">
        <v>5</v>
      </c>
      <c r="X14" s="150">
        <v>5</v>
      </c>
      <c r="Y14" s="150">
        <v>5</v>
      </c>
      <c r="Z14" s="150">
        <v>5</v>
      </c>
      <c r="AA14" s="150">
        <v>5</v>
      </c>
      <c r="AB14" s="150">
        <v>5</v>
      </c>
      <c r="AC14" s="150">
        <v>5</v>
      </c>
      <c r="AD14" s="150">
        <v>5</v>
      </c>
      <c r="AE14" s="150">
        <v>5</v>
      </c>
      <c r="AF14" s="150">
        <v>5</v>
      </c>
    </row>
    <row r="15" spans="1:32" ht="60" customHeight="1">
      <c r="A15" s="63">
        <v>11</v>
      </c>
      <c r="B15" s="63" t="s">
        <v>69</v>
      </c>
      <c r="C15" s="62" t="s">
        <v>70</v>
      </c>
      <c r="D15" s="123">
        <f t="shared" si="0"/>
        <v>5</v>
      </c>
      <c r="E15" s="110">
        <v>0</v>
      </c>
      <c r="F15" s="110">
        <v>20</v>
      </c>
      <c r="G15" s="110">
        <v>5</v>
      </c>
      <c r="H15" s="150">
        <v>5</v>
      </c>
      <c r="I15" s="150">
        <v>5</v>
      </c>
      <c r="J15" s="150">
        <v>5</v>
      </c>
      <c r="K15" s="150" t="s">
        <v>164</v>
      </c>
      <c r="L15" s="150">
        <v>5</v>
      </c>
      <c r="M15" s="150">
        <v>5</v>
      </c>
      <c r="N15" s="150">
        <v>5</v>
      </c>
      <c r="O15" s="150">
        <v>5</v>
      </c>
      <c r="P15" s="150">
        <v>5</v>
      </c>
      <c r="Q15" s="150">
        <v>5</v>
      </c>
      <c r="R15" s="150">
        <v>5</v>
      </c>
      <c r="S15" s="150">
        <v>5</v>
      </c>
      <c r="T15" s="150">
        <v>5</v>
      </c>
      <c r="U15" s="150">
        <v>5</v>
      </c>
      <c r="V15" s="150">
        <v>5</v>
      </c>
      <c r="W15" s="150">
        <v>5</v>
      </c>
      <c r="X15" s="150" t="s">
        <v>170</v>
      </c>
      <c r="Y15" s="150">
        <v>5</v>
      </c>
      <c r="Z15" s="150">
        <v>5</v>
      </c>
      <c r="AA15" s="150">
        <v>5</v>
      </c>
      <c r="AB15" s="150" t="s">
        <v>198</v>
      </c>
      <c r="AC15" s="150">
        <v>5</v>
      </c>
      <c r="AD15" s="150" t="s">
        <v>170</v>
      </c>
      <c r="AE15" s="150" t="s">
        <v>170</v>
      </c>
      <c r="AF15" s="150">
        <v>5</v>
      </c>
    </row>
    <row r="16" spans="1:32" ht="55.5" customHeight="1">
      <c r="A16" s="63">
        <v>12</v>
      </c>
      <c r="B16" s="63" t="s">
        <v>71</v>
      </c>
      <c r="C16" s="62" t="s">
        <v>72</v>
      </c>
      <c r="D16" s="123">
        <f t="shared" si="0"/>
        <v>4.25</v>
      </c>
      <c r="E16" s="110">
        <v>3</v>
      </c>
      <c r="F16" s="110">
        <v>17</v>
      </c>
      <c r="G16" s="110">
        <v>5</v>
      </c>
      <c r="H16" s="150">
        <v>5</v>
      </c>
      <c r="I16" s="150">
        <v>5</v>
      </c>
      <c r="J16" s="150">
        <v>5</v>
      </c>
      <c r="K16" s="150" t="s">
        <v>164</v>
      </c>
      <c r="L16" s="150">
        <v>5</v>
      </c>
      <c r="M16" s="150">
        <v>5</v>
      </c>
      <c r="N16" s="150">
        <v>5</v>
      </c>
      <c r="O16" s="150">
        <v>5</v>
      </c>
      <c r="P16" s="150">
        <v>0</v>
      </c>
      <c r="Q16" s="150">
        <v>5</v>
      </c>
      <c r="R16" s="150">
        <v>0</v>
      </c>
      <c r="S16" s="150">
        <v>5</v>
      </c>
      <c r="T16" s="150">
        <v>5</v>
      </c>
      <c r="U16" s="150">
        <v>5</v>
      </c>
      <c r="V16" s="150">
        <v>5</v>
      </c>
      <c r="W16" s="150">
        <v>5</v>
      </c>
      <c r="X16" s="150" t="s">
        <v>170</v>
      </c>
      <c r="Y16" s="150">
        <v>5</v>
      </c>
      <c r="Z16" s="150">
        <v>5</v>
      </c>
      <c r="AA16" s="150">
        <v>5</v>
      </c>
      <c r="AB16" s="150" t="s">
        <v>198</v>
      </c>
      <c r="AC16" s="150">
        <v>5</v>
      </c>
      <c r="AD16" s="150" t="s">
        <v>170</v>
      </c>
      <c r="AE16" s="150" t="s">
        <v>170</v>
      </c>
      <c r="AF16" s="150">
        <v>0</v>
      </c>
    </row>
    <row r="17" spans="1:32" ht="30" customHeight="1">
      <c r="A17" s="63">
        <v>13</v>
      </c>
      <c r="B17" s="63" t="s">
        <v>73</v>
      </c>
      <c r="C17" s="62" t="s">
        <v>74</v>
      </c>
      <c r="D17" s="123">
        <f t="shared" si="0"/>
        <v>4.28</v>
      </c>
      <c r="E17" s="110">
        <v>6</v>
      </c>
      <c r="F17" s="110">
        <v>19</v>
      </c>
      <c r="G17" s="110">
        <v>0</v>
      </c>
      <c r="H17" s="150">
        <v>5</v>
      </c>
      <c r="I17" s="150">
        <v>5</v>
      </c>
      <c r="J17" s="150">
        <v>5</v>
      </c>
      <c r="K17" s="171">
        <v>5</v>
      </c>
      <c r="L17" s="150">
        <v>4</v>
      </c>
      <c r="M17" s="150">
        <v>3</v>
      </c>
      <c r="N17" s="150">
        <v>5</v>
      </c>
      <c r="O17" s="150">
        <v>5</v>
      </c>
      <c r="P17" s="150">
        <v>5</v>
      </c>
      <c r="Q17" s="150">
        <v>5</v>
      </c>
      <c r="R17" s="150">
        <v>5</v>
      </c>
      <c r="S17" s="150">
        <v>5</v>
      </c>
      <c r="T17" s="150">
        <v>3</v>
      </c>
      <c r="U17" s="150">
        <v>4</v>
      </c>
      <c r="V17" s="150">
        <v>5</v>
      </c>
      <c r="W17" s="150">
        <v>2</v>
      </c>
      <c r="X17" s="150">
        <v>3</v>
      </c>
      <c r="Y17" s="150">
        <v>0</v>
      </c>
      <c r="Z17" s="150">
        <v>5</v>
      </c>
      <c r="AA17" s="150">
        <v>5</v>
      </c>
      <c r="AB17" s="150">
        <v>5</v>
      </c>
      <c r="AC17" s="150">
        <v>5</v>
      </c>
      <c r="AD17" s="150">
        <v>3</v>
      </c>
      <c r="AE17" s="150">
        <v>5</v>
      </c>
      <c r="AF17" s="150">
        <v>5</v>
      </c>
    </row>
    <row r="18" spans="1:32" ht="51" customHeight="1">
      <c r="A18" s="63">
        <v>14</v>
      </c>
      <c r="B18" s="63" t="s">
        <v>75</v>
      </c>
      <c r="C18" s="62" t="s">
        <v>76</v>
      </c>
      <c r="D18" s="123">
        <f t="shared" si="0"/>
        <v>5</v>
      </c>
      <c r="E18" s="110">
        <v>0</v>
      </c>
      <c r="F18" s="110">
        <v>25</v>
      </c>
      <c r="G18" s="110">
        <v>0</v>
      </c>
      <c r="H18" s="150">
        <v>5</v>
      </c>
      <c r="I18" s="150">
        <v>5</v>
      </c>
      <c r="J18" s="150">
        <v>5</v>
      </c>
      <c r="K18" s="150">
        <v>5</v>
      </c>
      <c r="L18" s="150">
        <v>5</v>
      </c>
      <c r="M18" s="150">
        <v>5</v>
      </c>
      <c r="N18" s="150">
        <v>5</v>
      </c>
      <c r="O18" s="150">
        <v>5</v>
      </c>
      <c r="P18" s="150">
        <v>5</v>
      </c>
      <c r="Q18" s="150">
        <v>5</v>
      </c>
      <c r="R18" s="150">
        <v>5</v>
      </c>
      <c r="S18" s="150">
        <v>5</v>
      </c>
      <c r="T18" s="150">
        <v>5</v>
      </c>
      <c r="U18" s="150">
        <v>5</v>
      </c>
      <c r="V18" s="150">
        <v>5</v>
      </c>
      <c r="W18" s="150">
        <v>5</v>
      </c>
      <c r="X18" s="150">
        <v>5</v>
      </c>
      <c r="Y18" s="150">
        <v>5</v>
      </c>
      <c r="Z18" s="150">
        <v>5</v>
      </c>
      <c r="AA18" s="150">
        <v>5</v>
      </c>
      <c r="AB18" s="150">
        <v>5</v>
      </c>
      <c r="AC18" s="150">
        <v>5</v>
      </c>
      <c r="AD18" s="150">
        <v>5</v>
      </c>
      <c r="AE18" s="150">
        <v>5</v>
      </c>
      <c r="AF18" s="150">
        <v>5</v>
      </c>
    </row>
    <row r="19" spans="1:32" ht="39" customHeight="1">
      <c r="A19" s="63">
        <v>15</v>
      </c>
      <c r="B19" s="63" t="s">
        <v>77</v>
      </c>
      <c r="C19" s="62" t="s">
        <v>78</v>
      </c>
      <c r="D19" s="123">
        <f t="shared" si="0"/>
        <v>2.1818181818181817</v>
      </c>
      <c r="E19" s="110">
        <v>15</v>
      </c>
      <c r="F19" s="110">
        <v>7</v>
      </c>
      <c r="G19" s="110">
        <v>3</v>
      </c>
      <c r="H19" s="150">
        <v>2</v>
      </c>
      <c r="I19" s="150">
        <v>2</v>
      </c>
      <c r="J19" s="150">
        <v>2</v>
      </c>
      <c r="K19" s="150">
        <v>5</v>
      </c>
      <c r="L19" s="150">
        <v>5</v>
      </c>
      <c r="M19" s="150" t="s">
        <v>164</v>
      </c>
      <c r="N19" s="150">
        <v>1</v>
      </c>
      <c r="O19" s="150">
        <v>1</v>
      </c>
      <c r="P19" s="150">
        <v>2</v>
      </c>
      <c r="Q19" s="150">
        <v>5</v>
      </c>
      <c r="R19" s="150">
        <v>0</v>
      </c>
      <c r="S19" s="150">
        <v>0</v>
      </c>
      <c r="T19" s="150">
        <v>5</v>
      </c>
      <c r="U19" s="150">
        <v>0</v>
      </c>
      <c r="V19" s="150">
        <v>1</v>
      </c>
      <c r="W19" s="150" t="s">
        <v>164</v>
      </c>
      <c r="X19" s="150">
        <v>5</v>
      </c>
      <c r="Y19" s="150">
        <v>1</v>
      </c>
      <c r="Z19" s="150">
        <v>0</v>
      </c>
      <c r="AA19" s="150">
        <v>0</v>
      </c>
      <c r="AB19" s="150" t="s">
        <v>198</v>
      </c>
      <c r="AC19" s="150">
        <v>0</v>
      </c>
      <c r="AD19" s="150">
        <v>5</v>
      </c>
      <c r="AE19" s="150">
        <v>5</v>
      </c>
      <c r="AF19" s="150">
        <v>1</v>
      </c>
    </row>
    <row r="20" spans="1:32" s="46" customFormat="1" ht="22.5" customHeight="1">
      <c r="A20" s="63">
        <v>16</v>
      </c>
      <c r="B20" s="426" t="s">
        <v>29</v>
      </c>
      <c r="C20" s="426"/>
      <c r="D20" s="426"/>
      <c r="E20" s="426"/>
      <c r="F20" s="426"/>
      <c r="G20" s="426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</row>
    <row r="21" spans="1:32" ht="47.25" customHeight="1">
      <c r="A21" s="63">
        <v>17</v>
      </c>
      <c r="B21" s="63" t="s">
        <v>79</v>
      </c>
      <c r="C21" s="64" t="s">
        <v>80</v>
      </c>
      <c r="D21" s="123">
        <f>AVERAGE(H21:AF21)</f>
        <v>4.8</v>
      </c>
      <c r="E21" s="110">
        <v>1</v>
      </c>
      <c r="F21" s="110">
        <v>24</v>
      </c>
      <c r="G21" s="110">
        <v>0</v>
      </c>
      <c r="H21" s="150">
        <v>5</v>
      </c>
      <c r="I21" s="150">
        <v>5</v>
      </c>
      <c r="J21" s="150">
        <v>5</v>
      </c>
      <c r="K21" s="150">
        <v>5</v>
      </c>
      <c r="L21" s="150">
        <v>5</v>
      </c>
      <c r="M21" s="150">
        <v>5</v>
      </c>
      <c r="N21" s="150">
        <v>5</v>
      </c>
      <c r="O21" s="150">
        <v>5</v>
      </c>
      <c r="P21" s="150">
        <v>5</v>
      </c>
      <c r="Q21" s="150">
        <v>5</v>
      </c>
      <c r="R21" s="150">
        <v>5</v>
      </c>
      <c r="S21" s="150">
        <v>5</v>
      </c>
      <c r="T21" s="150">
        <v>5</v>
      </c>
      <c r="U21" s="150">
        <v>5</v>
      </c>
      <c r="V21" s="150">
        <v>0</v>
      </c>
      <c r="W21" s="150">
        <v>5</v>
      </c>
      <c r="X21" s="150">
        <v>5</v>
      </c>
      <c r="Y21" s="150">
        <v>5</v>
      </c>
      <c r="Z21" s="150">
        <v>5</v>
      </c>
      <c r="AA21" s="150">
        <v>5</v>
      </c>
      <c r="AB21" s="150">
        <v>5</v>
      </c>
      <c r="AC21" s="150">
        <v>5</v>
      </c>
      <c r="AD21" s="150">
        <v>5</v>
      </c>
      <c r="AE21" s="150">
        <v>5</v>
      </c>
      <c r="AF21" s="150">
        <v>5</v>
      </c>
    </row>
    <row r="22" spans="1:32" ht="44.25" customHeight="1">
      <c r="A22" s="63">
        <v>18</v>
      </c>
      <c r="B22" s="63" t="s">
        <v>81</v>
      </c>
      <c r="C22" s="64" t="s">
        <v>82</v>
      </c>
      <c r="D22" s="123">
        <f>AVERAGE(H22:AF22)</f>
        <v>4.4</v>
      </c>
      <c r="E22" s="110">
        <v>3</v>
      </c>
      <c r="F22" s="110">
        <v>22</v>
      </c>
      <c r="G22" s="110">
        <v>0</v>
      </c>
      <c r="H22" s="151">
        <v>5</v>
      </c>
      <c r="I22" s="150">
        <v>5</v>
      </c>
      <c r="J22" s="150">
        <v>5</v>
      </c>
      <c r="K22" s="150">
        <v>5</v>
      </c>
      <c r="L22" s="150">
        <v>5</v>
      </c>
      <c r="M22" s="150">
        <v>5</v>
      </c>
      <c r="N22" s="150">
        <v>5</v>
      </c>
      <c r="O22" s="150">
        <v>5</v>
      </c>
      <c r="P22" s="150">
        <v>0</v>
      </c>
      <c r="Q22" s="150">
        <v>5</v>
      </c>
      <c r="R22" s="150">
        <v>5</v>
      </c>
      <c r="S22" s="150">
        <v>5</v>
      </c>
      <c r="T22" s="150">
        <v>5</v>
      </c>
      <c r="U22" s="150">
        <v>5</v>
      </c>
      <c r="V22" s="150">
        <v>5</v>
      </c>
      <c r="W22" s="150">
        <v>5</v>
      </c>
      <c r="X22" s="150">
        <v>5</v>
      </c>
      <c r="Y22" s="150">
        <v>0</v>
      </c>
      <c r="Z22" s="150">
        <v>5</v>
      </c>
      <c r="AA22" s="150">
        <v>5</v>
      </c>
      <c r="AB22" s="150">
        <v>5</v>
      </c>
      <c r="AC22" s="150">
        <v>0</v>
      </c>
      <c r="AD22" s="150">
        <v>5</v>
      </c>
      <c r="AE22" s="150">
        <v>5</v>
      </c>
      <c r="AF22" s="150">
        <v>5</v>
      </c>
    </row>
    <row r="23" spans="1:32" s="46" customFormat="1" ht="24" customHeight="1">
      <c r="A23" s="63">
        <v>19</v>
      </c>
      <c r="B23" s="426" t="s">
        <v>32</v>
      </c>
      <c r="C23" s="426"/>
      <c r="D23" s="426"/>
      <c r="E23" s="426"/>
      <c r="F23" s="426"/>
      <c r="G23" s="426"/>
      <c r="H23" s="152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</row>
    <row r="24" spans="1:32" ht="48" customHeight="1">
      <c r="A24" s="166">
        <v>20</v>
      </c>
      <c r="B24" s="166" t="s">
        <v>83</v>
      </c>
      <c r="C24" s="167" t="s">
        <v>84</v>
      </c>
      <c r="D24" s="165">
        <f>AVERAGE(H24:AF24)</f>
        <v>5</v>
      </c>
      <c r="E24" s="110">
        <v>0</v>
      </c>
      <c r="F24" s="110">
        <v>25</v>
      </c>
      <c r="G24" s="110">
        <v>0</v>
      </c>
      <c r="H24" s="150">
        <v>5</v>
      </c>
      <c r="I24" s="150">
        <v>5</v>
      </c>
      <c r="J24" s="150">
        <v>5</v>
      </c>
      <c r="K24" s="150">
        <v>5</v>
      </c>
      <c r="L24" s="150">
        <v>5</v>
      </c>
      <c r="M24" s="150">
        <v>5</v>
      </c>
      <c r="N24" s="150">
        <v>5</v>
      </c>
      <c r="O24" s="150">
        <v>5</v>
      </c>
      <c r="P24" s="150">
        <v>5</v>
      </c>
      <c r="Q24" s="150">
        <v>5</v>
      </c>
      <c r="R24" s="150">
        <v>5</v>
      </c>
      <c r="S24" s="150">
        <v>5</v>
      </c>
      <c r="T24" s="150">
        <v>5</v>
      </c>
      <c r="U24" s="150">
        <v>5</v>
      </c>
      <c r="V24" s="150">
        <v>5</v>
      </c>
      <c r="W24" s="150">
        <v>5</v>
      </c>
      <c r="X24" s="150">
        <v>5</v>
      </c>
      <c r="Y24" s="150">
        <v>5</v>
      </c>
      <c r="Z24" s="150">
        <v>5</v>
      </c>
      <c r="AA24" s="150">
        <v>5</v>
      </c>
      <c r="AB24" s="150">
        <v>5</v>
      </c>
      <c r="AC24" s="150">
        <v>5</v>
      </c>
      <c r="AD24" s="150">
        <v>5</v>
      </c>
      <c r="AE24" s="150">
        <v>5</v>
      </c>
      <c r="AF24" s="150">
        <v>5</v>
      </c>
    </row>
    <row r="25" spans="1:32" ht="33" customHeight="1">
      <c r="A25" s="63">
        <v>21</v>
      </c>
      <c r="B25" s="63" t="s">
        <v>85</v>
      </c>
      <c r="C25" s="64" t="s">
        <v>86</v>
      </c>
      <c r="D25" s="123">
        <f>AVERAGE(H25:AF25)</f>
        <v>5</v>
      </c>
      <c r="E25" s="110">
        <v>0</v>
      </c>
      <c r="F25" s="110">
        <v>25</v>
      </c>
      <c r="G25" s="110">
        <v>0</v>
      </c>
      <c r="H25" s="150">
        <v>5</v>
      </c>
      <c r="I25" s="150">
        <v>5</v>
      </c>
      <c r="J25" s="150">
        <v>5</v>
      </c>
      <c r="K25" s="150">
        <v>5</v>
      </c>
      <c r="L25" s="150">
        <v>5</v>
      </c>
      <c r="M25" s="150">
        <v>5</v>
      </c>
      <c r="N25" s="150">
        <v>5</v>
      </c>
      <c r="O25" s="150">
        <v>5</v>
      </c>
      <c r="P25" s="150">
        <v>5</v>
      </c>
      <c r="Q25" s="150">
        <v>5</v>
      </c>
      <c r="R25" s="150">
        <v>5</v>
      </c>
      <c r="S25" s="150">
        <v>5</v>
      </c>
      <c r="T25" s="150">
        <v>5</v>
      </c>
      <c r="U25" s="150">
        <v>5</v>
      </c>
      <c r="V25" s="150">
        <v>5</v>
      </c>
      <c r="W25" s="150">
        <v>5</v>
      </c>
      <c r="X25" s="150">
        <v>5</v>
      </c>
      <c r="Y25" s="150">
        <v>5</v>
      </c>
      <c r="Z25" s="150">
        <v>5</v>
      </c>
      <c r="AA25" s="150">
        <v>5</v>
      </c>
      <c r="AB25" s="150">
        <v>5</v>
      </c>
      <c r="AC25" s="150">
        <v>5</v>
      </c>
      <c r="AD25" s="150">
        <v>5</v>
      </c>
      <c r="AE25" s="150">
        <v>5</v>
      </c>
      <c r="AF25" s="150">
        <v>5</v>
      </c>
    </row>
    <row r="26" spans="1:32" ht="45" customHeight="1">
      <c r="A26" s="166">
        <v>22</v>
      </c>
      <c r="B26" s="166" t="s">
        <v>87</v>
      </c>
      <c r="C26" s="167" t="s">
        <v>88</v>
      </c>
      <c r="D26" s="165">
        <f>AVERAGE(H26:AF26)</f>
        <v>5</v>
      </c>
      <c r="E26" s="111">
        <v>0</v>
      </c>
      <c r="F26" s="110">
        <v>25</v>
      </c>
      <c r="G26" s="111">
        <v>0</v>
      </c>
      <c r="H26" s="150">
        <v>5</v>
      </c>
      <c r="I26" s="150">
        <v>5</v>
      </c>
      <c r="J26" s="150">
        <v>5</v>
      </c>
      <c r="K26" s="150">
        <v>5</v>
      </c>
      <c r="L26" s="150">
        <v>5</v>
      </c>
      <c r="M26" s="150">
        <v>5</v>
      </c>
      <c r="N26" s="150">
        <v>5</v>
      </c>
      <c r="O26" s="150">
        <v>5</v>
      </c>
      <c r="P26" s="150">
        <v>5</v>
      </c>
      <c r="Q26" s="150">
        <v>5</v>
      </c>
      <c r="R26" s="150">
        <v>5</v>
      </c>
      <c r="S26" s="150">
        <v>5</v>
      </c>
      <c r="T26" s="150">
        <v>5</v>
      </c>
      <c r="U26" s="150">
        <v>5</v>
      </c>
      <c r="V26" s="150">
        <v>5</v>
      </c>
      <c r="W26" s="150">
        <v>5</v>
      </c>
      <c r="X26" s="150">
        <v>5</v>
      </c>
      <c r="Y26" s="150">
        <v>5</v>
      </c>
      <c r="Z26" s="150">
        <v>5</v>
      </c>
      <c r="AA26" s="150">
        <v>5</v>
      </c>
      <c r="AB26" s="150">
        <v>5</v>
      </c>
      <c r="AC26" s="150">
        <v>5</v>
      </c>
      <c r="AD26" s="150">
        <v>5</v>
      </c>
      <c r="AE26" s="150">
        <v>5</v>
      </c>
      <c r="AF26" s="150">
        <v>5</v>
      </c>
    </row>
    <row r="27" spans="1:32" s="46" customFormat="1" ht="23.25" customHeight="1">
      <c r="A27" s="63">
        <v>23</v>
      </c>
      <c r="B27" s="426" t="s">
        <v>36</v>
      </c>
      <c r="C27" s="426"/>
      <c r="D27" s="426"/>
      <c r="E27" s="426"/>
      <c r="F27" s="426"/>
      <c r="G27" s="426"/>
      <c r="H27" s="153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1:32" ht="45" customHeight="1">
      <c r="A28" s="63">
        <v>24</v>
      </c>
      <c r="B28" s="63" t="s">
        <v>89</v>
      </c>
      <c r="C28" s="64" t="s">
        <v>90</v>
      </c>
      <c r="D28" s="123">
        <f>AVERAGE(H28:AF28)</f>
        <v>2.2</v>
      </c>
      <c r="E28" s="110">
        <v>14</v>
      </c>
      <c r="F28" s="110">
        <v>11</v>
      </c>
      <c r="G28" s="110">
        <v>0</v>
      </c>
      <c r="H28" s="151">
        <v>5</v>
      </c>
      <c r="I28" s="150">
        <v>5</v>
      </c>
      <c r="J28" s="150">
        <v>5</v>
      </c>
      <c r="K28" s="150">
        <v>0</v>
      </c>
      <c r="L28" s="150">
        <v>5</v>
      </c>
      <c r="M28" s="150">
        <v>0</v>
      </c>
      <c r="N28" s="150">
        <v>5</v>
      </c>
      <c r="O28" s="150">
        <v>0</v>
      </c>
      <c r="P28" s="150">
        <v>0</v>
      </c>
      <c r="Q28" s="150">
        <v>5</v>
      </c>
      <c r="R28" s="150">
        <v>5</v>
      </c>
      <c r="S28" s="150">
        <v>0</v>
      </c>
      <c r="T28" s="150">
        <v>0</v>
      </c>
      <c r="U28" s="150">
        <v>5</v>
      </c>
      <c r="V28" s="150">
        <v>0</v>
      </c>
      <c r="W28" s="150">
        <v>0</v>
      </c>
      <c r="X28" s="150">
        <v>5</v>
      </c>
      <c r="Y28" s="150">
        <v>5</v>
      </c>
      <c r="Z28" s="150">
        <v>0</v>
      </c>
      <c r="AA28" s="150">
        <v>0</v>
      </c>
      <c r="AB28" s="150">
        <v>0</v>
      </c>
      <c r="AC28" s="150">
        <v>5</v>
      </c>
      <c r="AD28" s="150">
        <v>0</v>
      </c>
      <c r="AE28" s="150">
        <v>0</v>
      </c>
      <c r="AF28" s="150">
        <v>0</v>
      </c>
    </row>
    <row r="29" spans="1:32" s="50" customFormat="1" ht="59.25" customHeight="1">
      <c r="A29" s="63">
        <v>25</v>
      </c>
      <c r="B29" s="63" t="s">
        <v>91</v>
      </c>
      <c r="C29" s="64" t="s">
        <v>92</v>
      </c>
      <c r="D29" s="123">
        <f>AVERAGE(H29:AF29)</f>
        <v>0.5555555555555556</v>
      </c>
      <c r="E29" s="110">
        <v>8</v>
      </c>
      <c r="F29" s="110">
        <v>1</v>
      </c>
      <c r="G29" s="110">
        <v>16</v>
      </c>
      <c r="H29" s="151">
        <v>0</v>
      </c>
      <c r="I29" s="150" t="s">
        <v>203</v>
      </c>
      <c r="J29" s="150" t="s">
        <v>164</v>
      </c>
      <c r="K29" s="150" t="s">
        <v>164</v>
      </c>
      <c r="L29" s="150">
        <v>0</v>
      </c>
      <c r="M29" s="150" t="s">
        <v>164</v>
      </c>
      <c r="N29" s="150">
        <v>0</v>
      </c>
      <c r="O29" s="150">
        <v>0</v>
      </c>
      <c r="P29" s="150">
        <v>0</v>
      </c>
      <c r="Q29" s="150">
        <v>0</v>
      </c>
      <c r="R29" s="150" t="s">
        <v>162</v>
      </c>
      <c r="S29" s="150" t="s">
        <v>162</v>
      </c>
      <c r="T29" s="150" t="s">
        <v>164</v>
      </c>
      <c r="U29" s="150" t="s">
        <v>164</v>
      </c>
      <c r="V29" s="150" t="s">
        <v>164</v>
      </c>
      <c r="W29" s="150">
        <v>5</v>
      </c>
      <c r="X29" s="150" t="s">
        <v>164</v>
      </c>
      <c r="Y29" s="150" t="s">
        <v>164</v>
      </c>
      <c r="Z29" s="148" t="s">
        <v>164</v>
      </c>
      <c r="AA29" s="148" t="s">
        <v>164</v>
      </c>
      <c r="AB29" s="148" t="s">
        <v>164</v>
      </c>
      <c r="AC29" s="150" t="s">
        <v>164</v>
      </c>
      <c r="AD29" s="150" t="s">
        <v>164</v>
      </c>
      <c r="AE29" s="150">
        <v>0</v>
      </c>
      <c r="AF29" s="150">
        <v>0</v>
      </c>
    </row>
    <row r="30" spans="1:32" s="159" customFormat="1" ht="42" customHeight="1">
      <c r="A30" s="155">
        <v>26</v>
      </c>
      <c r="B30" s="155" t="s">
        <v>93</v>
      </c>
      <c r="C30" s="156" t="s">
        <v>94</v>
      </c>
      <c r="D30" s="157">
        <f>AVERAGE(H30:AF30)</f>
        <v>4.8</v>
      </c>
      <c r="E30" s="158">
        <v>1</v>
      </c>
      <c r="F30" s="158">
        <v>24</v>
      </c>
      <c r="G30" s="158">
        <v>0</v>
      </c>
      <c r="H30" s="150">
        <v>5</v>
      </c>
      <c r="I30" s="150">
        <v>5</v>
      </c>
      <c r="J30" s="150">
        <v>5</v>
      </c>
      <c r="K30" s="150">
        <v>5</v>
      </c>
      <c r="L30" s="150">
        <v>5</v>
      </c>
      <c r="M30" s="150">
        <v>5</v>
      </c>
      <c r="N30" s="150">
        <v>5</v>
      </c>
      <c r="O30" s="150">
        <v>5</v>
      </c>
      <c r="P30" s="150">
        <v>5</v>
      </c>
      <c r="Q30" s="150">
        <v>5</v>
      </c>
      <c r="R30" s="150">
        <v>5</v>
      </c>
      <c r="S30" s="150">
        <v>5</v>
      </c>
      <c r="T30" s="150">
        <v>5</v>
      </c>
      <c r="U30" s="150">
        <v>5</v>
      </c>
      <c r="V30" s="150">
        <v>5</v>
      </c>
      <c r="W30" s="150">
        <v>5</v>
      </c>
      <c r="X30" s="150">
        <v>5</v>
      </c>
      <c r="Y30" s="150">
        <v>5</v>
      </c>
      <c r="Z30" s="150">
        <v>5</v>
      </c>
      <c r="AA30" s="150">
        <v>5</v>
      </c>
      <c r="AB30" s="150">
        <v>5</v>
      </c>
      <c r="AC30" s="150">
        <v>5</v>
      </c>
      <c r="AD30" s="150">
        <v>5</v>
      </c>
      <c r="AE30" s="150">
        <v>0</v>
      </c>
      <c r="AF30" s="150">
        <v>5</v>
      </c>
    </row>
    <row r="31" spans="1:32" ht="47.25" customHeight="1">
      <c r="A31" s="63">
        <v>27</v>
      </c>
      <c r="B31" s="63" t="s">
        <v>95</v>
      </c>
      <c r="C31" s="64" t="s">
        <v>96</v>
      </c>
      <c r="D31" s="123">
        <f>AVERAGE(H31:AF31)</f>
        <v>3.25</v>
      </c>
      <c r="E31" s="110">
        <v>7</v>
      </c>
      <c r="F31" s="110">
        <v>13</v>
      </c>
      <c r="G31" s="110">
        <v>5</v>
      </c>
      <c r="H31" s="150">
        <v>5</v>
      </c>
      <c r="I31" s="150">
        <v>5</v>
      </c>
      <c r="J31" s="150">
        <v>5</v>
      </c>
      <c r="K31" s="150" t="s">
        <v>164</v>
      </c>
      <c r="L31" s="171">
        <v>5</v>
      </c>
      <c r="M31" s="150">
        <v>0</v>
      </c>
      <c r="N31" s="150">
        <v>5</v>
      </c>
      <c r="O31" s="171">
        <v>5</v>
      </c>
      <c r="P31" s="150">
        <v>5</v>
      </c>
      <c r="Q31" s="150">
        <v>5</v>
      </c>
      <c r="R31" s="150">
        <v>5</v>
      </c>
      <c r="S31" s="150">
        <v>5</v>
      </c>
      <c r="T31" s="150">
        <v>5</v>
      </c>
      <c r="U31" s="150">
        <v>0</v>
      </c>
      <c r="V31" s="150">
        <v>0</v>
      </c>
      <c r="W31" s="150">
        <v>0</v>
      </c>
      <c r="X31" s="150" t="s">
        <v>164</v>
      </c>
      <c r="Y31" s="150">
        <v>5</v>
      </c>
      <c r="Z31" s="150">
        <v>0</v>
      </c>
      <c r="AA31" s="150">
        <v>0</v>
      </c>
      <c r="AB31" s="150" t="s">
        <v>198</v>
      </c>
      <c r="AC31" s="150">
        <v>5</v>
      </c>
      <c r="AD31" s="150" t="s">
        <v>164</v>
      </c>
      <c r="AE31" s="150" t="s">
        <v>164</v>
      </c>
      <c r="AF31" s="150">
        <v>0</v>
      </c>
    </row>
    <row r="32" spans="1:32" ht="66.75" customHeight="1">
      <c r="A32" s="63">
        <v>28</v>
      </c>
      <c r="B32" s="63" t="s">
        <v>97</v>
      </c>
      <c r="C32" s="64" t="s">
        <v>98</v>
      </c>
      <c r="D32" s="123">
        <f>AVERAGE(H32:AF32)</f>
        <v>2.4583333333333335</v>
      </c>
      <c r="E32" s="110">
        <v>11</v>
      </c>
      <c r="F32" s="110">
        <v>13</v>
      </c>
      <c r="G32" s="110">
        <v>1</v>
      </c>
      <c r="H32" s="150">
        <v>5</v>
      </c>
      <c r="I32" s="150">
        <v>4</v>
      </c>
      <c r="J32" s="150">
        <v>5</v>
      </c>
      <c r="K32" s="148">
        <v>4</v>
      </c>
      <c r="L32" s="148">
        <v>4</v>
      </c>
      <c r="M32" s="150">
        <v>5</v>
      </c>
      <c r="N32" s="150">
        <v>5</v>
      </c>
      <c r="O32" s="148">
        <v>4</v>
      </c>
      <c r="P32" s="171">
        <v>5</v>
      </c>
      <c r="Q32" s="150">
        <v>5</v>
      </c>
      <c r="R32" s="150">
        <v>0</v>
      </c>
      <c r="S32" s="148">
        <v>4</v>
      </c>
      <c r="T32" s="150">
        <v>0</v>
      </c>
      <c r="U32" s="150">
        <v>0</v>
      </c>
      <c r="V32" s="150">
        <v>4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 t="s">
        <v>198</v>
      </c>
      <c r="AC32" s="150">
        <v>0</v>
      </c>
      <c r="AD32" s="150">
        <v>5</v>
      </c>
      <c r="AE32" s="150">
        <v>0</v>
      </c>
      <c r="AF32" s="150">
        <v>0</v>
      </c>
    </row>
    <row r="33" spans="1:32" s="46" customFormat="1" ht="21" customHeight="1">
      <c r="A33" s="63">
        <v>29</v>
      </c>
      <c r="B33" s="426" t="s">
        <v>44</v>
      </c>
      <c r="C33" s="426"/>
      <c r="D33" s="426"/>
      <c r="E33" s="426"/>
      <c r="F33" s="426"/>
      <c r="G33" s="426"/>
      <c r="H33" s="154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ht="36" customHeight="1">
      <c r="A34" s="63">
        <v>30</v>
      </c>
      <c r="B34" s="63" t="s">
        <v>99</v>
      </c>
      <c r="C34" s="64" t="s">
        <v>100</v>
      </c>
      <c r="D34" s="123">
        <f>AVERAGE(H34:AF34)</f>
        <v>3.6</v>
      </c>
      <c r="E34" s="110">
        <v>7</v>
      </c>
      <c r="F34" s="110">
        <v>18</v>
      </c>
      <c r="G34" s="110">
        <v>0</v>
      </c>
      <c r="H34" s="150">
        <v>0</v>
      </c>
      <c r="I34" s="150">
        <v>5</v>
      </c>
      <c r="J34" s="150">
        <v>5</v>
      </c>
      <c r="K34" s="150">
        <v>5</v>
      </c>
      <c r="L34" s="150">
        <v>5</v>
      </c>
      <c r="M34" s="150">
        <v>5</v>
      </c>
      <c r="N34" s="150">
        <v>5</v>
      </c>
      <c r="O34" s="150">
        <v>5</v>
      </c>
      <c r="P34" s="150">
        <v>5</v>
      </c>
      <c r="Q34" s="150">
        <v>5</v>
      </c>
      <c r="R34" s="150">
        <v>5</v>
      </c>
      <c r="S34" s="150">
        <v>5</v>
      </c>
      <c r="T34" s="150">
        <v>5</v>
      </c>
      <c r="U34" s="150">
        <v>5</v>
      </c>
      <c r="V34" s="150">
        <v>5</v>
      </c>
      <c r="W34" s="150">
        <v>5</v>
      </c>
      <c r="X34" s="150">
        <v>0</v>
      </c>
      <c r="Y34" s="150">
        <v>0</v>
      </c>
      <c r="Z34" s="150">
        <v>0</v>
      </c>
      <c r="AA34" s="150">
        <v>5</v>
      </c>
      <c r="AB34" s="150">
        <v>5</v>
      </c>
      <c r="AC34" s="150">
        <v>5</v>
      </c>
      <c r="AD34" s="150">
        <v>0</v>
      </c>
      <c r="AE34" s="150">
        <v>0</v>
      </c>
      <c r="AF34" s="150">
        <v>0</v>
      </c>
    </row>
    <row r="35" spans="3:32" ht="27" customHeight="1">
      <c r="C35" s="113" t="s">
        <v>124</v>
      </c>
      <c r="D35" s="132">
        <f>AVERAGE(H35:AF35)</f>
        <v>85.4</v>
      </c>
      <c r="H35" s="106">
        <f>SUM(H5:H34)</f>
        <v>101</v>
      </c>
      <c r="I35" s="106">
        <f aca="true" t="shared" si="1" ref="I35:S35">SUM(I5:I34)</f>
        <v>104</v>
      </c>
      <c r="J35" s="106">
        <f>SUM(J6:J34)</f>
        <v>100</v>
      </c>
      <c r="K35" s="106">
        <f t="shared" si="1"/>
        <v>79</v>
      </c>
      <c r="L35" s="106">
        <f t="shared" si="1"/>
        <v>88</v>
      </c>
      <c r="M35" s="106">
        <f t="shared" si="1"/>
        <v>82</v>
      </c>
      <c r="N35" s="106">
        <f t="shared" si="1"/>
        <v>100</v>
      </c>
      <c r="O35" s="106">
        <f t="shared" si="1"/>
        <v>89</v>
      </c>
      <c r="P35" s="106">
        <f t="shared" si="1"/>
        <v>85</v>
      </c>
      <c r="Q35" s="106">
        <f t="shared" si="1"/>
        <v>109</v>
      </c>
      <c r="R35" s="106">
        <f t="shared" si="1"/>
        <v>93</v>
      </c>
      <c r="S35" s="106">
        <f t="shared" si="1"/>
        <v>91</v>
      </c>
      <c r="T35" s="106">
        <f>SUM(T6:T34)</f>
        <v>81</v>
      </c>
      <c r="U35" s="106">
        <f aca="true" t="shared" si="2" ref="U35:AF35">SUM(U6:U34)</f>
        <v>78</v>
      </c>
      <c r="V35" s="106">
        <f t="shared" si="2"/>
        <v>86</v>
      </c>
      <c r="W35" s="106">
        <f t="shared" si="2"/>
        <v>76</v>
      </c>
      <c r="X35" s="106">
        <f t="shared" si="2"/>
        <v>76</v>
      </c>
      <c r="Y35" s="106">
        <f t="shared" si="2"/>
        <v>86</v>
      </c>
      <c r="Z35" s="106">
        <f t="shared" si="2"/>
        <v>78</v>
      </c>
      <c r="AA35" s="106">
        <f t="shared" si="2"/>
        <v>74</v>
      </c>
      <c r="AB35" s="106">
        <f t="shared" si="2"/>
        <v>70</v>
      </c>
      <c r="AC35" s="106">
        <f t="shared" si="2"/>
        <v>90</v>
      </c>
      <c r="AD35" s="106">
        <f t="shared" si="2"/>
        <v>73</v>
      </c>
      <c r="AE35" s="106">
        <f t="shared" si="2"/>
        <v>70</v>
      </c>
      <c r="AF35" s="106">
        <f t="shared" si="2"/>
        <v>76</v>
      </c>
    </row>
    <row r="36" spans="3:32" ht="27.75" customHeight="1">
      <c r="C36" s="113" t="s">
        <v>123</v>
      </c>
      <c r="D36" s="132">
        <f>AVERAGE(H36:AF36)</f>
        <v>111.2</v>
      </c>
      <c r="H36" s="106">
        <v>120</v>
      </c>
      <c r="I36" s="106">
        <v>115</v>
      </c>
      <c r="J36" s="106">
        <v>110</v>
      </c>
      <c r="K36" s="106">
        <v>100</v>
      </c>
      <c r="L36" s="106">
        <v>120</v>
      </c>
      <c r="M36" s="106">
        <v>105</v>
      </c>
      <c r="N36" s="106">
        <v>120</v>
      </c>
      <c r="O36" s="106">
        <v>120</v>
      </c>
      <c r="P36" s="106">
        <v>115</v>
      </c>
      <c r="Q36" s="106">
        <v>120</v>
      </c>
      <c r="R36" s="106">
        <v>115</v>
      </c>
      <c r="S36" s="106">
        <v>115</v>
      </c>
      <c r="T36" s="106">
        <v>110</v>
      </c>
      <c r="U36" s="106">
        <v>110</v>
      </c>
      <c r="V36" s="106">
        <v>115</v>
      </c>
      <c r="W36" s="106">
        <v>110</v>
      </c>
      <c r="X36" s="106">
        <v>100</v>
      </c>
      <c r="Y36" s="106">
        <v>110</v>
      </c>
      <c r="Z36" s="106">
        <v>110</v>
      </c>
      <c r="AA36" s="106">
        <v>115</v>
      </c>
      <c r="AB36" s="106">
        <v>90</v>
      </c>
      <c r="AC36" s="106">
        <v>115</v>
      </c>
      <c r="AD36" s="106">
        <v>100</v>
      </c>
      <c r="AE36" s="106">
        <v>100</v>
      </c>
      <c r="AF36" s="106">
        <v>120</v>
      </c>
    </row>
    <row r="37" spans="1:33" s="46" customFormat="1" ht="24" customHeight="1">
      <c r="A37" s="108"/>
      <c r="B37" s="172"/>
      <c r="C37" s="131" t="s">
        <v>171</v>
      </c>
      <c r="D37" s="161">
        <f>AVERAGE(H37:AF37)</f>
        <v>3.8368303532216577</v>
      </c>
      <c r="E37" s="118"/>
      <c r="F37" s="119"/>
      <c r="G37" s="120"/>
      <c r="H37" s="114">
        <f aca="true" t="shared" si="3" ref="H37:AF37">H35/H36*5</f>
        <v>4.208333333333333</v>
      </c>
      <c r="I37" s="114">
        <f t="shared" si="3"/>
        <v>4.521739130434782</v>
      </c>
      <c r="J37" s="114">
        <f t="shared" si="3"/>
        <v>4.545454545454545</v>
      </c>
      <c r="K37" s="114">
        <f>K35/K36*5</f>
        <v>3.95</v>
      </c>
      <c r="L37" s="114">
        <f t="shared" si="3"/>
        <v>3.6666666666666665</v>
      </c>
      <c r="M37" s="114">
        <f>M35/M36*5</f>
        <v>3.9047619047619047</v>
      </c>
      <c r="N37" s="114">
        <f t="shared" si="3"/>
        <v>4.166666666666667</v>
      </c>
      <c r="O37" s="114">
        <f t="shared" si="3"/>
        <v>3.7083333333333335</v>
      </c>
      <c r="P37" s="114">
        <f t="shared" si="3"/>
        <v>3.695652173913043</v>
      </c>
      <c r="Q37" s="114">
        <f t="shared" si="3"/>
        <v>4.541666666666667</v>
      </c>
      <c r="R37" s="114">
        <f t="shared" si="3"/>
        <v>4.043478260869565</v>
      </c>
      <c r="S37" s="114">
        <f t="shared" si="3"/>
        <v>3.9565217391304346</v>
      </c>
      <c r="T37" s="114">
        <f t="shared" si="3"/>
        <v>3.6818181818181817</v>
      </c>
      <c r="U37" s="114">
        <f>U35/U36*5</f>
        <v>3.5454545454545454</v>
      </c>
      <c r="V37" s="114">
        <f t="shared" si="3"/>
        <v>3.739130434782609</v>
      </c>
      <c r="W37" s="114">
        <f t="shared" si="3"/>
        <v>3.4545454545454546</v>
      </c>
      <c r="X37" s="114">
        <f t="shared" si="3"/>
        <v>3.8</v>
      </c>
      <c r="Y37" s="114">
        <f t="shared" si="3"/>
        <v>3.909090909090909</v>
      </c>
      <c r="Z37" s="114">
        <f t="shared" si="3"/>
        <v>3.5454545454545454</v>
      </c>
      <c r="AA37" s="114">
        <f t="shared" si="3"/>
        <v>3.2173913043478257</v>
      </c>
      <c r="AB37" s="114">
        <f t="shared" si="3"/>
        <v>3.888888888888889</v>
      </c>
      <c r="AC37" s="114">
        <f t="shared" si="3"/>
        <v>3.9130434782608696</v>
      </c>
      <c r="AD37" s="114">
        <f t="shared" si="3"/>
        <v>3.65</v>
      </c>
      <c r="AE37" s="114">
        <f t="shared" si="3"/>
        <v>3.5</v>
      </c>
      <c r="AF37" s="114">
        <f t="shared" si="3"/>
        <v>3.1666666666666665</v>
      </c>
      <c r="AG37" s="109"/>
    </row>
    <row r="38" spans="1:33" s="46" customFormat="1" ht="24" customHeight="1">
      <c r="A38" s="108"/>
      <c r="B38" s="172"/>
      <c r="C38" s="131"/>
      <c r="D38" s="132" t="s">
        <v>175</v>
      </c>
      <c r="E38" s="118"/>
      <c r="F38" s="119"/>
      <c r="G38" s="120"/>
      <c r="H38" s="160">
        <f>_xlfn.RANK.EQ(H37,H37:AF37)</f>
        <v>4</v>
      </c>
      <c r="I38" s="160">
        <f>RANK(I37,H37:AF37)</f>
        <v>3</v>
      </c>
      <c r="J38" s="160">
        <f>RANK(J37,H37:AF37)</f>
        <v>1</v>
      </c>
      <c r="K38" s="130">
        <f>RANK(K37,H37:AF37)</f>
        <v>8</v>
      </c>
      <c r="L38" s="130">
        <f>RANK(L37,H37:AF37)</f>
        <v>18</v>
      </c>
      <c r="M38" s="130">
        <f>RANK(M37,H37:AF37)</f>
        <v>11</v>
      </c>
      <c r="N38" s="160">
        <f>RANK(N37,H37:AF37)</f>
        <v>5</v>
      </c>
      <c r="O38" s="130">
        <f>RANK(O37,H37:AF37)</f>
        <v>15</v>
      </c>
      <c r="P38" s="130">
        <f>RANK(P37,H37:AF37)</f>
        <v>16</v>
      </c>
      <c r="Q38" s="160">
        <f>_xlfn.RANK.EQ(Q37,H37:AF37)</f>
        <v>2</v>
      </c>
      <c r="R38" s="130">
        <f>_xlfn.RANK.EQ(R37,H37:AF37)</f>
        <v>6</v>
      </c>
      <c r="S38" s="130">
        <f>_xlfn.RANK.EQ(S37,H37:AF37)</f>
        <v>7</v>
      </c>
      <c r="T38" s="130">
        <f>_xlfn.RANK.EQ(T37,H37:AF37)</f>
        <v>17</v>
      </c>
      <c r="U38" s="130">
        <f>_xlfn.RANK.EQ(U37,H37:AF37)</f>
        <v>20</v>
      </c>
      <c r="V38" s="130">
        <f>_xlfn.RANK.EQ(V37,H37:AF37)</f>
        <v>14</v>
      </c>
      <c r="W38" s="130">
        <f>_xlfn.RANK.EQ(W37,H37:AF37)</f>
        <v>23</v>
      </c>
      <c r="X38" s="130">
        <f>_xlfn.RANK.EQ(X37,H37:AF37)</f>
        <v>13</v>
      </c>
      <c r="Y38" s="130">
        <f>_xlfn.RANK.EQ(Y37,H37:AF37)</f>
        <v>10</v>
      </c>
      <c r="Z38" s="130">
        <f>_xlfn.RANK.EQ(Z37,H37:AF37)</f>
        <v>20</v>
      </c>
      <c r="AA38" s="130">
        <f>_xlfn.RANK.EQ(AA37,H37:AF37)</f>
        <v>24</v>
      </c>
      <c r="AB38" s="162">
        <f>_xlfn.RANK.EQ(AB37,H37:AF37)</f>
        <v>12</v>
      </c>
      <c r="AC38" s="130">
        <f>_xlfn.RANK.EQ(AC37,H37:AF37)</f>
        <v>9</v>
      </c>
      <c r="AD38" s="130">
        <f>_xlfn.RANK.EQ(AD37,H37:AF37)</f>
        <v>19</v>
      </c>
      <c r="AE38" s="130">
        <f>_xlfn.RANK.EQ(AE37,H37:AF37)</f>
        <v>22</v>
      </c>
      <c r="AF38" s="130">
        <f>_xlfn.RANK.EQ(AF37,H37:AF37)</f>
        <v>25</v>
      </c>
      <c r="AG38" s="109"/>
    </row>
    <row r="39" spans="4:33" ht="22.5" customHeight="1">
      <c r="D39" s="121" t="s">
        <v>122</v>
      </c>
      <c r="G39" s="12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3"/>
      <c r="U39" s="53"/>
      <c r="V39" s="53"/>
      <c r="W39" s="35"/>
      <c r="X39" s="36"/>
      <c r="Y39" s="43"/>
      <c r="Z39" s="32"/>
      <c r="AA39" s="32"/>
      <c r="AB39" s="32"/>
      <c r="AC39" s="32"/>
      <c r="AD39" s="32"/>
      <c r="AE39" s="32"/>
      <c r="AF39" s="32"/>
      <c r="AG39" s="32"/>
    </row>
    <row r="40" spans="1:33" s="32" customFormat="1" ht="22.5" customHeight="1">
      <c r="A40" s="107"/>
      <c r="C40" s="37" t="s">
        <v>129</v>
      </c>
      <c r="D40" s="122"/>
      <c r="E40" s="122"/>
      <c r="F40" s="122"/>
      <c r="G40" s="163" t="s">
        <v>172</v>
      </c>
      <c r="H40" s="12" t="s">
        <v>173</v>
      </c>
      <c r="I40" s="12" t="s">
        <v>174</v>
      </c>
      <c r="J40" s="12" t="s">
        <v>174</v>
      </c>
      <c r="K40" s="12"/>
      <c r="L40" s="12"/>
      <c r="M40" s="12"/>
      <c r="N40" s="12"/>
      <c r="O40" s="12"/>
      <c r="P40" s="12"/>
      <c r="Q40" s="12"/>
      <c r="R40" s="12"/>
      <c r="S40" s="29"/>
      <c r="T40" s="35"/>
      <c r="U40" s="35"/>
      <c r="V40" s="35"/>
      <c r="W40" s="35"/>
      <c r="X40" s="33"/>
      <c r="Y40" s="41"/>
      <c r="Z40" s="26"/>
      <c r="AA40" s="26"/>
      <c r="AB40" s="26"/>
      <c r="AC40" s="26"/>
      <c r="AD40" s="26"/>
      <c r="AE40" s="26"/>
      <c r="AF40" s="26"/>
      <c r="AG40" s="26"/>
    </row>
    <row r="41" spans="4:23" ht="48" customHeight="1">
      <c r="D41" s="149"/>
      <c r="E41" s="128">
        <v>1</v>
      </c>
      <c r="F41" s="164" t="str">
        <f>J3</f>
        <v>Управление здравоохранения</v>
      </c>
      <c r="G41" s="127">
        <f>J35</f>
        <v>100</v>
      </c>
      <c r="H41" s="129">
        <f>J37</f>
        <v>4.545454545454545</v>
      </c>
      <c r="I41" s="174">
        <f>2000*G41/514</f>
        <v>389.10505836575874</v>
      </c>
      <c r="J41" s="127">
        <f>G47/H46*H41</f>
        <v>413.5265121435956</v>
      </c>
      <c r="T41" s="35"/>
      <c r="U41" s="35"/>
      <c r="V41" s="35"/>
      <c r="W41" s="35"/>
    </row>
    <row r="42" spans="3:23" ht="54.75" customHeight="1">
      <c r="C42" s="168" t="s">
        <v>216</v>
      </c>
      <c r="D42" s="124"/>
      <c r="E42" s="128">
        <v>2</v>
      </c>
      <c r="F42" s="164" t="str">
        <f>Q3</f>
        <v>Управление административных органов</v>
      </c>
      <c r="G42" s="127">
        <f>Q35</f>
        <v>109</v>
      </c>
      <c r="H42" s="129">
        <f>Q37</f>
        <v>4.541666666666667</v>
      </c>
      <c r="I42" s="174">
        <f>2000*G42/514</f>
        <v>424.12451361867704</v>
      </c>
      <c r="J42" s="127">
        <f>G47/H46*H42</f>
        <v>413.1819067168093</v>
      </c>
      <c r="T42" s="35"/>
      <c r="U42" s="35"/>
      <c r="V42" s="35"/>
      <c r="W42" s="35"/>
    </row>
    <row r="43" spans="4:23" ht="54" customHeight="1">
      <c r="D43" s="124"/>
      <c r="E43" s="128">
        <v>3</v>
      </c>
      <c r="F43" s="164" t="str">
        <f>I3</f>
        <v>Управление образования</v>
      </c>
      <c r="G43" s="127">
        <f>I35</f>
        <v>104</v>
      </c>
      <c r="H43" s="129">
        <f>I37</f>
        <v>4.521739130434782</v>
      </c>
      <c r="I43" s="174">
        <f>2000*G43/514</f>
        <v>404.6692607003891</v>
      </c>
      <c r="J43" s="127">
        <f>G47/H46*H43</f>
        <v>411.3689825150203</v>
      </c>
      <c r="T43" s="35"/>
      <c r="U43" s="35"/>
      <c r="V43" s="35"/>
      <c r="W43" s="35"/>
    </row>
    <row r="44" spans="4:23" ht="54" customHeight="1">
      <c r="D44" s="124"/>
      <c r="E44" s="128">
        <v>4</v>
      </c>
      <c r="F44" s="164" t="str">
        <f>H3</f>
        <v>Управление социальной защиты</v>
      </c>
      <c r="G44" s="127">
        <f>H35</f>
        <v>101</v>
      </c>
      <c r="H44" s="129">
        <f>H37</f>
        <v>4.208333333333333</v>
      </c>
      <c r="I44" s="174">
        <f>2000*G44/514</f>
        <v>392.99610894941634</v>
      </c>
      <c r="J44" s="127">
        <f>G47/H46*H44</f>
        <v>382.8566291596122</v>
      </c>
      <c r="T44" s="35"/>
      <c r="U44" s="35"/>
      <c r="V44" s="35"/>
      <c r="W44" s="35"/>
    </row>
    <row r="45" spans="4:16" ht="53.25" customHeight="1">
      <c r="D45" s="124"/>
      <c r="E45" s="128">
        <v>5</v>
      </c>
      <c r="F45" s="164" t="str">
        <f>N3</f>
        <v>Управление физической культуры</v>
      </c>
      <c r="G45" s="127">
        <f>N35</f>
        <v>100</v>
      </c>
      <c r="H45" s="129">
        <f>N37</f>
        <v>4.166666666666667</v>
      </c>
      <c r="I45" s="174">
        <f>2000*G45/514</f>
        <v>389.10505836575874</v>
      </c>
      <c r="J45" s="127">
        <f>G47/H46*H45</f>
        <v>379.0659694649627</v>
      </c>
      <c r="P45" s="12" t="s">
        <v>139</v>
      </c>
    </row>
    <row r="46" spans="4:9" ht="30.75" customHeight="1">
      <c r="D46" s="124"/>
      <c r="E46" s="125" t="s">
        <v>133</v>
      </c>
      <c r="F46" s="125"/>
      <c r="G46" s="173">
        <f>SUM(G41:G45)</f>
        <v>514</v>
      </c>
      <c r="H46" s="169">
        <f>SUM(H41:H45)</f>
        <v>21.983860342555992</v>
      </c>
      <c r="I46" s="217" t="s">
        <v>243</v>
      </c>
    </row>
    <row r="47" spans="4:10" ht="30.75" customHeight="1">
      <c r="D47" s="124"/>
      <c r="E47" s="125" t="s">
        <v>132</v>
      </c>
      <c r="F47" s="125"/>
      <c r="G47" s="124">
        <v>2000</v>
      </c>
      <c r="H47" s="126"/>
      <c r="I47" s="126"/>
      <c r="J47" s="170"/>
    </row>
    <row r="48" spans="4:11" ht="56.25" customHeight="1">
      <c r="D48" s="124"/>
      <c r="E48" s="125"/>
      <c r="F48" s="125"/>
      <c r="G48" s="124"/>
      <c r="H48" s="126"/>
      <c r="I48" s="127"/>
      <c r="J48" s="54"/>
      <c r="K48" s="54"/>
    </row>
    <row r="49" spans="1:33" s="12" customFormat="1" ht="24.75" customHeight="1">
      <c r="A49" s="107"/>
      <c r="B49" s="31"/>
      <c r="C49" s="30"/>
      <c r="D49" s="124"/>
      <c r="E49" s="116"/>
      <c r="F49" s="116"/>
      <c r="G49" s="115"/>
      <c r="S49" s="29"/>
      <c r="T49" s="33"/>
      <c r="U49" s="33"/>
      <c r="V49" s="33"/>
      <c r="W49" s="33"/>
      <c r="X49" s="33"/>
      <c r="Y49" s="41"/>
      <c r="Z49" s="26"/>
      <c r="AA49" s="26"/>
      <c r="AB49" s="26"/>
      <c r="AC49" s="26"/>
      <c r="AD49" s="26"/>
      <c r="AE49" s="26"/>
      <c r="AF49" s="26"/>
      <c r="AG49" s="26"/>
    </row>
  </sheetData>
  <sheetProtection/>
  <mergeCells count="7">
    <mergeCell ref="B33:G33"/>
    <mergeCell ref="B1:G1"/>
    <mergeCell ref="B5:G5"/>
    <mergeCell ref="B11:E11"/>
    <mergeCell ref="B20:G20"/>
    <mergeCell ref="B23:G23"/>
    <mergeCell ref="B27:G27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portrait" paperSize="8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103.140625" style="0" customWidth="1"/>
    <col min="3" max="3" width="13.28125" style="0" customWidth="1"/>
    <col min="4" max="4" width="9.7109375" style="0" customWidth="1"/>
    <col min="5" max="5" width="12.28125" style="0" customWidth="1"/>
  </cols>
  <sheetData>
    <row r="1" spans="1:4" ht="18.75">
      <c r="A1" s="445" t="s">
        <v>105</v>
      </c>
      <c r="B1" s="445"/>
      <c r="C1" s="445"/>
      <c r="D1" s="216"/>
    </row>
    <row r="2" spans="1:4" ht="18.75">
      <c r="A2" s="446" t="s">
        <v>207</v>
      </c>
      <c r="B2" s="446"/>
      <c r="C2" s="446"/>
      <c r="D2" s="219"/>
    </row>
    <row r="3" spans="1:5" ht="44.25" customHeight="1">
      <c r="A3" s="58" t="s">
        <v>48</v>
      </c>
      <c r="B3" s="58" t="s">
        <v>106</v>
      </c>
      <c r="C3" s="222" t="s">
        <v>244</v>
      </c>
      <c r="D3" s="222" t="s">
        <v>48</v>
      </c>
      <c r="E3" s="222" t="s">
        <v>245</v>
      </c>
    </row>
    <row r="4" spans="1:7" ht="18.75">
      <c r="A4" s="58">
        <v>1</v>
      </c>
      <c r="B4" s="138" t="s">
        <v>153</v>
      </c>
      <c r="C4" s="224">
        <v>4.545</v>
      </c>
      <c r="D4" s="231">
        <v>5</v>
      </c>
      <c r="E4" s="224">
        <v>4.304</v>
      </c>
      <c r="G4" s="141"/>
    </row>
    <row r="5" spans="1:7" ht="18.75">
      <c r="A5" s="58">
        <v>2</v>
      </c>
      <c r="B5" s="138" t="s">
        <v>141</v>
      </c>
      <c r="C5" s="224">
        <v>4.542</v>
      </c>
      <c r="D5" s="231">
        <v>1</v>
      </c>
      <c r="E5" s="224">
        <v>4.696</v>
      </c>
      <c r="G5" s="141"/>
    </row>
    <row r="6" spans="1:7" ht="18.75">
      <c r="A6" s="58">
        <v>3</v>
      </c>
      <c r="B6" s="138" t="s">
        <v>140</v>
      </c>
      <c r="C6" s="225">
        <v>4.522</v>
      </c>
      <c r="D6" s="231">
        <v>4</v>
      </c>
      <c r="E6" s="225">
        <v>4.348</v>
      </c>
      <c r="G6" s="141"/>
    </row>
    <row r="7" spans="1:7" ht="18.75">
      <c r="A7" s="58">
        <v>4</v>
      </c>
      <c r="B7" s="138" t="s">
        <v>142</v>
      </c>
      <c r="C7" s="224">
        <v>4.208</v>
      </c>
      <c r="D7" s="231">
        <v>2</v>
      </c>
      <c r="E7" s="224">
        <v>4.542</v>
      </c>
      <c r="G7" s="141"/>
    </row>
    <row r="8" spans="1:7" ht="18.75">
      <c r="A8" s="58">
        <v>5</v>
      </c>
      <c r="B8" s="138" t="s">
        <v>144</v>
      </c>
      <c r="C8" s="224">
        <v>4.167</v>
      </c>
      <c r="D8" s="231">
        <v>3</v>
      </c>
      <c r="E8" s="224">
        <v>4.375</v>
      </c>
      <c r="G8" s="141"/>
    </row>
    <row r="9" spans="1:7" ht="17.25" customHeight="1">
      <c r="A9" s="220">
        <v>6</v>
      </c>
      <c r="B9" s="221" t="s">
        <v>143</v>
      </c>
      <c r="C9" s="226">
        <v>4.043</v>
      </c>
      <c r="D9" s="220"/>
      <c r="E9" s="230" t="s">
        <v>246</v>
      </c>
      <c r="G9" s="141"/>
    </row>
    <row r="10" spans="1:7" ht="17.25" customHeight="1">
      <c r="A10" s="58">
        <v>7</v>
      </c>
      <c r="B10" s="138" t="s">
        <v>145</v>
      </c>
      <c r="C10" s="225">
        <v>3.957</v>
      </c>
      <c r="D10" s="231">
        <v>8</v>
      </c>
      <c r="E10" s="225">
        <v>4</v>
      </c>
      <c r="G10" s="141"/>
    </row>
    <row r="11" spans="1:7" ht="17.25" customHeight="1">
      <c r="A11" s="58">
        <v>8</v>
      </c>
      <c r="B11" s="60" t="s">
        <v>147</v>
      </c>
      <c r="C11" s="225">
        <v>3.95</v>
      </c>
      <c r="D11" s="231">
        <v>9</v>
      </c>
      <c r="E11" s="225">
        <v>3.9</v>
      </c>
      <c r="G11" s="141"/>
    </row>
    <row r="12" spans="1:7" ht="17.25" customHeight="1">
      <c r="A12" s="58">
        <v>9</v>
      </c>
      <c r="B12" s="60" t="s">
        <v>208</v>
      </c>
      <c r="C12" s="225">
        <v>3.913</v>
      </c>
      <c r="D12" s="231">
        <v>15</v>
      </c>
      <c r="E12" s="225">
        <v>3.75</v>
      </c>
      <c r="G12" s="141"/>
    </row>
    <row r="13" spans="1:7" ht="17.25" customHeight="1">
      <c r="A13" s="58">
        <v>10</v>
      </c>
      <c r="B13" s="59" t="s">
        <v>152</v>
      </c>
      <c r="C13" s="224">
        <v>3.909</v>
      </c>
      <c r="D13" s="231">
        <v>19</v>
      </c>
      <c r="E13" s="224">
        <v>3.545</v>
      </c>
      <c r="G13" s="141"/>
    </row>
    <row r="14" spans="1:7" ht="17.25" customHeight="1">
      <c r="A14" s="58">
        <v>11</v>
      </c>
      <c r="B14" s="59" t="s">
        <v>214</v>
      </c>
      <c r="C14" s="224">
        <v>3.905</v>
      </c>
      <c r="D14" s="231">
        <v>6</v>
      </c>
      <c r="E14" s="224">
        <v>4.19</v>
      </c>
      <c r="G14" s="141"/>
    </row>
    <row r="15" spans="1:7" ht="17.25" customHeight="1">
      <c r="A15" s="58">
        <v>12</v>
      </c>
      <c r="B15" s="59" t="s">
        <v>209</v>
      </c>
      <c r="C15" s="224">
        <v>3.889</v>
      </c>
      <c r="D15" s="231">
        <v>10</v>
      </c>
      <c r="E15" s="224">
        <v>3.833</v>
      </c>
      <c r="F15" t="s">
        <v>251</v>
      </c>
      <c r="G15" s="141"/>
    </row>
    <row r="16" spans="1:7" ht="15.75" customHeight="1">
      <c r="A16" s="58">
        <v>13</v>
      </c>
      <c r="B16" s="138" t="s">
        <v>193</v>
      </c>
      <c r="C16" s="225">
        <v>3.8</v>
      </c>
      <c r="D16" s="231">
        <v>16</v>
      </c>
      <c r="E16" s="225">
        <v>3.714</v>
      </c>
      <c r="G16" s="141"/>
    </row>
    <row r="17" spans="1:7" ht="15.75" customHeight="1">
      <c r="A17" s="58">
        <v>14</v>
      </c>
      <c r="B17" s="59" t="s">
        <v>154</v>
      </c>
      <c r="C17" s="227">
        <v>3.739</v>
      </c>
      <c r="D17" s="231">
        <v>21</v>
      </c>
      <c r="E17" s="227">
        <v>3.417</v>
      </c>
      <c r="G17" s="141"/>
    </row>
    <row r="18" spans="1:7" ht="15.75" customHeight="1">
      <c r="A18" s="58">
        <v>15</v>
      </c>
      <c r="B18" s="138" t="s">
        <v>146</v>
      </c>
      <c r="C18" s="224">
        <v>3.708</v>
      </c>
      <c r="D18" s="231">
        <v>10</v>
      </c>
      <c r="E18" s="224">
        <v>3.833</v>
      </c>
      <c r="F18" t="s">
        <v>249</v>
      </c>
      <c r="G18" s="141"/>
    </row>
    <row r="19" spans="1:7" ht="15.75" customHeight="1">
      <c r="A19" s="58">
        <v>16</v>
      </c>
      <c r="B19" s="138" t="s">
        <v>190</v>
      </c>
      <c r="C19" s="228">
        <v>3.696</v>
      </c>
      <c r="D19" s="231">
        <v>13</v>
      </c>
      <c r="E19" s="228">
        <v>3.826</v>
      </c>
      <c r="G19" s="141"/>
    </row>
    <row r="20" spans="1:7" ht="15.75" customHeight="1">
      <c r="A20" s="58">
        <v>17</v>
      </c>
      <c r="B20" s="59" t="s">
        <v>125</v>
      </c>
      <c r="C20" s="229">
        <v>3.682</v>
      </c>
      <c r="D20" s="231">
        <v>22</v>
      </c>
      <c r="E20" s="229">
        <v>3.375</v>
      </c>
      <c r="G20" s="141"/>
    </row>
    <row r="21" spans="1:7" ht="15.75" customHeight="1">
      <c r="A21" s="58">
        <v>18</v>
      </c>
      <c r="B21" s="138" t="s">
        <v>148</v>
      </c>
      <c r="C21" s="229">
        <v>3.667</v>
      </c>
      <c r="D21" s="231">
        <v>10</v>
      </c>
      <c r="E21" s="229">
        <v>3.833</v>
      </c>
      <c r="F21" t="s">
        <v>250</v>
      </c>
      <c r="G21" s="141"/>
    </row>
    <row r="22" spans="1:7" ht="15.75" customHeight="1">
      <c r="A22" s="58">
        <v>19</v>
      </c>
      <c r="B22" s="138" t="s">
        <v>150</v>
      </c>
      <c r="C22" s="224">
        <v>3.65</v>
      </c>
      <c r="D22" s="231">
        <v>23</v>
      </c>
      <c r="E22" s="224">
        <v>3.292</v>
      </c>
      <c r="G22" s="141"/>
    </row>
    <row r="23" spans="1:7" ht="34.5" customHeight="1">
      <c r="A23" s="58" t="s">
        <v>215</v>
      </c>
      <c r="B23" s="138" t="s">
        <v>194</v>
      </c>
      <c r="C23" s="225">
        <v>3.545</v>
      </c>
      <c r="D23" s="231">
        <v>20</v>
      </c>
      <c r="E23" s="225">
        <v>3.478</v>
      </c>
      <c r="G23" s="141"/>
    </row>
    <row r="24" spans="1:7" ht="19.5" customHeight="1">
      <c r="A24" s="58" t="s">
        <v>215</v>
      </c>
      <c r="B24" s="47" t="s">
        <v>149</v>
      </c>
      <c r="C24" s="224">
        <v>3.545</v>
      </c>
      <c r="D24" s="231">
        <v>24</v>
      </c>
      <c r="E24" s="224">
        <v>3.174</v>
      </c>
      <c r="G24" s="141"/>
    </row>
    <row r="25" spans="1:7" ht="18.75" customHeight="1">
      <c r="A25" s="58">
        <v>22</v>
      </c>
      <c r="B25" s="47" t="s">
        <v>191</v>
      </c>
      <c r="C25" s="224">
        <v>3.5</v>
      </c>
      <c r="D25" s="231">
        <v>14</v>
      </c>
      <c r="E25" s="224">
        <v>3.762</v>
      </c>
      <c r="G25" s="141"/>
    </row>
    <row r="26" spans="1:7" ht="18.75" customHeight="1">
      <c r="A26" s="58">
        <v>23</v>
      </c>
      <c r="B26" s="47" t="s">
        <v>210</v>
      </c>
      <c r="C26" s="224">
        <v>3.455</v>
      </c>
      <c r="D26" s="231">
        <v>25</v>
      </c>
      <c r="E26" s="224">
        <v>3.087</v>
      </c>
      <c r="G26" s="141"/>
    </row>
    <row r="27" spans="1:7" ht="18.75" customHeight="1">
      <c r="A27" s="58">
        <v>24</v>
      </c>
      <c r="B27" s="47" t="s">
        <v>211</v>
      </c>
      <c r="C27" s="224">
        <v>3.217</v>
      </c>
      <c r="D27" s="231">
        <v>7</v>
      </c>
      <c r="E27" s="224">
        <v>4.176</v>
      </c>
      <c r="G27" s="141"/>
    </row>
    <row r="28" spans="1:7" ht="18.75" customHeight="1">
      <c r="A28" s="58">
        <v>25</v>
      </c>
      <c r="B28" s="47" t="s">
        <v>192</v>
      </c>
      <c r="C28" s="227">
        <v>3.167</v>
      </c>
      <c r="D28" s="231">
        <v>18</v>
      </c>
      <c r="E28" s="227">
        <v>3.565</v>
      </c>
      <c r="G28" s="141"/>
    </row>
    <row r="29" spans="1:7" ht="18.75">
      <c r="A29" s="58"/>
      <c r="B29" s="47" t="s">
        <v>242</v>
      </c>
      <c r="C29" s="223" t="s">
        <v>247</v>
      </c>
      <c r="D29" s="231">
        <v>17</v>
      </c>
      <c r="E29" s="227">
        <v>3.696</v>
      </c>
      <c r="G29" s="141"/>
    </row>
    <row r="30" spans="1:5" s="146" customFormat="1" ht="18.75">
      <c r="A30" s="447" t="s">
        <v>109</v>
      </c>
      <c r="B30" s="447"/>
      <c r="C30" s="145">
        <f>AVERAGE(C4:C28)</f>
        <v>3.8368400000000005</v>
      </c>
      <c r="D30" s="58"/>
      <c r="E30" s="145">
        <f>AVERAGE(E4:E29)</f>
        <v>3.82844</v>
      </c>
    </row>
    <row r="31" ht="39.75" customHeight="1"/>
  </sheetData>
  <sheetProtection/>
  <mergeCells count="3">
    <mergeCell ref="A1:C1"/>
    <mergeCell ref="A2:C2"/>
    <mergeCell ref="A30:B30"/>
  </mergeCells>
  <printOptions/>
  <pageMargins left="0.15748031496062992" right="0.15748031496062992" top="0.15748031496062992" bottom="0.2362204724409449" header="0.15748031496062992" footer="0.15748031496062992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G52"/>
  <sheetViews>
    <sheetView view="pageBreakPreview" zoomScale="50" zoomScaleNormal="70" zoomScaleSheetLayoutView="50" zoomScalePageLayoutView="0" workbookViewId="0" topLeftCell="A1">
      <pane ySplit="3" topLeftCell="A22" activePane="bottomLeft" state="frozen"/>
      <selection pane="topLeft" activeCell="C44" sqref="C44"/>
      <selection pane="bottomLeft" activeCell="C44" sqref="C44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85.00390625" style="30" customWidth="1"/>
    <col min="4" max="4" width="16.7109375" style="115" customWidth="1"/>
    <col min="5" max="5" width="13.8515625" style="116" customWidth="1" outlineLevel="1"/>
    <col min="6" max="6" width="11.00390625" style="116" customWidth="1" outlineLevel="1"/>
    <col min="7" max="7" width="16.00390625" style="115" customWidth="1" outlineLevel="1"/>
    <col min="8" max="8" width="16.57421875" style="12" customWidth="1" outlineLevel="1"/>
    <col min="9" max="9" width="16.421875" style="12" customWidth="1" outlineLevel="1"/>
    <col min="10" max="10" width="16.57421875" style="12" customWidth="1" outlineLevel="1"/>
    <col min="11" max="11" width="16.00390625" style="12" customWidth="1" outlineLevel="1"/>
    <col min="12" max="12" width="16.28125" style="12" customWidth="1" outlineLevel="1"/>
    <col min="13" max="15" width="18.140625" style="12" customWidth="1" outlineLevel="1"/>
    <col min="16" max="16" width="18.140625" style="29" customWidth="1" outlineLevel="1"/>
    <col min="17" max="21" width="18.140625" style="33" customWidth="1" outlineLevel="1"/>
    <col min="22" max="22" width="18.140625" style="41" customWidth="1" outlineLevel="1"/>
    <col min="23" max="29" width="18.140625" style="26" customWidth="1" outlineLevel="1"/>
    <col min="30" max="31" width="18.140625" style="12" customWidth="1" outlineLevel="1"/>
    <col min="32" max="32" width="16.28125" style="12" customWidth="1" outlineLevel="1"/>
    <col min="33" max="33" width="12.57421875" style="26" customWidth="1"/>
    <col min="34" max="16384" width="8.8515625" style="26" customWidth="1"/>
  </cols>
  <sheetData>
    <row r="1" spans="2:7" ht="27" customHeight="1">
      <c r="B1" s="427" t="s">
        <v>281</v>
      </c>
      <c r="C1" s="427"/>
      <c r="D1" s="427"/>
      <c r="E1" s="427"/>
      <c r="F1" s="427"/>
      <c r="G1" s="427"/>
    </row>
    <row r="2" ht="15" customHeight="1">
      <c r="B2" s="102"/>
    </row>
    <row r="3" spans="1:32" s="101" customFormat="1" ht="78.75" customHeight="1">
      <c r="A3" s="63" t="s">
        <v>48</v>
      </c>
      <c r="B3" s="61" t="s">
        <v>48</v>
      </c>
      <c r="C3" s="61" t="s">
        <v>49</v>
      </c>
      <c r="D3" s="100" t="s">
        <v>50</v>
      </c>
      <c r="E3" s="100" t="s">
        <v>51</v>
      </c>
      <c r="F3" s="100" t="s">
        <v>52</v>
      </c>
      <c r="G3" s="100" t="s">
        <v>53</v>
      </c>
      <c r="H3" s="251" t="s">
        <v>47</v>
      </c>
      <c r="I3" s="251" t="s">
        <v>101</v>
      </c>
      <c r="J3" s="251" t="s">
        <v>102</v>
      </c>
      <c r="K3" s="100" t="s">
        <v>112</v>
      </c>
      <c r="L3" s="100" t="s">
        <v>241</v>
      </c>
      <c r="M3" s="251" t="s">
        <v>104</v>
      </c>
      <c r="N3" s="100" t="s">
        <v>163</v>
      </c>
      <c r="O3" s="251" t="s">
        <v>111</v>
      </c>
      <c r="P3" s="100" t="s">
        <v>114</v>
      </c>
      <c r="Q3" s="100" t="s">
        <v>125</v>
      </c>
      <c r="R3" s="100" t="s">
        <v>126</v>
      </c>
      <c r="S3" s="100" t="s">
        <v>165</v>
      </c>
      <c r="T3" s="100" t="s">
        <v>201</v>
      </c>
      <c r="U3" s="100" t="s">
        <v>166</v>
      </c>
      <c r="V3" s="100" t="s">
        <v>167</v>
      </c>
      <c r="W3" s="100" t="s">
        <v>149</v>
      </c>
      <c r="X3" s="100" t="s">
        <v>199</v>
      </c>
      <c r="Y3" s="100" t="s">
        <v>200</v>
      </c>
      <c r="Z3" s="100" t="s">
        <v>202</v>
      </c>
      <c r="AA3" s="100" t="s">
        <v>127</v>
      </c>
      <c r="AB3" s="100" t="s">
        <v>168</v>
      </c>
      <c r="AC3" s="100" t="s">
        <v>169</v>
      </c>
      <c r="AD3" s="100" t="s">
        <v>115</v>
      </c>
      <c r="AE3" s="100" t="s">
        <v>242</v>
      </c>
      <c r="AF3" s="100" t="s">
        <v>103</v>
      </c>
    </row>
    <row r="4" spans="1:32" s="101" customFormat="1" ht="37.5" customHeight="1">
      <c r="A4" s="63"/>
      <c r="B4" s="61"/>
      <c r="C4" s="61"/>
      <c r="D4" s="100"/>
      <c r="E4" s="100"/>
      <c r="F4" s="100"/>
      <c r="G4" s="100"/>
      <c r="H4" s="100" t="s">
        <v>263</v>
      </c>
      <c r="I4" s="100" t="s">
        <v>257</v>
      </c>
      <c r="J4" s="100" t="s">
        <v>268</v>
      </c>
      <c r="K4" s="100" t="s">
        <v>266</v>
      </c>
      <c r="L4" s="100" t="s">
        <v>264</v>
      </c>
      <c r="M4" s="100" t="s">
        <v>270</v>
      </c>
      <c r="N4" s="100" t="s">
        <v>267</v>
      </c>
      <c r="O4" s="100" t="s">
        <v>261</v>
      </c>
      <c r="P4" s="100" t="s">
        <v>262</v>
      </c>
      <c r="Q4" s="100" t="s">
        <v>278</v>
      </c>
      <c r="R4" s="100" t="s">
        <v>273</v>
      </c>
      <c r="S4" s="100" t="s">
        <v>279</v>
      </c>
      <c r="T4" s="100" t="s">
        <v>274</v>
      </c>
      <c r="U4" s="100" t="s">
        <v>276</v>
      </c>
      <c r="V4" s="100" t="s">
        <v>272</v>
      </c>
      <c r="W4" s="100" t="s">
        <v>260</v>
      </c>
      <c r="X4" s="100" t="s">
        <v>258</v>
      </c>
      <c r="Y4" s="100" t="s">
        <v>259</v>
      </c>
      <c r="Z4" s="100" t="s">
        <v>271</v>
      </c>
      <c r="AA4" s="100" t="s">
        <v>277</v>
      </c>
      <c r="AB4" s="100" t="s">
        <v>275</v>
      </c>
      <c r="AC4" s="100" t="s">
        <v>280</v>
      </c>
      <c r="AD4" s="100" t="s">
        <v>269</v>
      </c>
      <c r="AE4" s="100" t="s">
        <v>269</v>
      </c>
      <c r="AF4" s="100" t="s">
        <v>265</v>
      </c>
    </row>
    <row r="5" spans="1:32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</row>
    <row r="6" spans="1:32" s="238" customFormat="1" ht="23.25" customHeight="1">
      <c r="A6" s="166">
        <v>1</v>
      </c>
      <c r="B6" s="457" t="s">
        <v>151</v>
      </c>
      <c r="C6" s="457"/>
      <c r="D6" s="457"/>
      <c r="E6" s="457"/>
      <c r="F6" s="457"/>
      <c r="G6" s="457"/>
      <c r="H6" s="234"/>
      <c r="I6" s="234"/>
      <c r="J6" s="234"/>
      <c r="K6" s="234"/>
      <c r="L6" s="234"/>
      <c r="M6" s="234"/>
      <c r="N6" s="234"/>
      <c r="O6" s="234"/>
      <c r="P6" s="235"/>
      <c r="Q6" s="236"/>
      <c r="R6" s="236"/>
      <c r="S6" s="236"/>
      <c r="T6" s="236"/>
      <c r="U6" s="236"/>
      <c r="V6" s="236"/>
      <c r="W6" s="237"/>
      <c r="X6" s="248"/>
      <c r="Y6" s="248"/>
      <c r="Z6" s="249"/>
      <c r="AA6" s="236"/>
      <c r="AB6" s="235"/>
      <c r="AC6" s="237"/>
      <c r="AD6" s="234"/>
      <c r="AE6" s="234"/>
      <c r="AF6" s="234"/>
    </row>
    <row r="7" spans="1:32" ht="39.75" customHeight="1">
      <c r="A7" s="63">
        <v>2</v>
      </c>
      <c r="B7" s="63" t="s">
        <v>54</v>
      </c>
      <c r="C7" s="261" t="s">
        <v>55</v>
      </c>
      <c r="D7" s="123">
        <f>AVERAGE(H7:AC7)</f>
        <v>2.6363636363636362</v>
      </c>
      <c r="E7" s="110">
        <v>11</v>
      </c>
      <c r="F7" s="110">
        <v>11</v>
      </c>
      <c r="G7" s="110">
        <v>0</v>
      </c>
      <c r="H7" s="213">
        <v>5</v>
      </c>
      <c r="I7" s="213">
        <v>5</v>
      </c>
      <c r="J7" s="213">
        <v>5</v>
      </c>
      <c r="K7" s="213">
        <v>0</v>
      </c>
      <c r="L7" s="213">
        <v>0</v>
      </c>
      <c r="M7" s="213">
        <v>5</v>
      </c>
      <c r="N7" s="213">
        <v>0</v>
      </c>
      <c r="O7" s="213">
        <v>5</v>
      </c>
      <c r="P7" s="213">
        <v>0</v>
      </c>
      <c r="Q7" s="213">
        <v>5</v>
      </c>
      <c r="R7" s="213">
        <v>0</v>
      </c>
      <c r="S7" s="213">
        <v>3</v>
      </c>
      <c r="T7" s="213">
        <v>0</v>
      </c>
      <c r="U7" s="213">
        <v>5</v>
      </c>
      <c r="V7" s="213">
        <v>5</v>
      </c>
      <c r="W7" s="213">
        <v>5</v>
      </c>
      <c r="X7" s="244">
        <v>5</v>
      </c>
      <c r="Y7" s="244">
        <v>5</v>
      </c>
      <c r="Z7" s="213">
        <v>0</v>
      </c>
      <c r="AA7" s="213">
        <v>0</v>
      </c>
      <c r="AB7" s="213">
        <v>0</v>
      </c>
      <c r="AC7" s="213">
        <v>0</v>
      </c>
      <c r="AD7" s="213"/>
      <c r="AE7" s="213"/>
      <c r="AF7" s="213"/>
    </row>
    <row r="8" spans="1:32" ht="30" customHeight="1">
      <c r="A8" s="63">
        <v>3</v>
      </c>
      <c r="B8" s="63" t="s">
        <v>56</v>
      </c>
      <c r="C8" s="261" t="s">
        <v>57</v>
      </c>
      <c r="D8" s="123">
        <f>AVERAGE(H8:AC8)</f>
        <v>1.8181818181818181</v>
      </c>
      <c r="E8" s="110">
        <v>14</v>
      </c>
      <c r="F8" s="110">
        <v>8</v>
      </c>
      <c r="G8" s="110">
        <v>0</v>
      </c>
      <c r="H8" s="213">
        <v>5</v>
      </c>
      <c r="I8" s="213">
        <v>5</v>
      </c>
      <c r="J8" s="213">
        <v>5</v>
      </c>
      <c r="K8" s="213">
        <v>0</v>
      </c>
      <c r="L8" s="213">
        <v>0</v>
      </c>
      <c r="M8" s="213">
        <v>5</v>
      </c>
      <c r="N8" s="213">
        <v>0</v>
      </c>
      <c r="O8" s="213">
        <v>5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13">
        <v>0</v>
      </c>
      <c r="V8" s="213">
        <v>0</v>
      </c>
      <c r="W8" s="213">
        <v>5</v>
      </c>
      <c r="X8" s="244">
        <v>5</v>
      </c>
      <c r="Y8" s="244">
        <v>5</v>
      </c>
      <c r="Z8" s="213">
        <v>0</v>
      </c>
      <c r="AA8" s="213">
        <v>0</v>
      </c>
      <c r="AB8" s="213">
        <v>0</v>
      </c>
      <c r="AC8" s="213">
        <v>0</v>
      </c>
      <c r="AD8" s="213"/>
      <c r="AE8" s="213"/>
      <c r="AF8" s="213"/>
    </row>
    <row r="9" spans="1:32" ht="145.5" customHeight="1">
      <c r="A9" s="63">
        <v>4</v>
      </c>
      <c r="B9" s="63" t="s">
        <v>58</v>
      </c>
      <c r="C9" s="261" t="s">
        <v>128</v>
      </c>
      <c r="D9" s="123">
        <f>AVERAGE(H9:AC9)</f>
        <v>4.4</v>
      </c>
      <c r="E9" s="110">
        <v>3</v>
      </c>
      <c r="F9" s="110">
        <v>17</v>
      </c>
      <c r="G9" s="110">
        <v>2</v>
      </c>
      <c r="H9" s="213">
        <v>5</v>
      </c>
      <c r="I9" s="213">
        <v>5</v>
      </c>
      <c r="J9" s="213">
        <v>5</v>
      </c>
      <c r="K9" s="213">
        <v>5</v>
      </c>
      <c r="L9" s="213">
        <v>5</v>
      </c>
      <c r="M9" s="213">
        <v>5</v>
      </c>
      <c r="N9" s="213">
        <v>5</v>
      </c>
      <c r="O9" s="213">
        <v>5</v>
      </c>
      <c r="P9" s="213">
        <v>5</v>
      </c>
      <c r="Q9" s="213">
        <v>5</v>
      </c>
      <c r="R9" s="213">
        <v>5</v>
      </c>
      <c r="S9" s="214" t="s">
        <v>157</v>
      </c>
      <c r="T9" s="213">
        <v>5</v>
      </c>
      <c r="U9" s="214" t="s">
        <v>157</v>
      </c>
      <c r="V9" s="213">
        <v>5</v>
      </c>
      <c r="W9" s="213">
        <v>5</v>
      </c>
      <c r="X9" s="244">
        <v>5</v>
      </c>
      <c r="Y9" s="244">
        <v>5</v>
      </c>
      <c r="Z9" s="213">
        <v>0</v>
      </c>
      <c r="AA9" s="213">
        <v>0</v>
      </c>
      <c r="AB9" s="213">
        <v>3</v>
      </c>
      <c r="AC9" s="213">
        <v>5</v>
      </c>
      <c r="AD9" s="213"/>
      <c r="AE9" s="213"/>
      <c r="AF9" s="213"/>
    </row>
    <row r="10" spans="1:32" ht="105.75" customHeight="1">
      <c r="A10" s="63">
        <v>5</v>
      </c>
      <c r="B10" s="63" t="s">
        <v>59</v>
      </c>
      <c r="C10" s="261" t="s">
        <v>60</v>
      </c>
      <c r="D10" s="123">
        <f>AVERAGE(H10:AC10)</f>
        <v>4.6875</v>
      </c>
      <c r="E10" s="110">
        <v>3</v>
      </c>
      <c r="F10" s="110">
        <v>13</v>
      </c>
      <c r="G10" s="110">
        <v>6</v>
      </c>
      <c r="H10" s="213">
        <v>5</v>
      </c>
      <c r="I10" s="213">
        <v>4</v>
      </c>
      <c r="J10" s="214" t="s">
        <v>157</v>
      </c>
      <c r="K10" s="213">
        <v>5</v>
      </c>
      <c r="L10" s="214" t="s">
        <v>157</v>
      </c>
      <c r="M10" s="213">
        <v>5</v>
      </c>
      <c r="N10" s="214" t="s">
        <v>157</v>
      </c>
      <c r="O10" s="213">
        <v>5</v>
      </c>
      <c r="P10" s="213">
        <v>5</v>
      </c>
      <c r="Q10" s="213">
        <v>5</v>
      </c>
      <c r="R10" s="213">
        <v>5</v>
      </c>
      <c r="S10" s="213">
        <v>5</v>
      </c>
      <c r="T10" s="213">
        <v>5</v>
      </c>
      <c r="U10" s="213">
        <v>5</v>
      </c>
      <c r="V10" s="214" t="s">
        <v>157</v>
      </c>
      <c r="W10" s="214" t="s">
        <v>157</v>
      </c>
      <c r="X10" s="214" t="s">
        <v>157</v>
      </c>
      <c r="Y10" s="244">
        <v>5</v>
      </c>
      <c r="Z10" s="213">
        <v>5</v>
      </c>
      <c r="AA10" s="213">
        <v>5</v>
      </c>
      <c r="AB10" s="213">
        <v>3</v>
      </c>
      <c r="AC10" s="213">
        <v>3</v>
      </c>
      <c r="AD10" s="213"/>
      <c r="AE10" s="214"/>
      <c r="AF10" s="213"/>
    </row>
    <row r="11" spans="1:32" ht="99" customHeight="1">
      <c r="A11" s="63">
        <v>6</v>
      </c>
      <c r="B11" s="63" t="s">
        <v>61</v>
      </c>
      <c r="C11" s="261" t="s">
        <v>62</v>
      </c>
      <c r="D11" s="123">
        <f>AVERAGE(H11:AC11)</f>
        <v>2.5</v>
      </c>
      <c r="E11" s="110">
        <v>11</v>
      </c>
      <c r="F11" s="110">
        <v>11</v>
      </c>
      <c r="G11" s="110">
        <v>0</v>
      </c>
      <c r="H11" s="213">
        <v>5</v>
      </c>
      <c r="I11" s="213">
        <v>0</v>
      </c>
      <c r="J11" s="213">
        <v>5</v>
      </c>
      <c r="K11" s="213">
        <v>5</v>
      </c>
      <c r="L11" s="213">
        <v>5</v>
      </c>
      <c r="M11" s="213">
        <v>5</v>
      </c>
      <c r="N11" s="213">
        <v>5</v>
      </c>
      <c r="O11" s="213">
        <v>5</v>
      </c>
      <c r="P11" s="213">
        <v>5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  <c r="V11" s="213">
        <v>5</v>
      </c>
      <c r="W11" s="213">
        <v>5</v>
      </c>
      <c r="X11" s="244">
        <v>0</v>
      </c>
      <c r="Y11" s="244">
        <v>0</v>
      </c>
      <c r="Z11" s="213">
        <v>0</v>
      </c>
      <c r="AA11" s="213">
        <v>0</v>
      </c>
      <c r="AB11" s="213">
        <v>0</v>
      </c>
      <c r="AC11" s="213">
        <v>5</v>
      </c>
      <c r="AD11" s="213"/>
      <c r="AE11" s="213"/>
      <c r="AF11" s="213"/>
    </row>
    <row r="12" spans="1:32" s="240" customFormat="1" ht="32.25" customHeight="1">
      <c r="A12" s="166">
        <v>7</v>
      </c>
      <c r="B12" s="458" t="s">
        <v>16</v>
      </c>
      <c r="C12" s="458"/>
      <c r="D12" s="458"/>
      <c r="E12" s="458"/>
      <c r="F12" s="239"/>
      <c r="G12" s="239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247"/>
      <c r="Y12" s="247"/>
      <c r="Z12" s="148"/>
      <c r="AA12" s="148"/>
      <c r="AB12" s="148"/>
      <c r="AC12" s="148"/>
      <c r="AD12" s="148"/>
      <c r="AE12" s="148"/>
      <c r="AF12" s="148"/>
    </row>
    <row r="13" spans="1:32" ht="69" customHeight="1">
      <c r="A13" s="63">
        <v>8</v>
      </c>
      <c r="B13" s="63" t="s">
        <v>63</v>
      </c>
      <c r="C13" s="261" t="s">
        <v>64</v>
      </c>
      <c r="D13" s="123">
        <f aca="true" t="shared" si="0" ref="D13:D20">AVERAGE(H13:AC13)</f>
        <v>3.409090909090909</v>
      </c>
      <c r="E13" s="110">
        <v>13</v>
      </c>
      <c r="F13" s="110">
        <v>9</v>
      </c>
      <c r="G13" s="110">
        <v>0</v>
      </c>
      <c r="H13" s="213">
        <v>3</v>
      </c>
      <c r="I13" s="213">
        <v>5</v>
      </c>
      <c r="J13" s="213">
        <v>3</v>
      </c>
      <c r="K13" s="213">
        <v>5</v>
      </c>
      <c r="L13" s="213">
        <v>5</v>
      </c>
      <c r="M13" s="213">
        <v>5</v>
      </c>
      <c r="N13" s="213">
        <v>5</v>
      </c>
      <c r="O13" s="213">
        <v>5</v>
      </c>
      <c r="P13" s="213">
        <v>3</v>
      </c>
      <c r="Q13" s="213">
        <v>3</v>
      </c>
      <c r="R13" s="213">
        <v>3</v>
      </c>
      <c r="S13" s="213">
        <v>3</v>
      </c>
      <c r="T13" s="213">
        <v>3</v>
      </c>
      <c r="U13" s="213">
        <v>5</v>
      </c>
      <c r="V13" s="213">
        <v>3</v>
      </c>
      <c r="W13" s="213">
        <v>3</v>
      </c>
      <c r="X13" s="244">
        <v>3</v>
      </c>
      <c r="Y13" s="244">
        <v>5</v>
      </c>
      <c r="Z13" s="213">
        <v>0</v>
      </c>
      <c r="AA13" s="213">
        <v>0</v>
      </c>
      <c r="AB13" s="213">
        <v>0</v>
      </c>
      <c r="AC13" s="213">
        <v>5</v>
      </c>
      <c r="AD13" s="213"/>
      <c r="AE13" s="213"/>
      <c r="AF13" s="213"/>
    </row>
    <row r="14" spans="1:32" ht="87" customHeight="1">
      <c r="A14" s="63">
        <v>9</v>
      </c>
      <c r="B14" s="63" t="s">
        <v>65</v>
      </c>
      <c r="C14" s="261" t="s">
        <v>66</v>
      </c>
      <c r="D14" s="123">
        <f t="shared" si="0"/>
        <v>2.5454545454545454</v>
      </c>
      <c r="E14" s="110">
        <v>19</v>
      </c>
      <c r="F14" s="110">
        <v>3</v>
      </c>
      <c r="G14" s="110">
        <v>0</v>
      </c>
      <c r="H14" s="213">
        <v>4</v>
      </c>
      <c r="I14" s="213">
        <v>4</v>
      </c>
      <c r="J14" s="213">
        <v>3</v>
      </c>
      <c r="K14" s="213">
        <v>0</v>
      </c>
      <c r="L14" s="213">
        <v>3</v>
      </c>
      <c r="M14" s="213">
        <v>2</v>
      </c>
      <c r="N14" s="213">
        <v>4</v>
      </c>
      <c r="O14" s="213">
        <v>1</v>
      </c>
      <c r="P14" s="213">
        <v>5</v>
      </c>
      <c r="Q14" s="213">
        <v>2</v>
      </c>
      <c r="R14" s="213">
        <v>3</v>
      </c>
      <c r="S14" s="213">
        <v>4</v>
      </c>
      <c r="T14" s="213">
        <v>1</v>
      </c>
      <c r="U14" s="213">
        <v>0</v>
      </c>
      <c r="V14" s="213">
        <v>5</v>
      </c>
      <c r="W14" s="213">
        <v>4</v>
      </c>
      <c r="X14" s="244">
        <v>5</v>
      </c>
      <c r="Y14" s="244">
        <v>3</v>
      </c>
      <c r="Z14" s="213">
        <v>0</v>
      </c>
      <c r="AA14" s="213">
        <v>1</v>
      </c>
      <c r="AB14" s="213">
        <v>2</v>
      </c>
      <c r="AC14" s="213">
        <v>0</v>
      </c>
      <c r="AD14" s="213"/>
      <c r="AE14" s="213"/>
      <c r="AF14" s="213"/>
    </row>
    <row r="15" spans="1:32" ht="62.25" customHeight="1">
      <c r="A15" s="63">
        <v>10</v>
      </c>
      <c r="B15" s="63" t="s">
        <v>67</v>
      </c>
      <c r="C15" s="261" t="s">
        <v>68</v>
      </c>
      <c r="D15" s="157">
        <f t="shared" si="0"/>
        <v>4.7727272727272725</v>
      </c>
      <c r="E15" s="255">
        <v>1</v>
      </c>
      <c r="F15" s="255">
        <v>21</v>
      </c>
      <c r="G15" s="110">
        <v>0</v>
      </c>
      <c r="H15" s="213">
        <v>5</v>
      </c>
      <c r="I15" s="213">
        <v>5</v>
      </c>
      <c r="J15" s="213">
        <v>5</v>
      </c>
      <c r="K15" s="213">
        <v>5</v>
      </c>
      <c r="L15" s="213">
        <v>5</v>
      </c>
      <c r="M15" s="213">
        <v>5</v>
      </c>
      <c r="N15" s="213">
        <v>5</v>
      </c>
      <c r="O15" s="213">
        <v>5</v>
      </c>
      <c r="P15" s="213">
        <v>5</v>
      </c>
      <c r="Q15" s="213">
        <v>5</v>
      </c>
      <c r="R15" s="213">
        <v>5</v>
      </c>
      <c r="S15" s="213">
        <v>5</v>
      </c>
      <c r="T15" s="213">
        <v>5</v>
      </c>
      <c r="U15" s="213">
        <v>5</v>
      </c>
      <c r="V15" s="213">
        <v>5</v>
      </c>
      <c r="W15" s="213">
        <v>5</v>
      </c>
      <c r="X15" s="244">
        <v>5</v>
      </c>
      <c r="Y15" s="244">
        <v>5</v>
      </c>
      <c r="Z15" s="213">
        <v>5</v>
      </c>
      <c r="AA15" s="213">
        <v>5</v>
      </c>
      <c r="AB15" s="259">
        <v>0</v>
      </c>
      <c r="AC15" s="213">
        <v>5</v>
      </c>
      <c r="AD15" s="213"/>
      <c r="AE15" s="213"/>
      <c r="AF15" s="213"/>
    </row>
    <row r="16" spans="1:32" ht="59.25" customHeight="1">
      <c r="A16" s="63">
        <v>11</v>
      </c>
      <c r="B16" s="63" t="s">
        <v>69</v>
      </c>
      <c r="C16" s="261" t="s">
        <v>70</v>
      </c>
      <c r="D16" s="123">
        <f t="shared" si="0"/>
        <v>4.705882352941177</v>
      </c>
      <c r="E16" s="110">
        <v>1</v>
      </c>
      <c r="F16" s="110">
        <v>16</v>
      </c>
      <c r="G16" s="110">
        <v>5</v>
      </c>
      <c r="H16" s="213">
        <v>5</v>
      </c>
      <c r="I16" s="213">
        <v>5</v>
      </c>
      <c r="J16" s="213">
        <v>5</v>
      </c>
      <c r="K16" s="213">
        <v>5</v>
      </c>
      <c r="L16" s="214" t="s">
        <v>157</v>
      </c>
      <c r="M16" s="213">
        <v>5</v>
      </c>
      <c r="N16" s="213">
        <v>5</v>
      </c>
      <c r="O16" s="213">
        <v>5</v>
      </c>
      <c r="P16" s="213">
        <v>5</v>
      </c>
      <c r="Q16" s="213">
        <v>5</v>
      </c>
      <c r="R16" s="213">
        <v>5</v>
      </c>
      <c r="S16" s="213">
        <v>5</v>
      </c>
      <c r="T16" s="213">
        <v>5</v>
      </c>
      <c r="U16" s="214" t="s">
        <v>157</v>
      </c>
      <c r="V16" s="213">
        <v>5</v>
      </c>
      <c r="W16" s="213">
        <v>0</v>
      </c>
      <c r="X16" s="214" t="s">
        <v>157</v>
      </c>
      <c r="Y16" s="214" t="s">
        <v>157</v>
      </c>
      <c r="Z16" s="213">
        <v>5</v>
      </c>
      <c r="AA16" s="213">
        <v>5</v>
      </c>
      <c r="AB16" s="214" t="s">
        <v>157</v>
      </c>
      <c r="AC16" s="213">
        <v>5</v>
      </c>
      <c r="AD16" s="213"/>
      <c r="AE16" s="213"/>
      <c r="AF16" s="214"/>
    </row>
    <row r="17" spans="1:32" ht="54.75" customHeight="1">
      <c r="A17" s="63">
        <v>12</v>
      </c>
      <c r="B17" s="63" t="s">
        <v>71</v>
      </c>
      <c r="C17" s="261" t="s">
        <v>72</v>
      </c>
      <c r="D17" s="123">
        <f t="shared" si="0"/>
        <v>4</v>
      </c>
      <c r="E17" s="110">
        <v>4</v>
      </c>
      <c r="F17" s="110">
        <v>13</v>
      </c>
      <c r="G17" s="110">
        <v>5</v>
      </c>
      <c r="H17" s="213">
        <v>5</v>
      </c>
      <c r="I17" s="213">
        <v>5</v>
      </c>
      <c r="J17" s="213">
        <v>5</v>
      </c>
      <c r="K17" s="213">
        <v>5</v>
      </c>
      <c r="L17" s="214" t="s">
        <v>157</v>
      </c>
      <c r="M17" s="213">
        <v>5</v>
      </c>
      <c r="N17" s="213">
        <v>5</v>
      </c>
      <c r="O17" s="213">
        <v>5</v>
      </c>
      <c r="P17" s="213">
        <v>5</v>
      </c>
      <c r="Q17" s="213">
        <v>0</v>
      </c>
      <c r="R17" s="213">
        <v>5</v>
      </c>
      <c r="S17" s="213">
        <v>5</v>
      </c>
      <c r="T17" s="213">
        <v>5</v>
      </c>
      <c r="U17" s="214" t="s">
        <v>157</v>
      </c>
      <c r="V17" s="213">
        <v>5</v>
      </c>
      <c r="W17" s="213">
        <v>5</v>
      </c>
      <c r="X17" s="214" t="s">
        <v>157</v>
      </c>
      <c r="Y17" s="214" t="s">
        <v>157</v>
      </c>
      <c r="Z17" s="213">
        <v>0</v>
      </c>
      <c r="AA17" s="213">
        <v>3</v>
      </c>
      <c r="AB17" s="214" t="s">
        <v>157</v>
      </c>
      <c r="AC17" s="213">
        <v>0</v>
      </c>
      <c r="AD17" s="213"/>
      <c r="AE17" s="213"/>
      <c r="AF17" s="214"/>
    </row>
    <row r="18" spans="1:32" ht="39" customHeight="1">
      <c r="A18" s="63">
        <v>13</v>
      </c>
      <c r="B18" s="63" t="s">
        <v>73</v>
      </c>
      <c r="C18" s="261" t="s">
        <v>74</v>
      </c>
      <c r="D18" s="123">
        <f t="shared" si="0"/>
        <v>3.8181818181818183</v>
      </c>
      <c r="E18" s="110">
        <v>12</v>
      </c>
      <c r="F18" s="110">
        <v>10</v>
      </c>
      <c r="G18" s="110">
        <v>0</v>
      </c>
      <c r="H18" s="213">
        <v>5</v>
      </c>
      <c r="I18" s="213">
        <v>5</v>
      </c>
      <c r="J18" s="213">
        <v>5</v>
      </c>
      <c r="K18" s="213">
        <v>4</v>
      </c>
      <c r="L18" s="213">
        <v>4</v>
      </c>
      <c r="M18" s="213">
        <v>5</v>
      </c>
      <c r="N18" s="213">
        <v>5</v>
      </c>
      <c r="O18" s="213">
        <v>5</v>
      </c>
      <c r="P18" s="213">
        <v>5</v>
      </c>
      <c r="Q18" s="213">
        <v>3</v>
      </c>
      <c r="R18" s="213">
        <v>3</v>
      </c>
      <c r="S18" s="213">
        <v>3</v>
      </c>
      <c r="T18" s="213">
        <v>0</v>
      </c>
      <c r="U18" s="213">
        <v>2</v>
      </c>
      <c r="V18" s="213">
        <v>3</v>
      </c>
      <c r="W18" s="213">
        <v>5</v>
      </c>
      <c r="X18" s="244">
        <v>3</v>
      </c>
      <c r="Y18" s="244">
        <v>3</v>
      </c>
      <c r="Z18" s="213">
        <v>5</v>
      </c>
      <c r="AA18" s="213">
        <v>5</v>
      </c>
      <c r="AB18" s="213">
        <v>3</v>
      </c>
      <c r="AC18" s="213">
        <v>3</v>
      </c>
      <c r="AD18" s="213"/>
      <c r="AE18" s="213"/>
      <c r="AF18" s="213"/>
    </row>
    <row r="19" spans="1:32" ht="39" customHeight="1">
      <c r="A19" s="63">
        <v>14</v>
      </c>
      <c r="B19" s="63" t="s">
        <v>75</v>
      </c>
      <c r="C19" s="261" t="s">
        <v>76</v>
      </c>
      <c r="D19" s="123">
        <f t="shared" si="0"/>
        <v>5</v>
      </c>
      <c r="E19" s="110">
        <v>0</v>
      </c>
      <c r="F19" s="110">
        <v>22</v>
      </c>
      <c r="G19" s="110">
        <v>0</v>
      </c>
      <c r="H19" s="213">
        <v>5</v>
      </c>
      <c r="I19" s="213">
        <v>5</v>
      </c>
      <c r="J19" s="213">
        <v>5</v>
      </c>
      <c r="K19" s="213">
        <v>5</v>
      </c>
      <c r="L19" s="213">
        <v>5</v>
      </c>
      <c r="M19" s="213">
        <v>5</v>
      </c>
      <c r="N19" s="213">
        <v>5</v>
      </c>
      <c r="O19" s="213">
        <v>5</v>
      </c>
      <c r="P19" s="213">
        <v>5</v>
      </c>
      <c r="Q19" s="213">
        <v>5</v>
      </c>
      <c r="R19" s="213">
        <v>5</v>
      </c>
      <c r="S19" s="213">
        <v>5</v>
      </c>
      <c r="T19" s="213">
        <v>5</v>
      </c>
      <c r="U19" s="213">
        <v>5</v>
      </c>
      <c r="V19" s="213">
        <v>5</v>
      </c>
      <c r="W19" s="213">
        <v>5</v>
      </c>
      <c r="X19" s="244">
        <v>5</v>
      </c>
      <c r="Y19" s="244">
        <v>5</v>
      </c>
      <c r="Z19" s="213">
        <v>5</v>
      </c>
      <c r="AA19" s="213">
        <v>5</v>
      </c>
      <c r="AB19" s="213">
        <v>5</v>
      </c>
      <c r="AC19" s="213">
        <v>5</v>
      </c>
      <c r="AD19" s="213"/>
      <c r="AE19" s="213"/>
      <c r="AF19" s="213"/>
    </row>
    <row r="20" spans="1:32" ht="42" customHeight="1">
      <c r="A20" s="63">
        <v>15</v>
      </c>
      <c r="B20" s="63" t="s">
        <v>77</v>
      </c>
      <c r="C20" s="261" t="s">
        <v>78</v>
      </c>
      <c r="D20" s="123">
        <f t="shared" si="0"/>
        <v>2.9444444444444446</v>
      </c>
      <c r="E20" s="110">
        <v>8</v>
      </c>
      <c r="F20" s="110">
        <v>10</v>
      </c>
      <c r="G20" s="110">
        <v>4</v>
      </c>
      <c r="H20" s="213">
        <v>5</v>
      </c>
      <c r="I20" s="213">
        <v>5</v>
      </c>
      <c r="J20" s="213">
        <v>5</v>
      </c>
      <c r="K20" s="213">
        <v>0</v>
      </c>
      <c r="L20" s="213">
        <v>5</v>
      </c>
      <c r="M20" s="213">
        <v>5</v>
      </c>
      <c r="N20" s="213">
        <v>0</v>
      </c>
      <c r="O20" s="213">
        <v>0</v>
      </c>
      <c r="P20" s="213">
        <v>5</v>
      </c>
      <c r="Q20" s="213">
        <v>5</v>
      </c>
      <c r="R20" s="213">
        <v>5</v>
      </c>
      <c r="S20" s="213">
        <v>1</v>
      </c>
      <c r="T20" s="214" t="s">
        <v>157</v>
      </c>
      <c r="U20" s="213">
        <v>5</v>
      </c>
      <c r="V20" s="213">
        <v>5</v>
      </c>
      <c r="W20" s="213">
        <v>0</v>
      </c>
      <c r="X20" s="214" t="s">
        <v>157</v>
      </c>
      <c r="Y20" s="214" t="s">
        <v>157</v>
      </c>
      <c r="Z20" s="214" t="s">
        <v>157</v>
      </c>
      <c r="AA20" s="213">
        <v>0</v>
      </c>
      <c r="AB20" s="213">
        <v>0</v>
      </c>
      <c r="AC20" s="213">
        <v>2</v>
      </c>
      <c r="AD20" s="213"/>
      <c r="AE20" s="213"/>
      <c r="AF20" s="213"/>
    </row>
    <row r="21" spans="1:32" s="238" customFormat="1" ht="22.5" customHeight="1">
      <c r="A21" s="166">
        <v>16</v>
      </c>
      <c r="B21" s="456" t="s">
        <v>29</v>
      </c>
      <c r="C21" s="456"/>
      <c r="D21" s="456"/>
      <c r="E21" s="456"/>
      <c r="F21" s="456"/>
      <c r="G21" s="456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247"/>
      <c r="Y21" s="247"/>
      <c r="Z21" s="148"/>
      <c r="AA21" s="148"/>
      <c r="AB21" s="148"/>
      <c r="AC21" s="148"/>
      <c r="AD21" s="148"/>
      <c r="AE21" s="148"/>
      <c r="AF21" s="148"/>
    </row>
    <row r="22" spans="1:32" ht="51" customHeight="1">
      <c r="A22" s="63">
        <v>17</v>
      </c>
      <c r="B22" s="63" t="s">
        <v>79</v>
      </c>
      <c r="C22" s="270" t="s">
        <v>80</v>
      </c>
      <c r="D22" s="123">
        <f>AVERAGE(H22:AC22)</f>
        <v>4.7727272727272725</v>
      </c>
      <c r="E22" s="255">
        <v>1</v>
      </c>
      <c r="F22" s="255">
        <v>21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59">
        <v>0</v>
      </c>
      <c r="S22" s="213">
        <v>5</v>
      </c>
      <c r="T22" s="213">
        <v>5</v>
      </c>
      <c r="U22" s="213">
        <v>5</v>
      </c>
      <c r="V22" s="213">
        <v>5</v>
      </c>
      <c r="W22" s="213">
        <v>5</v>
      </c>
      <c r="X22" s="244">
        <v>5</v>
      </c>
      <c r="Y22" s="244">
        <v>5</v>
      </c>
      <c r="Z22" s="213">
        <v>5</v>
      </c>
      <c r="AA22" s="213">
        <v>5</v>
      </c>
      <c r="AB22" s="213">
        <v>5</v>
      </c>
      <c r="AC22" s="213">
        <v>5</v>
      </c>
      <c r="AD22" s="213"/>
      <c r="AE22" s="213"/>
      <c r="AF22" s="213"/>
    </row>
    <row r="23" spans="1:32" ht="51" customHeight="1">
      <c r="A23" s="63">
        <v>18</v>
      </c>
      <c r="B23" s="63" t="s">
        <v>81</v>
      </c>
      <c r="C23" s="270" t="s">
        <v>82</v>
      </c>
      <c r="D23" s="123">
        <f>AVERAGE(H23:AC23)</f>
        <v>4.545454545454546</v>
      </c>
      <c r="E23" s="110">
        <v>2</v>
      </c>
      <c r="F23" s="110">
        <v>20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5</v>
      </c>
      <c r="Q23" s="213">
        <v>5</v>
      </c>
      <c r="R23" s="213">
        <v>5</v>
      </c>
      <c r="S23" s="213">
        <v>5</v>
      </c>
      <c r="T23" s="213">
        <v>5</v>
      </c>
      <c r="U23" s="213">
        <v>5</v>
      </c>
      <c r="V23" s="213">
        <v>0</v>
      </c>
      <c r="W23" s="213">
        <v>5</v>
      </c>
      <c r="X23" s="244">
        <v>5</v>
      </c>
      <c r="Y23" s="244">
        <v>5</v>
      </c>
      <c r="Z23" s="213">
        <v>5</v>
      </c>
      <c r="AA23" s="213">
        <v>5</v>
      </c>
      <c r="AB23" s="213">
        <v>5</v>
      </c>
      <c r="AC23" s="213">
        <v>5</v>
      </c>
      <c r="AD23" s="213"/>
      <c r="AE23" s="213"/>
      <c r="AF23" s="213"/>
    </row>
    <row r="24" spans="1:32" s="238" customFormat="1" ht="24" customHeight="1">
      <c r="A24" s="166">
        <v>19</v>
      </c>
      <c r="B24" s="456" t="s">
        <v>32</v>
      </c>
      <c r="C24" s="456"/>
      <c r="D24" s="456"/>
      <c r="E24" s="456"/>
      <c r="F24" s="456"/>
      <c r="G24" s="456"/>
      <c r="H24" s="241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247"/>
      <c r="Y24" s="247"/>
      <c r="Z24" s="148"/>
      <c r="AA24" s="148"/>
      <c r="AB24" s="148"/>
      <c r="AC24" s="148"/>
      <c r="AD24" s="148"/>
      <c r="AE24" s="148"/>
      <c r="AF24" s="148"/>
    </row>
    <row r="25" spans="1:32" ht="48.75" customHeight="1">
      <c r="A25" s="63">
        <v>20</v>
      </c>
      <c r="B25" s="63" t="s">
        <v>83</v>
      </c>
      <c r="C25" s="270" t="s">
        <v>84</v>
      </c>
      <c r="D25" s="218" t="e">
        <f>AVERAGE(H25:AC25)</f>
        <v>#DIV/0!</v>
      </c>
      <c r="E25" s="110">
        <v>0</v>
      </c>
      <c r="F25" s="110">
        <v>0</v>
      </c>
      <c r="G25" s="110">
        <v>22</v>
      </c>
      <c r="H25" s="214" t="s">
        <v>157</v>
      </c>
      <c r="I25" s="214" t="s">
        <v>157</v>
      </c>
      <c r="J25" s="214" t="s">
        <v>157</v>
      </c>
      <c r="K25" s="214" t="s">
        <v>157</v>
      </c>
      <c r="L25" s="214" t="s">
        <v>157</v>
      </c>
      <c r="M25" s="214" t="s">
        <v>157</v>
      </c>
      <c r="N25" s="214" t="s">
        <v>157</v>
      </c>
      <c r="O25" s="214" t="s">
        <v>157</v>
      </c>
      <c r="P25" s="214" t="s">
        <v>157</v>
      </c>
      <c r="Q25" s="214" t="s">
        <v>157</v>
      </c>
      <c r="R25" s="214" t="s">
        <v>157</v>
      </c>
      <c r="S25" s="214" t="s">
        <v>157</v>
      </c>
      <c r="T25" s="214" t="s">
        <v>157</v>
      </c>
      <c r="U25" s="214" t="s">
        <v>157</v>
      </c>
      <c r="V25" s="214" t="s">
        <v>157</v>
      </c>
      <c r="W25" s="214" t="s">
        <v>157</v>
      </c>
      <c r="X25" s="214" t="s">
        <v>157</v>
      </c>
      <c r="Y25" s="214" t="s">
        <v>157</v>
      </c>
      <c r="Z25" s="214" t="s">
        <v>157</v>
      </c>
      <c r="AA25" s="214" t="s">
        <v>157</v>
      </c>
      <c r="AB25" s="214" t="s">
        <v>157</v>
      </c>
      <c r="AC25" s="214" t="s">
        <v>157</v>
      </c>
      <c r="AD25" s="213"/>
      <c r="AE25" s="213"/>
      <c r="AF25" s="213"/>
    </row>
    <row r="26" spans="1:32" ht="48.75" customHeight="1">
      <c r="A26" s="63">
        <v>21</v>
      </c>
      <c r="B26" s="63" t="s">
        <v>85</v>
      </c>
      <c r="C26" s="270" t="s">
        <v>86</v>
      </c>
      <c r="D26" s="123">
        <f>AVERAGE(H26:AC26)</f>
        <v>5</v>
      </c>
      <c r="E26" s="110">
        <v>0</v>
      </c>
      <c r="F26" s="110">
        <v>22</v>
      </c>
      <c r="G26" s="110">
        <v>0</v>
      </c>
      <c r="H26" s="213">
        <v>5</v>
      </c>
      <c r="I26" s="213">
        <v>5</v>
      </c>
      <c r="J26" s="213">
        <v>5</v>
      </c>
      <c r="K26" s="213">
        <v>5</v>
      </c>
      <c r="L26" s="213">
        <v>5</v>
      </c>
      <c r="M26" s="213">
        <v>5</v>
      </c>
      <c r="N26" s="213">
        <v>5</v>
      </c>
      <c r="O26" s="213">
        <v>5</v>
      </c>
      <c r="P26" s="213">
        <v>5</v>
      </c>
      <c r="Q26" s="213">
        <v>5</v>
      </c>
      <c r="R26" s="244">
        <v>5</v>
      </c>
      <c r="S26" s="244">
        <v>5</v>
      </c>
      <c r="T26" s="213">
        <v>5</v>
      </c>
      <c r="U26" s="244">
        <v>5</v>
      </c>
      <c r="V26" s="244">
        <v>5</v>
      </c>
      <c r="W26" s="213">
        <v>5</v>
      </c>
      <c r="X26" s="244">
        <v>5</v>
      </c>
      <c r="Y26" s="244">
        <v>5</v>
      </c>
      <c r="Z26" s="213">
        <v>5</v>
      </c>
      <c r="AA26" s="244">
        <v>5</v>
      </c>
      <c r="AB26" s="244">
        <v>5</v>
      </c>
      <c r="AC26" s="244">
        <v>5</v>
      </c>
      <c r="AD26" s="213"/>
      <c r="AE26" s="213"/>
      <c r="AF26" s="213"/>
    </row>
    <row r="27" spans="1:32" ht="48.75" customHeight="1">
      <c r="A27" s="63">
        <v>22</v>
      </c>
      <c r="B27" s="63" t="s">
        <v>87</v>
      </c>
      <c r="C27" s="270" t="s">
        <v>88</v>
      </c>
      <c r="D27" s="218" t="e">
        <f>AVERAGE(H27:AC27)</f>
        <v>#DIV/0!</v>
      </c>
      <c r="E27" s="110">
        <v>0</v>
      </c>
      <c r="F27" s="110">
        <v>0</v>
      </c>
      <c r="G27" s="110">
        <v>22</v>
      </c>
      <c r="H27" s="214" t="s">
        <v>157</v>
      </c>
      <c r="I27" s="214" t="s">
        <v>157</v>
      </c>
      <c r="J27" s="214" t="s">
        <v>157</v>
      </c>
      <c r="K27" s="214" t="s">
        <v>157</v>
      </c>
      <c r="L27" s="214" t="s">
        <v>157</v>
      </c>
      <c r="M27" s="214" t="s">
        <v>157</v>
      </c>
      <c r="N27" s="214" t="s">
        <v>157</v>
      </c>
      <c r="O27" s="214" t="s">
        <v>157</v>
      </c>
      <c r="P27" s="214" t="s">
        <v>157</v>
      </c>
      <c r="Q27" s="214" t="s">
        <v>157</v>
      </c>
      <c r="R27" s="214" t="s">
        <v>157</v>
      </c>
      <c r="S27" s="214" t="s">
        <v>157</v>
      </c>
      <c r="T27" s="214" t="s">
        <v>157</v>
      </c>
      <c r="U27" s="214" t="s">
        <v>157</v>
      </c>
      <c r="V27" s="214" t="s">
        <v>157</v>
      </c>
      <c r="W27" s="214" t="s">
        <v>157</v>
      </c>
      <c r="X27" s="214" t="s">
        <v>157</v>
      </c>
      <c r="Y27" s="214" t="s">
        <v>157</v>
      </c>
      <c r="Z27" s="214" t="s">
        <v>157</v>
      </c>
      <c r="AA27" s="214" t="s">
        <v>157</v>
      </c>
      <c r="AB27" s="214" t="s">
        <v>157</v>
      </c>
      <c r="AC27" s="214" t="s">
        <v>157</v>
      </c>
      <c r="AD27" s="213"/>
      <c r="AE27" s="213"/>
      <c r="AF27" s="213"/>
    </row>
    <row r="28" spans="1:32" s="238" customFormat="1" ht="23.25" customHeight="1">
      <c r="A28" s="166">
        <v>23</v>
      </c>
      <c r="B28" s="456" t="s">
        <v>36</v>
      </c>
      <c r="C28" s="456"/>
      <c r="D28" s="456"/>
      <c r="E28" s="456"/>
      <c r="F28" s="456"/>
      <c r="G28" s="456"/>
      <c r="H28" s="242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247"/>
      <c r="Y28" s="247"/>
      <c r="Z28" s="148"/>
      <c r="AA28" s="148"/>
      <c r="AB28" s="148"/>
      <c r="AC28" s="148"/>
      <c r="AD28" s="148"/>
      <c r="AE28" s="148"/>
      <c r="AF28" s="148"/>
    </row>
    <row r="29" spans="1:32" ht="45" customHeight="1">
      <c r="A29" s="63">
        <v>24</v>
      </c>
      <c r="B29" s="63" t="s">
        <v>89</v>
      </c>
      <c r="C29" s="270" t="s">
        <v>90</v>
      </c>
      <c r="D29" s="123">
        <f>AVERAGE(H29:AC29)</f>
        <v>2.75</v>
      </c>
      <c r="E29" s="110">
        <v>9</v>
      </c>
      <c r="F29" s="110">
        <v>11</v>
      </c>
      <c r="G29" s="110">
        <v>2</v>
      </c>
      <c r="H29" s="246">
        <v>5</v>
      </c>
      <c r="I29" s="213">
        <v>5</v>
      </c>
      <c r="J29" s="213">
        <v>5</v>
      </c>
      <c r="K29" s="213">
        <v>0</v>
      </c>
      <c r="L29" s="213">
        <v>0</v>
      </c>
      <c r="M29" s="213">
        <v>5</v>
      </c>
      <c r="N29" s="213">
        <v>5</v>
      </c>
      <c r="O29" s="213">
        <v>5</v>
      </c>
      <c r="P29" s="213">
        <v>0</v>
      </c>
      <c r="Q29" s="213">
        <v>0</v>
      </c>
      <c r="R29" s="213">
        <v>5</v>
      </c>
      <c r="S29" s="213">
        <v>0</v>
      </c>
      <c r="T29" s="213">
        <v>0</v>
      </c>
      <c r="U29" s="213">
        <v>5</v>
      </c>
      <c r="V29" s="213">
        <v>5</v>
      </c>
      <c r="W29" s="213">
        <v>0</v>
      </c>
      <c r="X29" s="214" t="s">
        <v>157</v>
      </c>
      <c r="Y29" s="214" t="s">
        <v>157</v>
      </c>
      <c r="Z29" s="213">
        <v>5</v>
      </c>
      <c r="AA29" s="213">
        <v>5</v>
      </c>
      <c r="AB29" s="213">
        <v>0</v>
      </c>
      <c r="AC29" s="213">
        <v>0</v>
      </c>
      <c r="AD29" s="213"/>
      <c r="AE29" s="213"/>
      <c r="AF29" s="213"/>
    </row>
    <row r="30" spans="1:32" s="50" customFormat="1" ht="52.5" customHeight="1">
      <c r="A30" s="63">
        <v>25</v>
      </c>
      <c r="B30" s="63" t="s">
        <v>91</v>
      </c>
      <c r="C30" s="270" t="s">
        <v>92</v>
      </c>
      <c r="D30" s="123">
        <f>AVERAGE(H30:AC30)</f>
        <v>0.5555555555555556</v>
      </c>
      <c r="E30" s="110">
        <v>8</v>
      </c>
      <c r="F30" s="110">
        <v>1</v>
      </c>
      <c r="G30" s="110">
        <v>13</v>
      </c>
      <c r="H30" s="214" t="s">
        <v>157</v>
      </c>
      <c r="I30" s="214" t="s">
        <v>157</v>
      </c>
      <c r="J30" s="214" t="s">
        <v>157</v>
      </c>
      <c r="K30" s="214" t="s">
        <v>157</v>
      </c>
      <c r="L30" s="214" t="s">
        <v>157</v>
      </c>
      <c r="M30" s="214" t="s">
        <v>157</v>
      </c>
      <c r="N30" s="214" t="s">
        <v>157</v>
      </c>
      <c r="O30" s="214" t="s">
        <v>157</v>
      </c>
      <c r="P30" s="213">
        <v>0</v>
      </c>
      <c r="Q30" s="214" t="s">
        <v>157</v>
      </c>
      <c r="R30" s="214" t="s">
        <v>157</v>
      </c>
      <c r="S30" s="214" t="s">
        <v>157</v>
      </c>
      <c r="T30" s="213">
        <v>0</v>
      </c>
      <c r="U30" s="214" t="s">
        <v>157</v>
      </c>
      <c r="V30" s="213">
        <v>0</v>
      </c>
      <c r="W30" s="244">
        <v>5</v>
      </c>
      <c r="X30" s="244">
        <v>0</v>
      </c>
      <c r="Y30" s="244">
        <v>0</v>
      </c>
      <c r="Z30" s="213">
        <v>0</v>
      </c>
      <c r="AA30" s="213">
        <v>0</v>
      </c>
      <c r="AB30" s="214" t="s">
        <v>157</v>
      </c>
      <c r="AC30" s="213">
        <v>0</v>
      </c>
      <c r="AD30" s="213"/>
      <c r="AE30" s="213"/>
      <c r="AF30" s="214"/>
    </row>
    <row r="31" spans="1:32" s="159" customFormat="1" ht="38.25" customHeight="1">
      <c r="A31" s="155">
        <v>26</v>
      </c>
      <c r="B31" s="155" t="s">
        <v>93</v>
      </c>
      <c r="C31" s="271" t="s">
        <v>94</v>
      </c>
      <c r="D31" s="157">
        <f>AVERAGE(H31:AC31)</f>
        <v>3.4210526315789473</v>
      </c>
      <c r="E31" s="158">
        <v>6</v>
      </c>
      <c r="F31" s="158">
        <v>13</v>
      </c>
      <c r="G31" s="158">
        <v>3</v>
      </c>
      <c r="H31" s="213">
        <v>0</v>
      </c>
      <c r="I31" s="213">
        <v>5</v>
      </c>
      <c r="J31" s="213">
        <v>0</v>
      </c>
      <c r="K31" s="213">
        <v>5</v>
      </c>
      <c r="L31" s="213">
        <v>5</v>
      </c>
      <c r="M31" s="213">
        <v>0</v>
      </c>
      <c r="N31" s="213">
        <v>5</v>
      </c>
      <c r="O31" s="213">
        <v>5</v>
      </c>
      <c r="P31" s="213">
        <v>5</v>
      </c>
      <c r="Q31" s="213">
        <v>5</v>
      </c>
      <c r="R31" s="213">
        <v>5</v>
      </c>
      <c r="S31" s="213">
        <v>5</v>
      </c>
      <c r="T31" s="213">
        <v>5</v>
      </c>
      <c r="U31" s="213">
        <v>5</v>
      </c>
      <c r="V31" s="213">
        <v>0</v>
      </c>
      <c r="W31" s="214" t="s">
        <v>157</v>
      </c>
      <c r="X31" s="214" t="s">
        <v>157</v>
      </c>
      <c r="Y31" s="214" t="s">
        <v>157</v>
      </c>
      <c r="Z31" s="213">
        <v>5</v>
      </c>
      <c r="AA31" s="213">
        <v>0</v>
      </c>
      <c r="AB31" s="213">
        <v>0</v>
      </c>
      <c r="AC31" s="213">
        <v>5</v>
      </c>
      <c r="AD31" s="213"/>
      <c r="AE31" s="213"/>
      <c r="AF31" s="213"/>
    </row>
    <row r="32" spans="1:32" ht="35.25" customHeight="1">
      <c r="A32" s="63">
        <v>27</v>
      </c>
      <c r="B32" s="63" t="s">
        <v>95</v>
      </c>
      <c r="C32" s="270" t="s">
        <v>96</v>
      </c>
      <c r="D32" s="123">
        <f>AVERAGE(H32:AC32)</f>
        <v>3.6666666666666665</v>
      </c>
      <c r="E32" s="110">
        <v>4</v>
      </c>
      <c r="F32" s="110">
        <v>11</v>
      </c>
      <c r="G32" s="110">
        <v>7</v>
      </c>
      <c r="H32" s="213">
        <v>5</v>
      </c>
      <c r="I32" s="213">
        <v>5</v>
      </c>
      <c r="J32" s="213">
        <v>5</v>
      </c>
      <c r="K32" s="213">
        <v>5</v>
      </c>
      <c r="L32" s="214" t="s">
        <v>157</v>
      </c>
      <c r="M32" s="213">
        <v>5</v>
      </c>
      <c r="N32" s="213">
        <v>5</v>
      </c>
      <c r="O32" s="213">
        <v>5</v>
      </c>
      <c r="P32" s="213">
        <v>5</v>
      </c>
      <c r="Q32" s="213">
        <v>5</v>
      </c>
      <c r="R32" s="213">
        <v>5</v>
      </c>
      <c r="S32" s="214" t="s">
        <v>157</v>
      </c>
      <c r="T32" s="213">
        <v>0</v>
      </c>
      <c r="U32" s="214" t="s">
        <v>157</v>
      </c>
      <c r="V32" s="213">
        <v>5</v>
      </c>
      <c r="W32" s="213">
        <v>0</v>
      </c>
      <c r="X32" s="214" t="s">
        <v>157</v>
      </c>
      <c r="Y32" s="214" t="s">
        <v>157</v>
      </c>
      <c r="Z32" s="213">
        <v>0</v>
      </c>
      <c r="AA32" s="214" t="s">
        <v>157</v>
      </c>
      <c r="AB32" s="214" t="s">
        <v>157</v>
      </c>
      <c r="AC32" s="213">
        <v>0</v>
      </c>
      <c r="AD32" s="213"/>
      <c r="AE32" s="213"/>
      <c r="AF32" s="214"/>
    </row>
    <row r="33" spans="1:32" ht="66.75" customHeight="1">
      <c r="A33" s="63">
        <v>28</v>
      </c>
      <c r="B33" s="63" t="s">
        <v>97</v>
      </c>
      <c r="C33" s="270" t="s">
        <v>98</v>
      </c>
      <c r="D33" s="157">
        <f>AVERAGE(H33:AC33)</f>
        <v>3.75</v>
      </c>
      <c r="E33" s="110">
        <v>5</v>
      </c>
      <c r="F33" s="110">
        <v>15</v>
      </c>
      <c r="G33" s="110">
        <v>2</v>
      </c>
      <c r="H33" s="213">
        <v>5</v>
      </c>
      <c r="I33" s="213">
        <v>5</v>
      </c>
      <c r="J33" s="213">
        <v>5</v>
      </c>
      <c r="K33" s="213">
        <v>5</v>
      </c>
      <c r="L33" s="213">
        <v>5</v>
      </c>
      <c r="M33" s="213">
        <v>5</v>
      </c>
      <c r="N33" s="213">
        <v>5</v>
      </c>
      <c r="O33" s="213">
        <v>5</v>
      </c>
      <c r="P33" s="213">
        <v>5</v>
      </c>
      <c r="Q33" s="213">
        <v>0</v>
      </c>
      <c r="R33" s="213">
        <v>0</v>
      </c>
      <c r="S33" s="213">
        <v>5</v>
      </c>
      <c r="T33" s="213">
        <v>0</v>
      </c>
      <c r="U33" s="213">
        <v>5</v>
      </c>
      <c r="V33" s="213">
        <v>0</v>
      </c>
      <c r="W33" s="213">
        <v>0</v>
      </c>
      <c r="X33" s="214" t="s">
        <v>157</v>
      </c>
      <c r="Y33" s="214" t="s">
        <v>157</v>
      </c>
      <c r="Z33" s="213">
        <v>5</v>
      </c>
      <c r="AA33" s="213">
        <v>5</v>
      </c>
      <c r="AB33" s="213">
        <v>5</v>
      </c>
      <c r="AC33" s="213">
        <v>5</v>
      </c>
      <c r="AD33" s="213"/>
      <c r="AE33" s="213"/>
      <c r="AF33" s="213"/>
    </row>
    <row r="34" spans="1:32" s="238" customFormat="1" ht="21" customHeight="1">
      <c r="A34" s="166">
        <v>29</v>
      </c>
      <c r="B34" s="456" t="s">
        <v>44</v>
      </c>
      <c r="C34" s="456"/>
      <c r="D34" s="456"/>
      <c r="E34" s="456"/>
      <c r="F34" s="456"/>
      <c r="G34" s="456"/>
      <c r="H34" s="243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247"/>
      <c r="Y34" s="247"/>
      <c r="Z34" s="148"/>
      <c r="AA34" s="148"/>
      <c r="AB34" s="148"/>
      <c r="AC34" s="148"/>
      <c r="AD34" s="148"/>
      <c r="AE34" s="148"/>
      <c r="AF34" s="148"/>
    </row>
    <row r="35" spans="1:32" ht="40.5" customHeight="1">
      <c r="A35" s="63">
        <v>30</v>
      </c>
      <c r="B35" s="63" t="s">
        <v>99</v>
      </c>
      <c r="C35" s="64" t="s">
        <v>100</v>
      </c>
      <c r="D35" s="123">
        <f>AVERAGE(H35:AC35)</f>
        <v>3.409090909090909</v>
      </c>
      <c r="E35" s="110">
        <v>7</v>
      </c>
      <c r="F35" s="110">
        <v>15</v>
      </c>
      <c r="G35" s="110">
        <v>0</v>
      </c>
      <c r="H35" s="213">
        <v>5</v>
      </c>
      <c r="I35" s="213">
        <v>5</v>
      </c>
      <c r="J35" s="213">
        <v>5</v>
      </c>
      <c r="K35" s="213">
        <v>5</v>
      </c>
      <c r="L35" s="213">
        <v>5</v>
      </c>
      <c r="M35" s="213">
        <v>5</v>
      </c>
      <c r="N35" s="213">
        <v>5</v>
      </c>
      <c r="O35" s="213">
        <v>5</v>
      </c>
      <c r="P35" s="213">
        <v>5</v>
      </c>
      <c r="Q35" s="213">
        <v>5</v>
      </c>
      <c r="R35" s="213">
        <v>0</v>
      </c>
      <c r="S35" s="213">
        <v>5</v>
      </c>
      <c r="T35" s="213">
        <v>5</v>
      </c>
      <c r="U35" s="213">
        <v>0</v>
      </c>
      <c r="V35" s="213">
        <v>0</v>
      </c>
      <c r="W35" s="213">
        <v>0</v>
      </c>
      <c r="X35" s="213">
        <v>5</v>
      </c>
      <c r="Y35" s="213">
        <v>0</v>
      </c>
      <c r="Z35" s="213">
        <v>5</v>
      </c>
      <c r="AA35" s="213">
        <v>5</v>
      </c>
      <c r="AB35" s="213">
        <v>0</v>
      </c>
      <c r="AC35" s="213">
        <v>0</v>
      </c>
      <c r="AD35" s="213"/>
      <c r="AE35" s="213"/>
      <c r="AF35" s="213"/>
    </row>
    <row r="36" spans="3:32" ht="27" customHeight="1">
      <c r="C36" s="113" t="s">
        <v>124</v>
      </c>
      <c r="D36" s="132">
        <f>AVERAGE(H36:AC36)</f>
        <v>72.36363636363636</v>
      </c>
      <c r="H36" s="106">
        <f>SUM(H6:H35)</f>
        <v>92</v>
      </c>
      <c r="I36" s="106">
        <f>SUM(I6:I35)</f>
        <v>98</v>
      </c>
      <c r="J36" s="106">
        <f>SUM(J6:J35)</f>
        <v>91</v>
      </c>
      <c r="K36" s="106">
        <f aca="true" t="shared" si="1" ref="K36:P36">SUM(K6:K35)</f>
        <v>79</v>
      </c>
      <c r="L36" s="106">
        <f t="shared" si="1"/>
        <v>67</v>
      </c>
      <c r="M36" s="106">
        <f t="shared" si="1"/>
        <v>97</v>
      </c>
      <c r="N36" s="106">
        <f t="shared" si="1"/>
        <v>84</v>
      </c>
      <c r="O36" s="106">
        <f t="shared" si="1"/>
        <v>96</v>
      </c>
      <c r="P36" s="106">
        <f t="shared" si="1"/>
        <v>88</v>
      </c>
      <c r="Q36" s="106">
        <f>SUM(Q7:Q35)</f>
        <v>73</v>
      </c>
      <c r="R36" s="106">
        <f aca="true" t="shared" si="2" ref="R36:AC36">SUM(R7:R35)</f>
        <v>69</v>
      </c>
      <c r="S36" s="106">
        <f t="shared" si="2"/>
        <v>69</v>
      </c>
      <c r="T36" s="106">
        <f>SUM(T7:T35)</f>
        <v>59</v>
      </c>
      <c r="U36" s="106">
        <f t="shared" si="2"/>
        <v>62</v>
      </c>
      <c r="V36" s="106">
        <f t="shared" si="2"/>
        <v>71</v>
      </c>
      <c r="W36" s="106">
        <f t="shared" si="2"/>
        <v>67</v>
      </c>
      <c r="X36" s="106">
        <f t="shared" si="2"/>
        <v>56</v>
      </c>
      <c r="Y36" s="106">
        <f t="shared" si="2"/>
        <v>56</v>
      </c>
      <c r="Z36" s="106">
        <f t="shared" si="2"/>
        <v>60</v>
      </c>
      <c r="AA36" s="106">
        <f t="shared" si="2"/>
        <v>59</v>
      </c>
      <c r="AB36" s="106">
        <f t="shared" si="2"/>
        <v>36</v>
      </c>
      <c r="AC36" s="106">
        <f t="shared" si="2"/>
        <v>63</v>
      </c>
      <c r="AD36" s="106">
        <f>SUM(AD6:AD35)</f>
        <v>0</v>
      </c>
      <c r="AE36" s="106">
        <f>SUM(AE6:AE35)</f>
        <v>0</v>
      </c>
      <c r="AF36" s="106">
        <f>SUM(AF6:AF35)</f>
        <v>0</v>
      </c>
    </row>
    <row r="37" spans="3:32" ht="27.75" customHeight="1">
      <c r="C37" s="113" t="s">
        <v>123</v>
      </c>
      <c r="D37" s="132">
        <f>AVERAGE(H37:AC37)</f>
        <v>98.86363636363636</v>
      </c>
      <c r="H37" s="106">
        <v>105</v>
      </c>
      <c r="I37" s="106">
        <v>105</v>
      </c>
      <c r="J37" s="106">
        <v>100</v>
      </c>
      <c r="K37" s="106">
        <v>105</v>
      </c>
      <c r="L37" s="106">
        <v>85</v>
      </c>
      <c r="M37" s="106">
        <v>105</v>
      </c>
      <c r="N37" s="106">
        <v>100</v>
      </c>
      <c r="O37" s="106">
        <v>105</v>
      </c>
      <c r="P37" s="106">
        <v>110</v>
      </c>
      <c r="Q37" s="106">
        <v>105</v>
      </c>
      <c r="R37" s="106">
        <v>105</v>
      </c>
      <c r="S37" s="106">
        <v>95</v>
      </c>
      <c r="T37" s="106">
        <v>105</v>
      </c>
      <c r="U37" s="106">
        <v>85</v>
      </c>
      <c r="V37" s="106">
        <v>105</v>
      </c>
      <c r="W37" s="106">
        <v>100</v>
      </c>
      <c r="X37" s="106">
        <v>70</v>
      </c>
      <c r="Y37" s="106">
        <v>75</v>
      </c>
      <c r="Z37" s="106">
        <v>105</v>
      </c>
      <c r="AA37" s="106">
        <v>105</v>
      </c>
      <c r="AB37" s="106">
        <v>90</v>
      </c>
      <c r="AC37" s="106">
        <v>110</v>
      </c>
      <c r="AD37" s="106">
        <v>120</v>
      </c>
      <c r="AE37" s="106">
        <v>115</v>
      </c>
      <c r="AF37" s="106">
        <v>100</v>
      </c>
    </row>
    <row r="38" spans="1:33" s="46" customFormat="1" ht="24" customHeight="1">
      <c r="A38" s="108"/>
      <c r="B38" s="233"/>
      <c r="C38" s="131" t="s">
        <v>171</v>
      </c>
      <c r="D38" s="161">
        <f>AVERAGE(H38:AC38)</f>
        <v>3.660719616250154</v>
      </c>
      <c r="E38" s="118"/>
      <c r="F38" s="119"/>
      <c r="G38" s="120"/>
      <c r="H38" s="114">
        <f>H36/H37*5</f>
        <v>4.380952380952381</v>
      </c>
      <c r="I38" s="114">
        <f aca="true" t="shared" si="3" ref="I38:AC38">I36/I37*5</f>
        <v>4.666666666666667</v>
      </c>
      <c r="J38" s="114">
        <f>J36/J37*5</f>
        <v>4.55</v>
      </c>
      <c r="K38" s="114">
        <f t="shared" si="3"/>
        <v>3.761904761904762</v>
      </c>
      <c r="L38" s="114">
        <f t="shared" si="3"/>
        <v>3.941176470588235</v>
      </c>
      <c r="M38" s="114">
        <f t="shared" si="3"/>
        <v>4.6190476190476195</v>
      </c>
      <c r="N38" s="114">
        <f>N36/N37*5</f>
        <v>4.2</v>
      </c>
      <c r="O38" s="114">
        <f t="shared" si="3"/>
        <v>4.571428571428571</v>
      </c>
      <c r="P38" s="114">
        <f t="shared" si="3"/>
        <v>4</v>
      </c>
      <c r="Q38" s="114">
        <f t="shared" si="3"/>
        <v>3.4761904761904763</v>
      </c>
      <c r="R38" s="114">
        <f>R36/R37*5</f>
        <v>3.2857142857142856</v>
      </c>
      <c r="S38" s="114">
        <f t="shared" si="3"/>
        <v>3.6315789473684212</v>
      </c>
      <c r="T38" s="114">
        <f t="shared" si="3"/>
        <v>2.8095238095238093</v>
      </c>
      <c r="U38" s="114">
        <f t="shared" si="3"/>
        <v>3.6470588235294117</v>
      </c>
      <c r="V38" s="114">
        <f t="shared" si="3"/>
        <v>3.3809523809523814</v>
      </c>
      <c r="W38" s="114">
        <f t="shared" si="3"/>
        <v>3.35</v>
      </c>
      <c r="X38" s="114">
        <f t="shared" si="3"/>
        <v>4</v>
      </c>
      <c r="Y38" s="114">
        <f t="shared" si="3"/>
        <v>3.7333333333333334</v>
      </c>
      <c r="Z38" s="114">
        <f t="shared" si="3"/>
        <v>2.8571428571428568</v>
      </c>
      <c r="AA38" s="114">
        <f t="shared" si="3"/>
        <v>2.8095238095238093</v>
      </c>
      <c r="AB38" s="114">
        <f t="shared" si="3"/>
        <v>2</v>
      </c>
      <c r="AC38" s="114">
        <f t="shared" si="3"/>
        <v>2.8636363636363638</v>
      </c>
      <c r="AD38" s="114">
        <f>AD36/AD37*5</f>
        <v>0</v>
      </c>
      <c r="AE38" s="114">
        <f>AE36/AE37*5</f>
        <v>0</v>
      </c>
      <c r="AF38" s="114">
        <f>AF36/AF37*5</f>
        <v>0</v>
      </c>
      <c r="AG38" s="109"/>
    </row>
    <row r="39" spans="1:33" s="46" customFormat="1" ht="24" customHeight="1">
      <c r="A39" s="108"/>
      <c r="B39" s="233"/>
      <c r="C39" s="131"/>
      <c r="D39" s="132" t="s">
        <v>175</v>
      </c>
      <c r="E39" s="118"/>
      <c r="F39" s="119"/>
      <c r="G39" s="120"/>
      <c r="H39" s="160">
        <f>_xlfn.RANK.EQ(H38,H38:AC38)</f>
        <v>5</v>
      </c>
      <c r="I39" s="160">
        <f>RANK(I38,H38:AC38)</f>
        <v>1</v>
      </c>
      <c r="J39" s="160">
        <f>RANK(J38,H38:AC38)</f>
        <v>4</v>
      </c>
      <c r="K39" s="130">
        <f>RANK(K38,H38:AC38)</f>
        <v>10</v>
      </c>
      <c r="L39" s="130">
        <f>RANK(L38,H38:AC38)</f>
        <v>9</v>
      </c>
      <c r="M39" s="160">
        <f>RANK(M38,H38:AC38)</f>
        <v>2</v>
      </c>
      <c r="N39" s="130">
        <f>RANK(N38,H38:AC38)</f>
        <v>6</v>
      </c>
      <c r="O39" s="160">
        <f>_xlfn.RANK.EQ(O38,H38:AC38)</f>
        <v>3</v>
      </c>
      <c r="P39" s="130">
        <f>_xlfn.RANK.EQ(P38,H38:AC38)</f>
        <v>7</v>
      </c>
      <c r="Q39" s="130">
        <f>_xlfn.RANK.EQ(Q38,H38:AC38)</f>
        <v>14</v>
      </c>
      <c r="R39" s="130">
        <f>_xlfn.RANK.EQ(R38,H38:AC38)</f>
        <v>17</v>
      </c>
      <c r="S39" s="130">
        <f>_xlfn.RANK.EQ(S38,H38:AC38)</f>
        <v>13</v>
      </c>
      <c r="T39" s="130">
        <f>_xlfn.RANK.EQ(T38,H38:AC38)</f>
        <v>20</v>
      </c>
      <c r="U39" s="130">
        <f>_xlfn.RANK.EQ(U38,H38:AC38)</f>
        <v>12</v>
      </c>
      <c r="V39" s="130">
        <f>_xlfn.RANK.EQ(V38,H38:AC38)</f>
        <v>15</v>
      </c>
      <c r="W39" s="130">
        <f>_xlfn.RANK.EQ(W38,H38:AC38)</f>
        <v>16</v>
      </c>
      <c r="X39" s="130">
        <f>_xlfn.RANK.EQ(X38,H38:AC38)</f>
        <v>7</v>
      </c>
      <c r="Y39" s="130">
        <f>_xlfn.RANK.EQ(Y38,H38:AC38)</f>
        <v>11</v>
      </c>
      <c r="Z39" s="130">
        <f>_xlfn.RANK.EQ(Z38,H38:AC38)</f>
        <v>19</v>
      </c>
      <c r="AA39" s="130">
        <f>_xlfn.RANK.EQ(AA38,H38:AC38)</f>
        <v>20</v>
      </c>
      <c r="AB39" s="130">
        <f>_xlfn.RANK.EQ(AB38,H38:AC38)</f>
        <v>22</v>
      </c>
      <c r="AC39" s="130">
        <f>_xlfn.RANK.EQ(AC38,H38:AC38)</f>
        <v>18</v>
      </c>
      <c r="AD39" s="130" t="e">
        <f>RANK(AD38,H38:AC38)</f>
        <v>#N/A</v>
      </c>
      <c r="AE39" s="130" t="e">
        <f>RANK(AE38,H38:AC38)</f>
        <v>#N/A</v>
      </c>
      <c r="AF39" s="130" t="e">
        <f>RANK(AF38,H38:AC38)</f>
        <v>#N/A</v>
      </c>
      <c r="AG39" s="109"/>
    </row>
    <row r="40" spans="4:33" ht="22.5" customHeight="1">
      <c r="D40" s="121" t="s">
        <v>122</v>
      </c>
      <c r="G40" s="122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3"/>
      <c r="S40" s="53"/>
      <c r="T40" s="35"/>
      <c r="U40" s="36"/>
      <c r="V40" s="43"/>
      <c r="W40" s="32"/>
      <c r="X40" s="32"/>
      <c r="Y40" s="32"/>
      <c r="Z40" s="32"/>
      <c r="AA40" s="32"/>
      <c r="AB40" s="32"/>
      <c r="AC40" s="32"/>
      <c r="AD40" s="51"/>
      <c r="AE40" s="51"/>
      <c r="AF40" s="51"/>
      <c r="AG40" s="32"/>
    </row>
    <row r="41" spans="3:33" ht="22.5" customHeight="1">
      <c r="C41" s="257" t="s">
        <v>283</v>
      </c>
      <c r="D41" s="258">
        <v>3.9</v>
      </c>
      <c r="G41" s="122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3"/>
      <c r="S41" s="53"/>
      <c r="T41" s="35"/>
      <c r="U41" s="36"/>
      <c r="V41" s="43"/>
      <c r="W41" s="32"/>
      <c r="X41" s="32"/>
      <c r="Y41" s="32"/>
      <c r="Z41" s="32"/>
      <c r="AA41" s="32"/>
      <c r="AB41" s="32"/>
      <c r="AC41" s="32"/>
      <c r="AD41" s="51"/>
      <c r="AE41" s="51"/>
      <c r="AF41" s="51"/>
      <c r="AG41" s="32"/>
    </row>
    <row r="42" spans="4:33" ht="22.5" customHeight="1">
      <c r="D42" s="256"/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3"/>
      <c r="R42" s="53"/>
      <c r="S42" s="53"/>
      <c r="T42" s="35"/>
      <c r="U42" s="36"/>
      <c r="V42" s="43"/>
      <c r="W42" s="32"/>
      <c r="X42" s="32"/>
      <c r="Y42" s="32"/>
      <c r="Z42" s="32"/>
      <c r="AA42" s="32"/>
      <c r="AB42" s="32"/>
      <c r="AC42" s="32"/>
      <c r="AD42" s="51"/>
      <c r="AE42" s="51"/>
      <c r="AF42" s="51"/>
      <c r="AG42" s="32"/>
    </row>
    <row r="43" spans="1:33" s="32" customFormat="1" ht="55.5" customHeight="1">
      <c r="A43" s="107"/>
      <c r="C43" s="37" t="s">
        <v>129</v>
      </c>
      <c r="D43" s="267" t="s">
        <v>285</v>
      </c>
      <c r="E43" s="454" t="s">
        <v>284</v>
      </c>
      <c r="F43" s="455"/>
      <c r="G43" s="267" t="s">
        <v>172</v>
      </c>
      <c r="H43" s="267" t="s">
        <v>173</v>
      </c>
      <c r="I43" s="267" t="s">
        <v>174</v>
      </c>
      <c r="J43" s="12"/>
      <c r="K43" s="12"/>
      <c r="L43" s="12"/>
      <c r="M43" s="12"/>
      <c r="N43" s="12"/>
      <c r="O43" s="12"/>
      <c r="P43" s="29"/>
      <c r="Q43" s="35"/>
      <c r="R43" s="35"/>
      <c r="S43" s="35"/>
      <c r="T43" s="35"/>
      <c r="U43" s="33"/>
      <c r="V43" s="41"/>
      <c r="W43" s="26"/>
      <c r="X43" s="26"/>
      <c r="Y43" s="26"/>
      <c r="Z43" s="26"/>
      <c r="AA43" s="26"/>
      <c r="AB43" s="26"/>
      <c r="AC43" s="26"/>
      <c r="AD43" s="12"/>
      <c r="AE43" s="12"/>
      <c r="AF43" s="12"/>
      <c r="AG43" s="26"/>
    </row>
    <row r="44" spans="4:20" ht="88.5" customHeight="1">
      <c r="D44" s="268">
        <v>1</v>
      </c>
      <c r="E44" s="453" t="s">
        <v>282</v>
      </c>
      <c r="F44" s="453"/>
      <c r="G44" s="262">
        <v>98</v>
      </c>
      <c r="H44" s="263">
        <v>4.667</v>
      </c>
      <c r="I44" s="262">
        <f>2000*G44/474</f>
        <v>413.5021097046413</v>
      </c>
      <c r="Q44" s="35"/>
      <c r="R44" s="35"/>
      <c r="S44" s="35"/>
      <c r="T44" s="35"/>
    </row>
    <row r="45" spans="4:20" ht="81" customHeight="1">
      <c r="D45" s="268">
        <v>2</v>
      </c>
      <c r="E45" s="453" t="s">
        <v>104</v>
      </c>
      <c r="F45" s="453"/>
      <c r="G45" s="262">
        <v>97</v>
      </c>
      <c r="H45" s="263">
        <v>4.619</v>
      </c>
      <c r="I45" s="262">
        <f>2000*G45/474</f>
        <v>409.28270042194094</v>
      </c>
      <c r="Q45" s="35"/>
      <c r="R45" s="35"/>
      <c r="S45" s="35"/>
      <c r="T45" s="35"/>
    </row>
    <row r="46" spans="4:32" ht="81" customHeight="1">
      <c r="D46" s="268">
        <v>3</v>
      </c>
      <c r="E46" s="453" t="s">
        <v>111</v>
      </c>
      <c r="F46" s="453"/>
      <c r="G46" s="262">
        <v>96</v>
      </c>
      <c r="H46" s="263">
        <v>4.571</v>
      </c>
      <c r="I46" s="262">
        <f>2000*G46/474</f>
        <v>405.0632911392405</v>
      </c>
      <c r="Q46" s="35"/>
      <c r="R46" s="35"/>
      <c r="S46" s="35"/>
      <c r="T46" s="35"/>
      <c r="AF46" s="164"/>
    </row>
    <row r="47" spans="4:20" ht="81" customHeight="1">
      <c r="D47" s="268">
        <v>4</v>
      </c>
      <c r="E47" s="453" t="s">
        <v>102</v>
      </c>
      <c r="F47" s="453"/>
      <c r="G47" s="262">
        <v>91</v>
      </c>
      <c r="H47" s="263">
        <v>4.667</v>
      </c>
      <c r="I47" s="262">
        <f>2000*G47/474</f>
        <v>383.9662447257384</v>
      </c>
      <c r="Q47" s="35"/>
      <c r="R47" s="35"/>
      <c r="S47" s="35"/>
      <c r="T47" s="35"/>
    </row>
    <row r="48" spans="4:14" ht="88.5" customHeight="1">
      <c r="D48" s="268">
        <v>5</v>
      </c>
      <c r="E48" s="453" t="s">
        <v>47</v>
      </c>
      <c r="F48" s="453"/>
      <c r="G48" s="262">
        <v>92</v>
      </c>
      <c r="H48" s="263">
        <v>4.381</v>
      </c>
      <c r="I48" s="262">
        <f>2000*G48/474</f>
        <v>388.1856540084388</v>
      </c>
      <c r="N48" s="12" t="s">
        <v>139</v>
      </c>
    </row>
    <row r="49" spans="4:9" ht="30.75" customHeight="1">
      <c r="D49" s="450" t="s">
        <v>133</v>
      </c>
      <c r="E49" s="451"/>
      <c r="F49" s="452"/>
      <c r="G49" s="264">
        <f>SUM(G44:G48)</f>
        <v>474</v>
      </c>
      <c r="H49" s="265"/>
      <c r="I49" s="262"/>
    </row>
    <row r="50" spans="4:9" ht="30.75" customHeight="1">
      <c r="D50" s="450" t="s">
        <v>132</v>
      </c>
      <c r="E50" s="451"/>
      <c r="F50" s="452"/>
      <c r="G50" s="266">
        <v>2000</v>
      </c>
      <c r="H50" s="265"/>
      <c r="I50" s="262">
        <f>G50-I44-I45-I46-I47-I48</f>
        <v>0</v>
      </c>
    </row>
    <row r="51" spans="4:32" ht="56.25" customHeight="1">
      <c r="D51" s="124"/>
      <c r="E51" s="125"/>
      <c r="F51" s="125"/>
      <c r="G51" s="124"/>
      <c r="H51" s="126"/>
      <c r="I51" s="127"/>
      <c r="J51" s="54"/>
      <c r="AF51" s="54"/>
    </row>
    <row r="52" spans="1:33" s="12" customFormat="1" ht="24.75" customHeight="1">
      <c r="A52" s="107"/>
      <c r="B52" s="31"/>
      <c r="C52" s="30"/>
      <c r="D52" s="124"/>
      <c r="E52" s="116"/>
      <c r="F52" s="116"/>
      <c r="G52" s="115"/>
      <c r="P52" s="29"/>
      <c r="Q52" s="33"/>
      <c r="R52" s="33"/>
      <c r="S52" s="33"/>
      <c r="T52" s="33"/>
      <c r="U52" s="33"/>
      <c r="V52" s="41"/>
      <c r="W52" s="26"/>
      <c r="X52" s="26"/>
      <c r="Y52" s="26"/>
      <c r="Z52" s="26"/>
      <c r="AA52" s="26"/>
      <c r="AB52" s="26"/>
      <c r="AC52" s="26"/>
      <c r="AG52" s="26"/>
    </row>
  </sheetData>
  <sheetProtection/>
  <mergeCells count="15">
    <mergeCell ref="E44:F44"/>
    <mergeCell ref="E43:F43"/>
    <mergeCell ref="B34:G34"/>
    <mergeCell ref="B1:G1"/>
    <mergeCell ref="B6:G6"/>
    <mergeCell ref="B12:E12"/>
    <mergeCell ref="B21:G21"/>
    <mergeCell ref="B24:G24"/>
    <mergeCell ref="B28:G28"/>
    <mergeCell ref="D50:F50"/>
    <mergeCell ref="D49:F49"/>
    <mergeCell ref="E48:F48"/>
    <mergeCell ref="E47:F47"/>
    <mergeCell ref="E46:F46"/>
    <mergeCell ref="E45:F45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0" r:id="rId1"/>
  <rowBreaks count="1" manualBreakCount="1">
    <brk id="41" max="31" man="1"/>
  </rowBreaks>
  <colBreaks count="1" manualBreakCount="1">
    <brk id="27" max="4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G52"/>
  <sheetViews>
    <sheetView view="pageBreakPreview" zoomScale="50" zoomScaleNormal="75" zoomScaleSheetLayoutView="50" zoomScalePageLayoutView="0" workbookViewId="0" topLeftCell="A1">
      <pane ySplit="3" topLeftCell="A28" activePane="bottomLeft" state="frozen"/>
      <selection pane="topLeft" activeCell="C44" sqref="C44"/>
      <selection pane="bottomLeft" activeCell="C44" sqref="C44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86.14062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8" width="16.57421875" style="12" customWidth="1" outlineLevel="1"/>
    <col min="9" max="9" width="16.421875" style="12" customWidth="1" outlineLevel="1"/>
    <col min="10" max="10" width="16.57421875" style="12" customWidth="1" outlineLevel="1"/>
    <col min="11" max="11" width="16.00390625" style="12" customWidth="1" outlineLevel="1"/>
    <col min="12" max="12" width="16.28125" style="12" customWidth="1" outlineLevel="1"/>
    <col min="13" max="15" width="18.140625" style="12" customWidth="1" outlineLevel="1"/>
    <col min="16" max="16" width="18.140625" style="29" customWidth="1" outlineLevel="1"/>
    <col min="17" max="21" width="18.140625" style="33" customWidth="1" outlineLevel="1"/>
    <col min="22" max="22" width="18.140625" style="41" customWidth="1" outlineLevel="1"/>
    <col min="23" max="29" width="18.140625" style="26" customWidth="1" outlineLevel="1"/>
    <col min="30" max="31" width="18.140625" style="12" customWidth="1" outlineLevel="1"/>
    <col min="32" max="32" width="16.28125" style="12" customWidth="1" outlineLevel="1"/>
    <col min="33" max="33" width="12.57421875" style="26" customWidth="1"/>
    <col min="34" max="16384" width="8.8515625" style="26" customWidth="1"/>
  </cols>
  <sheetData>
    <row r="1" spans="2:7" ht="27" customHeight="1">
      <c r="B1" s="427" t="s">
        <v>281</v>
      </c>
      <c r="C1" s="427"/>
      <c r="D1" s="427"/>
      <c r="E1" s="427"/>
      <c r="F1" s="427"/>
      <c r="G1" s="427"/>
    </row>
    <row r="2" ht="15" customHeight="1">
      <c r="B2" s="102"/>
    </row>
    <row r="3" spans="1:32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3" t="s">
        <v>47</v>
      </c>
      <c r="I3" s="253" t="s">
        <v>101</v>
      </c>
      <c r="J3" s="253" t="s">
        <v>102</v>
      </c>
      <c r="K3" s="252" t="s">
        <v>112</v>
      </c>
      <c r="L3" s="252" t="s">
        <v>241</v>
      </c>
      <c r="M3" s="253" t="s">
        <v>104</v>
      </c>
      <c r="N3" s="253" t="s">
        <v>163</v>
      </c>
      <c r="O3" s="253" t="s">
        <v>111</v>
      </c>
      <c r="P3" s="252" t="s">
        <v>114</v>
      </c>
      <c r="Q3" s="252" t="s">
        <v>125</v>
      </c>
      <c r="R3" s="252" t="s">
        <v>126</v>
      </c>
      <c r="S3" s="252" t="s">
        <v>165</v>
      </c>
      <c r="T3" s="252" t="s">
        <v>201</v>
      </c>
      <c r="U3" s="252" t="s">
        <v>166</v>
      </c>
      <c r="V3" s="252" t="s">
        <v>167</v>
      </c>
      <c r="W3" s="252" t="s">
        <v>149</v>
      </c>
      <c r="X3" s="252" t="s">
        <v>199</v>
      </c>
      <c r="Y3" s="252" t="s">
        <v>200</v>
      </c>
      <c r="Z3" s="252" t="s">
        <v>202</v>
      </c>
      <c r="AA3" s="252" t="s">
        <v>127</v>
      </c>
      <c r="AB3" s="252" t="s">
        <v>168</v>
      </c>
      <c r="AC3" s="252" t="s">
        <v>169</v>
      </c>
      <c r="AD3" s="252" t="s">
        <v>115</v>
      </c>
      <c r="AE3" s="252" t="s">
        <v>242</v>
      </c>
      <c r="AF3" s="252" t="s">
        <v>103</v>
      </c>
    </row>
    <row r="4" spans="1:32" s="101" customFormat="1" ht="37.5" customHeight="1">
      <c r="A4" s="63"/>
      <c r="B4" s="61"/>
      <c r="C4" s="61"/>
      <c r="D4" s="100"/>
      <c r="E4" s="100"/>
      <c r="F4" s="100"/>
      <c r="G4" s="100"/>
      <c r="H4" s="100" t="s">
        <v>263</v>
      </c>
      <c r="I4" s="100" t="s">
        <v>257</v>
      </c>
      <c r="J4" s="100" t="s">
        <v>268</v>
      </c>
      <c r="K4" s="100" t="s">
        <v>266</v>
      </c>
      <c r="L4" s="100" t="s">
        <v>264</v>
      </c>
      <c r="M4" s="100" t="s">
        <v>270</v>
      </c>
      <c r="N4" s="100" t="s">
        <v>267</v>
      </c>
      <c r="O4" s="100" t="s">
        <v>261</v>
      </c>
      <c r="P4" s="100" t="s">
        <v>262</v>
      </c>
      <c r="Q4" s="100" t="s">
        <v>278</v>
      </c>
      <c r="R4" s="100" t="s">
        <v>273</v>
      </c>
      <c r="S4" s="100" t="s">
        <v>279</v>
      </c>
      <c r="T4" s="100" t="s">
        <v>274</v>
      </c>
      <c r="U4" s="100" t="s">
        <v>276</v>
      </c>
      <c r="V4" s="100" t="s">
        <v>272</v>
      </c>
      <c r="W4" s="100" t="s">
        <v>260</v>
      </c>
      <c r="X4" s="100" t="s">
        <v>258</v>
      </c>
      <c r="Y4" s="100" t="s">
        <v>259</v>
      </c>
      <c r="Z4" s="100" t="s">
        <v>271</v>
      </c>
      <c r="AA4" s="100" t="s">
        <v>277</v>
      </c>
      <c r="AB4" s="100" t="s">
        <v>275</v>
      </c>
      <c r="AC4" s="100" t="s">
        <v>280</v>
      </c>
      <c r="AD4" s="100" t="s">
        <v>269</v>
      </c>
      <c r="AE4" s="100" t="s">
        <v>269</v>
      </c>
      <c r="AF4" s="100" t="s">
        <v>265</v>
      </c>
    </row>
    <row r="5" spans="1:32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5</v>
      </c>
      <c r="L5" s="111">
        <v>6</v>
      </c>
      <c r="M5" s="111">
        <v>8</v>
      </c>
      <c r="N5" s="111">
        <v>10</v>
      </c>
      <c r="O5" s="111">
        <v>11</v>
      </c>
      <c r="P5" s="111">
        <v>12</v>
      </c>
      <c r="Q5" s="111">
        <v>13</v>
      </c>
      <c r="R5" s="111">
        <v>14</v>
      </c>
      <c r="S5" s="111">
        <v>15</v>
      </c>
      <c r="T5" s="111">
        <v>16</v>
      </c>
      <c r="U5" s="111">
        <v>17</v>
      </c>
      <c r="V5" s="111">
        <v>18</v>
      </c>
      <c r="W5" s="111">
        <v>19</v>
      </c>
      <c r="X5" s="111">
        <v>20</v>
      </c>
      <c r="Y5" s="111">
        <v>21</v>
      </c>
      <c r="Z5" s="111">
        <v>22</v>
      </c>
      <c r="AA5" s="111">
        <v>23</v>
      </c>
      <c r="AB5" s="111">
        <v>24</v>
      </c>
      <c r="AC5" s="111">
        <v>25</v>
      </c>
      <c r="AD5" s="111">
        <v>9</v>
      </c>
      <c r="AE5" s="111">
        <v>7</v>
      </c>
      <c r="AF5" s="111">
        <v>4</v>
      </c>
    </row>
    <row r="6" spans="1:32" s="238" customFormat="1" ht="23.25" customHeight="1">
      <c r="A6" s="166">
        <v>1</v>
      </c>
      <c r="B6" s="457" t="s">
        <v>151</v>
      </c>
      <c r="C6" s="457"/>
      <c r="D6" s="457"/>
      <c r="E6" s="457"/>
      <c r="F6" s="457"/>
      <c r="G6" s="457"/>
      <c r="H6" s="234"/>
      <c r="I6" s="234"/>
      <c r="J6" s="234"/>
      <c r="K6" s="234"/>
      <c r="L6" s="234"/>
      <c r="M6" s="234"/>
      <c r="N6" s="234"/>
      <c r="O6" s="234"/>
      <c r="P6" s="235"/>
      <c r="Q6" s="236"/>
      <c r="R6" s="236"/>
      <c r="S6" s="236"/>
      <c r="T6" s="236"/>
      <c r="U6" s="236"/>
      <c r="V6" s="236"/>
      <c r="W6" s="237"/>
      <c r="X6" s="248"/>
      <c r="Y6" s="248"/>
      <c r="Z6" s="249"/>
      <c r="AA6" s="236"/>
      <c r="AB6" s="235"/>
      <c r="AC6" s="237"/>
      <c r="AD6" s="234"/>
      <c r="AE6" s="234"/>
      <c r="AF6" s="234"/>
    </row>
    <row r="7" spans="1:32" ht="39.75" customHeight="1">
      <c r="A7" s="63">
        <v>2</v>
      </c>
      <c r="B7" s="63" t="s">
        <v>54</v>
      </c>
      <c r="C7" s="261" t="s">
        <v>55</v>
      </c>
      <c r="D7" s="123">
        <f>AVERAGE(H7:AC7)</f>
        <v>2.6363636363636362</v>
      </c>
      <c r="E7" s="110">
        <v>11</v>
      </c>
      <c r="F7" s="110">
        <v>11</v>
      </c>
      <c r="G7" s="110">
        <v>0</v>
      </c>
      <c r="H7" s="213">
        <v>5</v>
      </c>
      <c r="I7" s="213">
        <v>5</v>
      </c>
      <c r="J7" s="213">
        <v>5</v>
      </c>
      <c r="K7" s="213">
        <v>0</v>
      </c>
      <c r="L7" s="213">
        <v>0</v>
      </c>
      <c r="M7" s="213">
        <v>5</v>
      </c>
      <c r="N7" s="213">
        <v>0</v>
      </c>
      <c r="O7" s="213">
        <v>5</v>
      </c>
      <c r="P7" s="213">
        <v>0</v>
      </c>
      <c r="Q7" s="213">
        <v>5</v>
      </c>
      <c r="R7" s="213">
        <v>0</v>
      </c>
      <c r="S7" s="213">
        <v>3</v>
      </c>
      <c r="T7" s="213">
        <v>0</v>
      </c>
      <c r="U7" s="213">
        <v>5</v>
      </c>
      <c r="V7" s="213">
        <v>5</v>
      </c>
      <c r="W7" s="213">
        <v>5</v>
      </c>
      <c r="X7" s="244">
        <v>5</v>
      </c>
      <c r="Y7" s="244">
        <v>5</v>
      </c>
      <c r="Z7" s="213">
        <v>0</v>
      </c>
      <c r="AA7" s="213">
        <v>0</v>
      </c>
      <c r="AB7" s="213">
        <v>0</v>
      </c>
      <c r="AC7" s="213">
        <v>0</v>
      </c>
      <c r="AD7" s="213"/>
      <c r="AE7" s="213"/>
      <c r="AF7" s="213"/>
    </row>
    <row r="8" spans="1:32" ht="30" customHeight="1">
      <c r="A8" s="63">
        <v>3</v>
      </c>
      <c r="B8" s="63" t="s">
        <v>56</v>
      </c>
      <c r="C8" s="261" t="s">
        <v>57</v>
      </c>
      <c r="D8" s="123">
        <f>AVERAGE(H8:AC8)</f>
        <v>1.8181818181818181</v>
      </c>
      <c r="E8" s="110">
        <v>14</v>
      </c>
      <c r="F8" s="110">
        <v>8</v>
      </c>
      <c r="G8" s="110">
        <v>0</v>
      </c>
      <c r="H8" s="213">
        <v>5</v>
      </c>
      <c r="I8" s="213">
        <v>5</v>
      </c>
      <c r="J8" s="213">
        <v>5</v>
      </c>
      <c r="K8" s="213">
        <v>0</v>
      </c>
      <c r="L8" s="213">
        <v>0</v>
      </c>
      <c r="M8" s="213">
        <v>5</v>
      </c>
      <c r="N8" s="213">
        <v>0</v>
      </c>
      <c r="O8" s="213">
        <v>5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13">
        <v>0</v>
      </c>
      <c r="V8" s="213">
        <v>0</v>
      </c>
      <c r="W8" s="213">
        <v>5</v>
      </c>
      <c r="X8" s="244">
        <v>5</v>
      </c>
      <c r="Y8" s="244">
        <v>5</v>
      </c>
      <c r="Z8" s="213">
        <v>0</v>
      </c>
      <c r="AA8" s="213">
        <v>0</v>
      </c>
      <c r="AB8" s="213">
        <v>0</v>
      </c>
      <c r="AC8" s="213">
        <v>0</v>
      </c>
      <c r="AD8" s="213"/>
      <c r="AE8" s="213"/>
      <c r="AF8" s="213"/>
    </row>
    <row r="9" spans="1:32" ht="121.5" customHeight="1">
      <c r="A9" s="63">
        <v>4</v>
      </c>
      <c r="B9" s="63" t="s">
        <v>58</v>
      </c>
      <c r="C9" s="261" t="s">
        <v>128</v>
      </c>
      <c r="D9" s="123">
        <f>AVERAGE(H9:AC9)</f>
        <v>4.4</v>
      </c>
      <c r="E9" s="110">
        <v>3</v>
      </c>
      <c r="F9" s="110">
        <v>17</v>
      </c>
      <c r="G9" s="110">
        <v>2</v>
      </c>
      <c r="H9" s="213">
        <v>5</v>
      </c>
      <c r="I9" s="213">
        <v>5</v>
      </c>
      <c r="J9" s="213">
        <v>5</v>
      </c>
      <c r="K9" s="213">
        <v>5</v>
      </c>
      <c r="L9" s="213">
        <v>5</v>
      </c>
      <c r="M9" s="213">
        <v>5</v>
      </c>
      <c r="N9" s="213">
        <v>5</v>
      </c>
      <c r="O9" s="213">
        <v>5</v>
      </c>
      <c r="P9" s="213">
        <v>5</v>
      </c>
      <c r="Q9" s="213">
        <v>5</v>
      </c>
      <c r="R9" s="213">
        <v>5</v>
      </c>
      <c r="S9" s="214" t="s">
        <v>157</v>
      </c>
      <c r="T9" s="213">
        <v>5</v>
      </c>
      <c r="U9" s="214" t="s">
        <v>157</v>
      </c>
      <c r="V9" s="213">
        <v>5</v>
      </c>
      <c r="W9" s="213">
        <v>5</v>
      </c>
      <c r="X9" s="244">
        <v>5</v>
      </c>
      <c r="Y9" s="244">
        <v>5</v>
      </c>
      <c r="Z9" s="213">
        <v>0</v>
      </c>
      <c r="AA9" s="213">
        <v>0</v>
      </c>
      <c r="AB9" s="213">
        <v>3</v>
      </c>
      <c r="AC9" s="213">
        <v>5</v>
      </c>
      <c r="AD9" s="213"/>
      <c r="AE9" s="213"/>
      <c r="AF9" s="213"/>
    </row>
    <row r="10" spans="1:32" ht="92.25" customHeight="1">
      <c r="A10" s="63">
        <v>5</v>
      </c>
      <c r="B10" s="63" t="s">
        <v>59</v>
      </c>
      <c r="C10" s="261" t="s">
        <v>60</v>
      </c>
      <c r="D10" s="123">
        <f>AVERAGE(H10:AC10)</f>
        <v>4.6875</v>
      </c>
      <c r="E10" s="110">
        <v>3</v>
      </c>
      <c r="F10" s="110">
        <v>13</v>
      </c>
      <c r="G10" s="110">
        <v>6</v>
      </c>
      <c r="H10" s="213">
        <v>5</v>
      </c>
      <c r="I10" s="213">
        <v>4</v>
      </c>
      <c r="J10" s="214" t="s">
        <v>157</v>
      </c>
      <c r="K10" s="213">
        <v>5</v>
      </c>
      <c r="L10" s="214" t="s">
        <v>157</v>
      </c>
      <c r="M10" s="213">
        <v>5</v>
      </c>
      <c r="N10" s="214" t="s">
        <v>157</v>
      </c>
      <c r="O10" s="213">
        <v>5</v>
      </c>
      <c r="P10" s="213">
        <v>5</v>
      </c>
      <c r="Q10" s="213">
        <v>5</v>
      </c>
      <c r="R10" s="213">
        <v>5</v>
      </c>
      <c r="S10" s="213">
        <v>5</v>
      </c>
      <c r="T10" s="213">
        <v>5</v>
      </c>
      <c r="U10" s="213">
        <v>5</v>
      </c>
      <c r="V10" s="214" t="s">
        <v>157</v>
      </c>
      <c r="W10" s="214" t="s">
        <v>157</v>
      </c>
      <c r="X10" s="214" t="s">
        <v>157</v>
      </c>
      <c r="Y10" s="245">
        <v>5</v>
      </c>
      <c r="Z10" s="213">
        <v>5</v>
      </c>
      <c r="AA10" s="213">
        <v>5</v>
      </c>
      <c r="AB10" s="213">
        <v>3</v>
      </c>
      <c r="AC10" s="213">
        <v>3</v>
      </c>
      <c r="AD10" s="213"/>
      <c r="AE10" s="214"/>
      <c r="AF10" s="213"/>
    </row>
    <row r="11" spans="1:32" ht="91.5" customHeight="1">
      <c r="A11" s="63">
        <v>6</v>
      </c>
      <c r="B11" s="63" t="s">
        <v>61</v>
      </c>
      <c r="C11" s="261" t="s">
        <v>62</v>
      </c>
      <c r="D11" s="123">
        <f>AVERAGE(H11:AC11)</f>
        <v>2.5</v>
      </c>
      <c r="E11" s="110">
        <v>11</v>
      </c>
      <c r="F11" s="110">
        <v>11</v>
      </c>
      <c r="G11" s="110">
        <v>0</v>
      </c>
      <c r="H11" s="213">
        <v>5</v>
      </c>
      <c r="I11" s="213">
        <v>0</v>
      </c>
      <c r="J11" s="213">
        <v>5</v>
      </c>
      <c r="K11" s="213">
        <v>5</v>
      </c>
      <c r="L11" s="213">
        <v>5</v>
      </c>
      <c r="M11" s="213">
        <v>5</v>
      </c>
      <c r="N11" s="213">
        <v>5</v>
      </c>
      <c r="O11" s="213">
        <v>5</v>
      </c>
      <c r="P11" s="213">
        <v>5</v>
      </c>
      <c r="Q11" s="213">
        <v>0</v>
      </c>
      <c r="R11" s="213">
        <v>0</v>
      </c>
      <c r="S11" s="213">
        <v>0</v>
      </c>
      <c r="T11" s="213">
        <v>0</v>
      </c>
      <c r="U11" s="213">
        <v>0</v>
      </c>
      <c r="V11" s="213">
        <v>5</v>
      </c>
      <c r="W11" s="213">
        <v>5</v>
      </c>
      <c r="X11" s="244">
        <v>0</v>
      </c>
      <c r="Y11" s="244">
        <v>0</v>
      </c>
      <c r="Z11" s="213">
        <v>0</v>
      </c>
      <c r="AA11" s="213">
        <v>0</v>
      </c>
      <c r="AB11" s="213">
        <v>0</v>
      </c>
      <c r="AC11" s="213">
        <v>5</v>
      </c>
      <c r="AD11" s="213"/>
      <c r="AE11" s="213"/>
      <c r="AF11" s="213"/>
    </row>
    <row r="12" spans="1:32" s="240" customFormat="1" ht="32.25" customHeight="1">
      <c r="A12" s="166">
        <v>7</v>
      </c>
      <c r="B12" s="458" t="s">
        <v>16</v>
      </c>
      <c r="C12" s="458"/>
      <c r="D12" s="458"/>
      <c r="E12" s="458"/>
      <c r="F12" s="239"/>
      <c r="G12" s="239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247"/>
      <c r="Y12" s="247"/>
      <c r="Z12" s="148"/>
      <c r="AA12" s="148"/>
      <c r="AB12" s="148"/>
      <c r="AC12" s="148"/>
      <c r="AD12" s="148"/>
      <c r="AE12" s="148"/>
      <c r="AF12" s="148"/>
    </row>
    <row r="13" spans="1:32" ht="52.5" customHeight="1">
      <c r="A13" s="63">
        <v>8</v>
      </c>
      <c r="B13" s="63" t="s">
        <v>63</v>
      </c>
      <c r="C13" s="261" t="s">
        <v>64</v>
      </c>
      <c r="D13" s="123">
        <f aca="true" t="shared" si="0" ref="D13:D20">AVERAGE(H13:AC13)</f>
        <v>3.409090909090909</v>
      </c>
      <c r="E13" s="110">
        <v>13</v>
      </c>
      <c r="F13" s="110">
        <v>9</v>
      </c>
      <c r="G13" s="110">
        <v>0</v>
      </c>
      <c r="H13" s="213">
        <v>3</v>
      </c>
      <c r="I13" s="213">
        <v>5</v>
      </c>
      <c r="J13" s="213">
        <v>3</v>
      </c>
      <c r="K13" s="213">
        <v>5</v>
      </c>
      <c r="L13" s="213">
        <v>5</v>
      </c>
      <c r="M13" s="213">
        <v>5</v>
      </c>
      <c r="N13" s="213">
        <v>5</v>
      </c>
      <c r="O13" s="213">
        <v>5</v>
      </c>
      <c r="P13" s="213">
        <v>3</v>
      </c>
      <c r="Q13" s="213">
        <v>3</v>
      </c>
      <c r="R13" s="213">
        <v>3</v>
      </c>
      <c r="S13" s="213">
        <v>3</v>
      </c>
      <c r="T13" s="213">
        <v>3</v>
      </c>
      <c r="U13" s="213">
        <v>5</v>
      </c>
      <c r="V13" s="213">
        <v>3</v>
      </c>
      <c r="W13" s="213">
        <v>3</v>
      </c>
      <c r="X13" s="244">
        <v>3</v>
      </c>
      <c r="Y13" s="244">
        <v>5</v>
      </c>
      <c r="Z13" s="213">
        <v>0</v>
      </c>
      <c r="AA13" s="213">
        <v>0</v>
      </c>
      <c r="AB13" s="213">
        <v>0</v>
      </c>
      <c r="AC13" s="213">
        <v>5</v>
      </c>
      <c r="AD13" s="213"/>
      <c r="AE13" s="213"/>
      <c r="AF13" s="213"/>
    </row>
    <row r="14" spans="1:32" ht="94.5" customHeight="1">
      <c r="A14" s="63">
        <v>9</v>
      </c>
      <c r="B14" s="63" t="s">
        <v>65</v>
      </c>
      <c r="C14" s="261" t="s">
        <v>66</v>
      </c>
      <c r="D14" s="123">
        <f t="shared" si="0"/>
        <v>2.5454545454545454</v>
      </c>
      <c r="E14" s="110">
        <v>19</v>
      </c>
      <c r="F14" s="110">
        <v>3</v>
      </c>
      <c r="G14" s="110">
        <v>0</v>
      </c>
      <c r="H14" s="213">
        <v>4</v>
      </c>
      <c r="I14" s="213">
        <v>4</v>
      </c>
      <c r="J14" s="213">
        <v>3</v>
      </c>
      <c r="K14" s="213">
        <v>0</v>
      </c>
      <c r="L14" s="213">
        <v>3</v>
      </c>
      <c r="M14" s="213">
        <v>2</v>
      </c>
      <c r="N14" s="213">
        <v>4</v>
      </c>
      <c r="O14" s="213">
        <v>1</v>
      </c>
      <c r="P14" s="213">
        <v>5</v>
      </c>
      <c r="Q14" s="213">
        <v>2</v>
      </c>
      <c r="R14" s="213">
        <v>3</v>
      </c>
      <c r="S14" s="213">
        <v>4</v>
      </c>
      <c r="T14" s="213">
        <v>1</v>
      </c>
      <c r="U14" s="213">
        <v>0</v>
      </c>
      <c r="V14" s="213">
        <v>5</v>
      </c>
      <c r="W14" s="213">
        <v>4</v>
      </c>
      <c r="X14" s="244">
        <v>5</v>
      </c>
      <c r="Y14" s="244">
        <v>3</v>
      </c>
      <c r="Z14" s="213">
        <v>0</v>
      </c>
      <c r="AA14" s="213">
        <v>1</v>
      </c>
      <c r="AB14" s="213">
        <v>2</v>
      </c>
      <c r="AC14" s="213">
        <v>0</v>
      </c>
      <c r="AD14" s="213"/>
      <c r="AE14" s="213"/>
      <c r="AF14" s="213"/>
    </row>
    <row r="15" spans="1:32" ht="62.25" customHeight="1">
      <c r="A15" s="63">
        <v>10</v>
      </c>
      <c r="B15" s="63" t="s">
        <v>67</v>
      </c>
      <c r="C15" s="261" t="s">
        <v>68</v>
      </c>
      <c r="D15" s="157">
        <f t="shared" si="0"/>
        <v>5</v>
      </c>
      <c r="E15" s="255">
        <v>0</v>
      </c>
      <c r="F15" s="255">
        <v>22</v>
      </c>
      <c r="G15" s="110">
        <v>0</v>
      </c>
      <c r="H15" s="213">
        <v>5</v>
      </c>
      <c r="I15" s="213">
        <v>5</v>
      </c>
      <c r="J15" s="213">
        <v>5</v>
      </c>
      <c r="K15" s="213">
        <v>5</v>
      </c>
      <c r="L15" s="213">
        <v>5</v>
      </c>
      <c r="M15" s="213">
        <v>5</v>
      </c>
      <c r="N15" s="213">
        <v>5</v>
      </c>
      <c r="O15" s="213">
        <v>5</v>
      </c>
      <c r="P15" s="213">
        <v>5</v>
      </c>
      <c r="Q15" s="213">
        <v>5</v>
      </c>
      <c r="R15" s="213">
        <v>5</v>
      </c>
      <c r="S15" s="213">
        <v>5</v>
      </c>
      <c r="T15" s="213">
        <v>5</v>
      </c>
      <c r="U15" s="213">
        <v>5</v>
      </c>
      <c r="V15" s="213">
        <v>5</v>
      </c>
      <c r="W15" s="213">
        <v>5</v>
      </c>
      <c r="X15" s="244">
        <v>5</v>
      </c>
      <c r="Y15" s="244">
        <v>5</v>
      </c>
      <c r="Z15" s="213">
        <v>5</v>
      </c>
      <c r="AA15" s="213">
        <v>5</v>
      </c>
      <c r="AB15" s="259">
        <v>5</v>
      </c>
      <c r="AC15" s="213">
        <v>5</v>
      </c>
      <c r="AD15" s="213"/>
      <c r="AE15" s="213"/>
      <c r="AF15" s="213"/>
    </row>
    <row r="16" spans="1:32" ht="59.25" customHeight="1">
      <c r="A16" s="63">
        <v>11</v>
      </c>
      <c r="B16" s="63" t="s">
        <v>69</v>
      </c>
      <c r="C16" s="261" t="s">
        <v>70</v>
      </c>
      <c r="D16" s="123">
        <f t="shared" si="0"/>
        <v>4.705882352941177</v>
      </c>
      <c r="E16" s="110">
        <v>1</v>
      </c>
      <c r="F16" s="110">
        <v>16</v>
      </c>
      <c r="G16" s="110">
        <v>5</v>
      </c>
      <c r="H16" s="213">
        <v>5</v>
      </c>
      <c r="I16" s="213">
        <v>5</v>
      </c>
      <c r="J16" s="213">
        <v>5</v>
      </c>
      <c r="K16" s="213">
        <v>5</v>
      </c>
      <c r="L16" s="214" t="s">
        <v>157</v>
      </c>
      <c r="M16" s="213">
        <v>5</v>
      </c>
      <c r="N16" s="213">
        <v>5</v>
      </c>
      <c r="O16" s="213">
        <v>5</v>
      </c>
      <c r="P16" s="213">
        <v>5</v>
      </c>
      <c r="Q16" s="213">
        <v>5</v>
      </c>
      <c r="R16" s="213">
        <v>5</v>
      </c>
      <c r="S16" s="213">
        <v>5</v>
      </c>
      <c r="T16" s="213">
        <v>5</v>
      </c>
      <c r="U16" s="214" t="s">
        <v>157</v>
      </c>
      <c r="V16" s="213">
        <v>5</v>
      </c>
      <c r="W16" s="213">
        <v>0</v>
      </c>
      <c r="X16" s="214" t="s">
        <v>157</v>
      </c>
      <c r="Y16" s="214" t="s">
        <v>157</v>
      </c>
      <c r="Z16" s="213">
        <v>5</v>
      </c>
      <c r="AA16" s="213">
        <v>5</v>
      </c>
      <c r="AB16" s="214" t="s">
        <v>157</v>
      </c>
      <c r="AC16" s="213">
        <v>5</v>
      </c>
      <c r="AD16" s="213"/>
      <c r="AE16" s="213"/>
      <c r="AF16" s="214"/>
    </row>
    <row r="17" spans="1:32" ht="57.75" customHeight="1">
      <c r="A17" s="63">
        <v>12</v>
      </c>
      <c r="B17" s="63" t="s">
        <v>71</v>
      </c>
      <c r="C17" s="261" t="s">
        <v>72</v>
      </c>
      <c r="D17" s="123">
        <f t="shared" si="0"/>
        <v>4</v>
      </c>
      <c r="E17" s="110">
        <v>4</v>
      </c>
      <c r="F17" s="110">
        <v>13</v>
      </c>
      <c r="G17" s="110">
        <v>5</v>
      </c>
      <c r="H17" s="213">
        <v>5</v>
      </c>
      <c r="I17" s="213">
        <v>5</v>
      </c>
      <c r="J17" s="213">
        <v>5</v>
      </c>
      <c r="K17" s="213">
        <v>5</v>
      </c>
      <c r="L17" s="214" t="s">
        <v>157</v>
      </c>
      <c r="M17" s="213">
        <v>5</v>
      </c>
      <c r="N17" s="213">
        <v>5</v>
      </c>
      <c r="O17" s="213">
        <v>5</v>
      </c>
      <c r="P17" s="213">
        <v>5</v>
      </c>
      <c r="Q17" s="213">
        <v>0</v>
      </c>
      <c r="R17" s="213">
        <v>5</v>
      </c>
      <c r="S17" s="213">
        <v>5</v>
      </c>
      <c r="T17" s="213">
        <v>5</v>
      </c>
      <c r="U17" s="214" t="s">
        <v>157</v>
      </c>
      <c r="V17" s="213">
        <v>5</v>
      </c>
      <c r="W17" s="213">
        <v>5</v>
      </c>
      <c r="X17" s="214" t="s">
        <v>157</v>
      </c>
      <c r="Y17" s="214" t="s">
        <v>157</v>
      </c>
      <c r="Z17" s="213">
        <v>0</v>
      </c>
      <c r="AA17" s="213">
        <v>3</v>
      </c>
      <c r="AB17" s="214" t="s">
        <v>157</v>
      </c>
      <c r="AC17" s="213">
        <v>0</v>
      </c>
      <c r="AD17" s="213"/>
      <c r="AE17" s="213"/>
      <c r="AF17" s="214"/>
    </row>
    <row r="18" spans="1:32" ht="30" customHeight="1">
      <c r="A18" s="63">
        <v>13</v>
      </c>
      <c r="B18" s="63" t="s">
        <v>73</v>
      </c>
      <c r="C18" s="261" t="s">
        <v>74</v>
      </c>
      <c r="D18" s="123">
        <f t="shared" si="0"/>
        <v>3.8181818181818183</v>
      </c>
      <c r="E18" s="110">
        <v>12</v>
      </c>
      <c r="F18" s="110">
        <v>10</v>
      </c>
      <c r="G18" s="110">
        <v>0</v>
      </c>
      <c r="H18" s="213">
        <v>5</v>
      </c>
      <c r="I18" s="213">
        <v>5</v>
      </c>
      <c r="J18" s="213">
        <v>5</v>
      </c>
      <c r="K18" s="213">
        <v>4</v>
      </c>
      <c r="L18" s="213">
        <v>4</v>
      </c>
      <c r="M18" s="213">
        <v>5</v>
      </c>
      <c r="N18" s="213">
        <v>5</v>
      </c>
      <c r="O18" s="213">
        <v>5</v>
      </c>
      <c r="P18" s="213">
        <v>5</v>
      </c>
      <c r="Q18" s="213">
        <v>3</v>
      </c>
      <c r="R18" s="213">
        <v>3</v>
      </c>
      <c r="S18" s="213">
        <v>3</v>
      </c>
      <c r="T18" s="213">
        <v>0</v>
      </c>
      <c r="U18" s="213">
        <v>2</v>
      </c>
      <c r="V18" s="213">
        <v>3</v>
      </c>
      <c r="W18" s="213">
        <v>5</v>
      </c>
      <c r="X18" s="244">
        <v>3</v>
      </c>
      <c r="Y18" s="244">
        <v>3</v>
      </c>
      <c r="Z18" s="213">
        <v>5</v>
      </c>
      <c r="AA18" s="213">
        <v>5</v>
      </c>
      <c r="AB18" s="213">
        <v>3</v>
      </c>
      <c r="AC18" s="213">
        <v>3</v>
      </c>
      <c r="AD18" s="213"/>
      <c r="AE18" s="213"/>
      <c r="AF18" s="213"/>
    </row>
    <row r="19" spans="1:32" ht="39.75" customHeight="1">
      <c r="A19" s="63">
        <v>14</v>
      </c>
      <c r="B19" s="63" t="s">
        <v>75</v>
      </c>
      <c r="C19" s="261" t="s">
        <v>76</v>
      </c>
      <c r="D19" s="123">
        <f t="shared" si="0"/>
        <v>5</v>
      </c>
      <c r="E19" s="110">
        <v>0</v>
      </c>
      <c r="F19" s="110">
        <v>22</v>
      </c>
      <c r="G19" s="110">
        <v>0</v>
      </c>
      <c r="H19" s="213">
        <v>5</v>
      </c>
      <c r="I19" s="213">
        <v>5</v>
      </c>
      <c r="J19" s="213">
        <v>5</v>
      </c>
      <c r="K19" s="213">
        <v>5</v>
      </c>
      <c r="L19" s="213">
        <v>5</v>
      </c>
      <c r="M19" s="213">
        <v>5</v>
      </c>
      <c r="N19" s="213">
        <v>5</v>
      </c>
      <c r="O19" s="213">
        <v>5</v>
      </c>
      <c r="P19" s="213">
        <v>5</v>
      </c>
      <c r="Q19" s="213">
        <v>5</v>
      </c>
      <c r="R19" s="213">
        <v>5</v>
      </c>
      <c r="S19" s="213">
        <v>5</v>
      </c>
      <c r="T19" s="213">
        <v>5</v>
      </c>
      <c r="U19" s="213">
        <v>5</v>
      </c>
      <c r="V19" s="213">
        <v>5</v>
      </c>
      <c r="W19" s="213">
        <v>5</v>
      </c>
      <c r="X19" s="244">
        <v>5</v>
      </c>
      <c r="Y19" s="244">
        <v>5</v>
      </c>
      <c r="Z19" s="213">
        <v>5</v>
      </c>
      <c r="AA19" s="213">
        <v>5</v>
      </c>
      <c r="AB19" s="213">
        <v>5</v>
      </c>
      <c r="AC19" s="213">
        <v>5</v>
      </c>
      <c r="AD19" s="213"/>
      <c r="AE19" s="213"/>
      <c r="AF19" s="213"/>
    </row>
    <row r="20" spans="1:32" ht="39" customHeight="1">
      <c r="A20" s="63">
        <v>15</v>
      </c>
      <c r="B20" s="63" t="s">
        <v>77</v>
      </c>
      <c r="C20" s="261" t="s">
        <v>78</v>
      </c>
      <c r="D20" s="123">
        <f t="shared" si="0"/>
        <v>2.9444444444444446</v>
      </c>
      <c r="E20" s="110">
        <v>8</v>
      </c>
      <c r="F20" s="110">
        <v>10</v>
      </c>
      <c r="G20" s="110">
        <v>4</v>
      </c>
      <c r="H20" s="213">
        <v>5</v>
      </c>
      <c r="I20" s="213">
        <v>5</v>
      </c>
      <c r="J20" s="213">
        <v>5</v>
      </c>
      <c r="K20" s="213">
        <v>0</v>
      </c>
      <c r="L20" s="213">
        <v>5</v>
      </c>
      <c r="M20" s="213">
        <v>5</v>
      </c>
      <c r="N20" s="213">
        <v>0</v>
      </c>
      <c r="O20" s="213">
        <v>0</v>
      </c>
      <c r="P20" s="213">
        <v>5</v>
      </c>
      <c r="Q20" s="213">
        <v>5</v>
      </c>
      <c r="R20" s="213">
        <v>5</v>
      </c>
      <c r="S20" s="213">
        <v>1</v>
      </c>
      <c r="T20" s="214" t="s">
        <v>157</v>
      </c>
      <c r="U20" s="213">
        <v>5</v>
      </c>
      <c r="V20" s="213">
        <v>5</v>
      </c>
      <c r="W20" s="213">
        <v>0</v>
      </c>
      <c r="X20" s="214" t="s">
        <v>157</v>
      </c>
      <c r="Y20" s="214" t="s">
        <v>157</v>
      </c>
      <c r="Z20" s="214" t="s">
        <v>157</v>
      </c>
      <c r="AA20" s="213">
        <v>0</v>
      </c>
      <c r="AB20" s="213">
        <v>0</v>
      </c>
      <c r="AC20" s="213">
        <v>2</v>
      </c>
      <c r="AD20" s="213"/>
      <c r="AE20" s="213"/>
      <c r="AF20" s="213"/>
    </row>
    <row r="21" spans="1:32" s="238" customFormat="1" ht="22.5" customHeight="1">
      <c r="A21" s="166">
        <v>16</v>
      </c>
      <c r="B21" s="456" t="s">
        <v>29</v>
      </c>
      <c r="C21" s="456"/>
      <c r="D21" s="456"/>
      <c r="E21" s="456"/>
      <c r="F21" s="456"/>
      <c r="G21" s="456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247"/>
      <c r="Y21" s="247"/>
      <c r="Z21" s="148"/>
      <c r="AA21" s="148"/>
      <c r="AB21" s="148"/>
      <c r="AC21" s="148"/>
      <c r="AD21" s="148"/>
      <c r="AE21" s="148"/>
      <c r="AF21" s="148"/>
    </row>
    <row r="22" spans="1:32" ht="49.5" customHeight="1">
      <c r="A22" s="63">
        <v>17</v>
      </c>
      <c r="B22" s="63" t="s">
        <v>79</v>
      </c>
      <c r="C22" s="270" t="s">
        <v>80</v>
      </c>
      <c r="D22" s="123">
        <f>AVERAGE(H22:AC22)</f>
        <v>5</v>
      </c>
      <c r="E22" s="255">
        <v>0</v>
      </c>
      <c r="F22" s="255">
        <v>22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59">
        <v>5</v>
      </c>
      <c r="S22" s="213">
        <v>5</v>
      </c>
      <c r="T22" s="213">
        <v>5</v>
      </c>
      <c r="U22" s="213">
        <v>5</v>
      </c>
      <c r="V22" s="213">
        <v>5</v>
      </c>
      <c r="W22" s="213">
        <v>5</v>
      </c>
      <c r="X22" s="244">
        <v>5</v>
      </c>
      <c r="Y22" s="244">
        <v>5</v>
      </c>
      <c r="Z22" s="213">
        <v>5</v>
      </c>
      <c r="AA22" s="213">
        <v>5</v>
      </c>
      <c r="AB22" s="213">
        <v>5</v>
      </c>
      <c r="AC22" s="213">
        <v>5</v>
      </c>
      <c r="AD22" s="213"/>
      <c r="AE22" s="213"/>
      <c r="AF22" s="213"/>
    </row>
    <row r="23" spans="1:32" ht="45" customHeight="1">
      <c r="A23" s="63">
        <v>18</v>
      </c>
      <c r="B23" s="63" t="s">
        <v>81</v>
      </c>
      <c r="C23" s="270" t="s">
        <v>82</v>
      </c>
      <c r="D23" s="123">
        <f>AVERAGE(H23:AC23)</f>
        <v>4.545454545454546</v>
      </c>
      <c r="E23" s="110">
        <v>2</v>
      </c>
      <c r="F23" s="110">
        <v>20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5</v>
      </c>
      <c r="Q23" s="213">
        <v>5</v>
      </c>
      <c r="R23" s="213">
        <v>5</v>
      </c>
      <c r="S23" s="213">
        <v>5</v>
      </c>
      <c r="T23" s="213">
        <v>5</v>
      </c>
      <c r="U23" s="213">
        <v>5</v>
      </c>
      <c r="V23" s="213">
        <v>0</v>
      </c>
      <c r="W23" s="213">
        <v>5</v>
      </c>
      <c r="X23" s="244">
        <v>5</v>
      </c>
      <c r="Y23" s="244">
        <v>5</v>
      </c>
      <c r="Z23" s="213">
        <v>5</v>
      </c>
      <c r="AA23" s="213">
        <v>5</v>
      </c>
      <c r="AB23" s="213">
        <v>5</v>
      </c>
      <c r="AC23" s="213">
        <v>5</v>
      </c>
      <c r="AD23" s="213"/>
      <c r="AE23" s="213"/>
      <c r="AF23" s="213"/>
    </row>
    <row r="24" spans="1:32" s="238" customFormat="1" ht="24" customHeight="1">
      <c r="A24" s="166">
        <v>19</v>
      </c>
      <c r="B24" s="456" t="s">
        <v>32</v>
      </c>
      <c r="C24" s="456"/>
      <c r="D24" s="456"/>
      <c r="E24" s="456"/>
      <c r="F24" s="456"/>
      <c r="G24" s="456"/>
      <c r="H24" s="241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247"/>
      <c r="Y24" s="247"/>
      <c r="Z24" s="148"/>
      <c r="AA24" s="148"/>
      <c r="AB24" s="148"/>
      <c r="AC24" s="148"/>
      <c r="AD24" s="148"/>
      <c r="AE24" s="148"/>
      <c r="AF24" s="148"/>
    </row>
    <row r="25" spans="1:32" ht="36.75" customHeight="1">
      <c r="A25" s="63">
        <v>20</v>
      </c>
      <c r="B25" s="63" t="s">
        <v>83</v>
      </c>
      <c r="C25" s="270" t="s">
        <v>84</v>
      </c>
      <c r="D25" s="218">
        <f>AVERAGE(H25:AC25)</f>
        <v>5</v>
      </c>
      <c r="E25" s="110">
        <v>0</v>
      </c>
      <c r="F25" s="110">
        <v>22</v>
      </c>
      <c r="G25" s="110">
        <v>0</v>
      </c>
      <c r="H25" s="213">
        <v>5</v>
      </c>
      <c r="I25" s="213">
        <v>5</v>
      </c>
      <c r="J25" s="213">
        <v>5</v>
      </c>
      <c r="K25" s="213">
        <v>5</v>
      </c>
      <c r="L25" s="213">
        <v>5</v>
      </c>
      <c r="M25" s="213">
        <v>5</v>
      </c>
      <c r="N25" s="213">
        <v>5</v>
      </c>
      <c r="O25" s="213">
        <v>5</v>
      </c>
      <c r="P25" s="213">
        <v>5</v>
      </c>
      <c r="Q25" s="213">
        <v>5</v>
      </c>
      <c r="R25" s="213">
        <v>5</v>
      </c>
      <c r="S25" s="213">
        <v>5</v>
      </c>
      <c r="T25" s="213">
        <v>5</v>
      </c>
      <c r="U25" s="213">
        <v>5</v>
      </c>
      <c r="V25" s="213">
        <v>5</v>
      </c>
      <c r="W25" s="213">
        <v>5</v>
      </c>
      <c r="X25" s="213">
        <v>5</v>
      </c>
      <c r="Y25" s="213">
        <v>5</v>
      </c>
      <c r="Z25" s="213">
        <v>5</v>
      </c>
      <c r="AA25" s="213">
        <v>5</v>
      </c>
      <c r="AB25" s="213">
        <v>5</v>
      </c>
      <c r="AC25" s="213">
        <v>5</v>
      </c>
      <c r="AD25" s="213"/>
      <c r="AE25" s="213"/>
      <c r="AF25" s="213"/>
    </row>
    <row r="26" spans="1:32" ht="33" customHeight="1">
      <c r="A26" s="63">
        <v>21</v>
      </c>
      <c r="B26" s="63" t="s">
        <v>85</v>
      </c>
      <c r="C26" s="270" t="s">
        <v>86</v>
      </c>
      <c r="D26" s="123">
        <f>AVERAGE(H26:AC26)</f>
        <v>5</v>
      </c>
      <c r="E26" s="110">
        <v>0</v>
      </c>
      <c r="F26" s="110">
        <v>22</v>
      </c>
      <c r="G26" s="110">
        <v>0</v>
      </c>
      <c r="H26" s="213">
        <v>5</v>
      </c>
      <c r="I26" s="213">
        <v>5</v>
      </c>
      <c r="J26" s="213">
        <v>5</v>
      </c>
      <c r="K26" s="213">
        <v>5</v>
      </c>
      <c r="L26" s="213">
        <v>5</v>
      </c>
      <c r="M26" s="213">
        <v>5</v>
      </c>
      <c r="N26" s="213">
        <v>5</v>
      </c>
      <c r="O26" s="213">
        <v>5</v>
      </c>
      <c r="P26" s="213">
        <v>5</v>
      </c>
      <c r="Q26" s="213">
        <v>5</v>
      </c>
      <c r="R26" s="213">
        <v>5</v>
      </c>
      <c r="S26" s="213">
        <v>5</v>
      </c>
      <c r="T26" s="213">
        <v>5</v>
      </c>
      <c r="U26" s="213">
        <v>5</v>
      </c>
      <c r="V26" s="213">
        <v>5</v>
      </c>
      <c r="W26" s="213">
        <v>5</v>
      </c>
      <c r="X26" s="213">
        <v>5</v>
      </c>
      <c r="Y26" s="213">
        <v>5</v>
      </c>
      <c r="Z26" s="213">
        <v>5</v>
      </c>
      <c r="AA26" s="213">
        <v>5</v>
      </c>
      <c r="AB26" s="213">
        <v>5</v>
      </c>
      <c r="AC26" s="213">
        <v>5</v>
      </c>
      <c r="AD26" s="213"/>
      <c r="AE26" s="213"/>
      <c r="AF26" s="213"/>
    </row>
    <row r="27" spans="1:32" ht="45" customHeight="1">
      <c r="A27" s="63">
        <v>22</v>
      </c>
      <c r="B27" s="63" t="s">
        <v>87</v>
      </c>
      <c r="C27" s="270" t="s">
        <v>88</v>
      </c>
      <c r="D27" s="218">
        <f>AVERAGE(H27:AC27)</f>
        <v>5</v>
      </c>
      <c r="E27" s="110">
        <v>0</v>
      </c>
      <c r="F27" s="110">
        <v>22</v>
      </c>
      <c r="G27" s="110">
        <v>0</v>
      </c>
      <c r="H27" s="213">
        <v>5</v>
      </c>
      <c r="I27" s="213">
        <v>5</v>
      </c>
      <c r="J27" s="213">
        <v>5</v>
      </c>
      <c r="K27" s="213">
        <v>5</v>
      </c>
      <c r="L27" s="213">
        <v>5</v>
      </c>
      <c r="M27" s="213">
        <v>5</v>
      </c>
      <c r="N27" s="213">
        <v>5</v>
      </c>
      <c r="O27" s="213">
        <v>5</v>
      </c>
      <c r="P27" s="213">
        <v>5</v>
      </c>
      <c r="Q27" s="213">
        <v>5</v>
      </c>
      <c r="R27" s="213">
        <v>5</v>
      </c>
      <c r="S27" s="213">
        <v>5</v>
      </c>
      <c r="T27" s="213">
        <v>5</v>
      </c>
      <c r="U27" s="213">
        <v>5</v>
      </c>
      <c r="V27" s="213">
        <v>5</v>
      </c>
      <c r="W27" s="213">
        <v>5</v>
      </c>
      <c r="X27" s="213">
        <v>5</v>
      </c>
      <c r="Y27" s="213">
        <v>5</v>
      </c>
      <c r="Z27" s="213">
        <v>5</v>
      </c>
      <c r="AA27" s="213">
        <v>5</v>
      </c>
      <c r="AB27" s="213">
        <v>5</v>
      </c>
      <c r="AC27" s="213">
        <v>5</v>
      </c>
      <c r="AD27" s="213"/>
      <c r="AE27" s="213"/>
      <c r="AF27" s="213"/>
    </row>
    <row r="28" spans="1:32" s="238" customFormat="1" ht="23.25" customHeight="1">
      <c r="A28" s="166">
        <v>23</v>
      </c>
      <c r="B28" s="456" t="s">
        <v>36</v>
      </c>
      <c r="C28" s="456"/>
      <c r="D28" s="456"/>
      <c r="E28" s="456"/>
      <c r="F28" s="456"/>
      <c r="G28" s="456"/>
      <c r="H28" s="242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247"/>
      <c r="Y28" s="247"/>
      <c r="Z28" s="148"/>
      <c r="AA28" s="148"/>
      <c r="AB28" s="148"/>
      <c r="AC28" s="148"/>
      <c r="AD28" s="148"/>
      <c r="AE28" s="148"/>
      <c r="AF28" s="148"/>
    </row>
    <row r="29" spans="1:32" ht="45" customHeight="1">
      <c r="A29" s="63">
        <v>24</v>
      </c>
      <c r="B29" s="63" t="s">
        <v>89</v>
      </c>
      <c r="C29" s="270" t="s">
        <v>90</v>
      </c>
      <c r="D29" s="123">
        <f>AVERAGE(H29:AC29)</f>
        <v>2.75</v>
      </c>
      <c r="E29" s="110">
        <v>9</v>
      </c>
      <c r="F29" s="110">
        <v>11</v>
      </c>
      <c r="G29" s="110">
        <v>2</v>
      </c>
      <c r="H29" s="246">
        <v>5</v>
      </c>
      <c r="I29" s="213">
        <v>5</v>
      </c>
      <c r="J29" s="213">
        <v>5</v>
      </c>
      <c r="K29" s="213">
        <v>0</v>
      </c>
      <c r="L29" s="213">
        <v>0</v>
      </c>
      <c r="M29" s="213">
        <v>5</v>
      </c>
      <c r="N29" s="213">
        <v>5</v>
      </c>
      <c r="O29" s="213">
        <v>5</v>
      </c>
      <c r="P29" s="213">
        <v>0</v>
      </c>
      <c r="Q29" s="213">
        <v>0</v>
      </c>
      <c r="R29" s="213">
        <v>5</v>
      </c>
      <c r="S29" s="213">
        <v>0</v>
      </c>
      <c r="T29" s="213">
        <v>0</v>
      </c>
      <c r="U29" s="213">
        <v>5</v>
      </c>
      <c r="V29" s="213">
        <v>5</v>
      </c>
      <c r="W29" s="213">
        <v>0</v>
      </c>
      <c r="X29" s="214" t="s">
        <v>157</v>
      </c>
      <c r="Y29" s="214" t="s">
        <v>157</v>
      </c>
      <c r="Z29" s="213">
        <v>5</v>
      </c>
      <c r="AA29" s="213">
        <v>5</v>
      </c>
      <c r="AB29" s="213">
        <v>0</v>
      </c>
      <c r="AC29" s="213">
        <v>0</v>
      </c>
      <c r="AD29" s="213"/>
      <c r="AE29" s="213"/>
      <c r="AF29" s="213"/>
    </row>
    <row r="30" spans="1:32" s="50" customFormat="1" ht="63" customHeight="1">
      <c r="A30" s="63">
        <v>25</v>
      </c>
      <c r="B30" s="63" t="s">
        <v>91</v>
      </c>
      <c r="C30" s="270" t="s">
        <v>92</v>
      </c>
      <c r="D30" s="123">
        <f>AVERAGE(H30:AC30)</f>
        <v>0.5555555555555556</v>
      </c>
      <c r="E30" s="110">
        <v>8</v>
      </c>
      <c r="F30" s="110">
        <v>1</v>
      </c>
      <c r="G30" s="110">
        <v>13</v>
      </c>
      <c r="H30" s="214" t="s">
        <v>157</v>
      </c>
      <c r="I30" s="214" t="s">
        <v>157</v>
      </c>
      <c r="J30" s="214" t="s">
        <v>157</v>
      </c>
      <c r="K30" s="214" t="s">
        <v>157</v>
      </c>
      <c r="L30" s="214" t="s">
        <v>157</v>
      </c>
      <c r="M30" s="214" t="s">
        <v>157</v>
      </c>
      <c r="N30" s="214" t="s">
        <v>157</v>
      </c>
      <c r="O30" s="214" t="s">
        <v>157</v>
      </c>
      <c r="P30" s="213">
        <v>0</v>
      </c>
      <c r="Q30" s="214" t="s">
        <v>157</v>
      </c>
      <c r="R30" s="214" t="s">
        <v>157</v>
      </c>
      <c r="S30" s="214" t="s">
        <v>157</v>
      </c>
      <c r="T30" s="213">
        <v>0</v>
      </c>
      <c r="U30" s="214" t="s">
        <v>157</v>
      </c>
      <c r="V30" s="213">
        <v>0</v>
      </c>
      <c r="W30" s="244">
        <v>5</v>
      </c>
      <c r="X30" s="244">
        <v>0</v>
      </c>
      <c r="Y30" s="244">
        <v>0</v>
      </c>
      <c r="Z30" s="213">
        <v>0</v>
      </c>
      <c r="AA30" s="213">
        <v>0</v>
      </c>
      <c r="AB30" s="214" t="s">
        <v>157</v>
      </c>
      <c r="AC30" s="213">
        <v>0</v>
      </c>
      <c r="AD30" s="213"/>
      <c r="AE30" s="213"/>
      <c r="AF30" s="214"/>
    </row>
    <row r="31" spans="1:32" s="159" customFormat="1" ht="38.25" customHeight="1">
      <c r="A31" s="155">
        <v>26</v>
      </c>
      <c r="B31" s="155" t="s">
        <v>93</v>
      </c>
      <c r="C31" s="271" t="s">
        <v>94</v>
      </c>
      <c r="D31" s="157">
        <f>AVERAGE(H31:AC31)</f>
        <v>4.2105263157894735</v>
      </c>
      <c r="E31" s="158">
        <v>3</v>
      </c>
      <c r="F31" s="158">
        <v>16</v>
      </c>
      <c r="G31" s="158">
        <v>3</v>
      </c>
      <c r="H31" s="259">
        <v>5</v>
      </c>
      <c r="I31" s="213">
        <v>5</v>
      </c>
      <c r="J31" s="259">
        <v>5</v>
      </c>
      <c r="K31" s="213">
        <v>5</v>
      </c>
      <c r="L31" s="213">
        <v>5</v>
      </c>
      <c r="M31" s="259">
        <v>5</v>
      </c>
      <c r="N31" s="213">
        <v>5</v>
      </c>
      <c r="O31" s="213">
        <v>5</v>
      </c>
      <c r="P31" s="213">
        <v>5</v>
      </c>
      <c r="Q31" s="213">
        <v>5</v>
      </c>
      <c r="R31" s="213">
        <v>5</v>
      </c>
      <c r="S31" s="213">
        <v>5</v>
      </c>
      <c r="T31" s="213">
        <v>5</v>
      </c>
      <c r="U31" s="213">
        <v>5</v>
      </c>
      <c r="V31" s="213">
        <v>0</v>
      </c>
      <c r="W31" s="214" t="s">
        <v>157</v>
      </c>
      <c r="X31" s="214" t="s">
        <v>157</v>
      </c>
      <c r="Y31" s="214" t="s">
        <v>157</v>
      </c>
      <c r="Z31" s="213">
        <v>5</v>
      </c>
      <c r="AA31" s="213">
        <v>0</v>
      </c>
      <c r="AB31" s="213">
        <v>0</v>
      </c>
      <c r="AC31" s="213">
        <v>5</v>
      </c>
      <c r="AD31" s="213"/>
      <c r="AE31" s="213"/>
      <c r="AF31" s="213"/>
    </row>
    <row r="32" spans="1:32" ht="41.25" customHeight="1">
      <c r="A32" s="63">
        <v>27</v>
      </c>
      <c r="B32" s="63" t="s">
        <v>95</v>
      </c>
      <c r="C32" s="270" t="s">
        <v>96</v>
      </c>
      <c r="D32" s="123">
        <f>AVERAGE(H32:AC32)</f>
        <v>3.6666666666666665</v>
      </c>
      <c r="E32" s="110">
        <v>4</v>
      </c>
      <c r="F32" s="110">
        <v>11</v>
      </c>
      <c r="G32" s="110">
        <v>7</v>
      </c>
      <c r="H32" s="213">
        <v>5</v>
      </c>
      <c r="I32" s="213">
        <v>5</v>
      </c>
      <c r="J32" s="213">
        <v>5</v>
      </c>
      <c r="K32" s="213">
        <v>5</v>
      </c>
      <c r="L32" s="214" t="s">
        <v>157</v>
      </c>
      <c r="M32" s="213">
        <v>5</v>
      </c>
      <c r="N32" s="213">
        <v>5</v>
      </c>
      <c r="O32" s="213">
        <v>5</v>
      </c>
      <c r="P32" s="213">
        <v>5</v>
      </c>
      <c r="Q32" s="213">
        <v>5</v>
      </c>
      <c r="R32" s="213">
        <v>5</v>
      </c>
      <c r="S32" s="214" t="s">
        <v>157</v>
      </c>
      <c r="T32" s="213">
        <v>0</v>
      </c>
      <c r="U32" s="214" t="s">
        <v>157</v>
      </c>
      <c r="V32" s="213">
        <v>5</v>
      </c>
      <c r="W32" s="213">
        <v>0</v>
      </c>
      <c r="X32" s="214" t="s">
        <v>157</v>
      </c>
      <c r="Y32" s="214" t="s">
        <v>157</v>
      </c>
      <c r="Z32" s="213">
        <v>0</v>
      </c>
      <c r="AA32" s="214" t="s">
        <v>157</v>
      </c>
      <c r="AB32" s="214" t="s">
        <v>157</v>
      </c>
      <c r="AC32" s="213">
        <v>0</v>
      </c>
      <c r="AD32" s="213"/>
      <c r="AE32" s="213"/>
      <c r="AF32" s="214"/>
    </row>
    <row r="33" spans="1:32" ht="66.75" customHeight="1">
      <c r="A33" s="63">
        <v>28</v>
      </c>
      <c r="B33" s="63" t="s">
        <v>97</v>
      </c>
      <c r="C33" s="270" t="s">
        <v>98</v>
      </c>
      <c r="D33" s="157">
        <f>AVERAGE(H33:AC33)</f>
        <v>3.75</v>
      </c>
      <c r="E33" s="110">
        <v>5</v>
      </c>
      <c r="F33" s="110">
        <v>15</v>
      </c>
      <c r="G33" s="110">
        <v>2</v>
      </c>
      <c r="H33" s="213">
        <v>5</v>
      </c>
      <c r="I33" s="213">
        <v>5</v>
      </c>
      <c r="J33" s="213">
        <v>5</v>
      </c>
      <c r="K33" s="213">
        <v>5</v>
      </c>
      <c r="L33" s="213">
        <v>5</v>
      </c>
      <c r="M33" s="213">
        <v>5</v>
      </c>
      <c r="N33" s="213">
        <v>5</v>
      </c>
      <c r="O33" s="213">
        <v>5</v>
      </c>
      <c r="P33" s="213">
        <v>5</v>
      </c>
      <c r="Q33" s="213">
        <v>0</v>
      </c>
      <c r="R33" s="213">
        <v>0</v>
      </c>
      <c r="S33" s="213">
        <v>5</v>
      </c>
      <c r="T33" s="213">
        <v>0</v>
      </c>
      <c r="U33" s="213">
        <v>5</v>
      </c>
      <c r="V33" s="213">
        <v>0</v>
      </c>
      <c r="W33" s="213">
        <v>0</v>
      </c>
      <c r="X33" s="214" t="s">
        <v>157</v>
      </c>
      <c r="Y33" s="214" t="s">
        <v>157</v>
      </c>
      <c r="Z33" s="213">
        <v>5</v>
      </c>
      <c r="AA33" s="213">
        <v>5</v>
      </c>
      <c r="AB33" s="213">
        <v>5</v>
      </c>
      <c r="AC33" s="213">
        <v>5</v>
      </c>
      <c r="AD33" s="213"/>
      <c r="AE33" s="213"/>
      <c r="AF33" s="213"/>
    </row>
    <row r="34" spans="1:32" s="238" customFormat="1" ht="21" customHeight="1">
      <c r="A34" s="166">
        <v>29</v>
      </c>
      <c r="B34" s="456" t="s">
        <v>44</v>
      </c>
      <c r="C34" s="456"/>
      <c r="D34" s="456"/>
      <c r="E34" s="456"/>
      <c r="F34" s="456"/>
      <c r="G34" s="456"/>
      <c r="H34" s="243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247"/>
      <c r="Y34" s="247"/>
      <c r="Z34" s="148"/>
      <c r="AA34" s="148"/>
      <c r="AB34" s="148"/>
      <c r="AC34" s="148"/>
      <c r="AD34" s="148"/>
      <c r="AE34" s="148"/>
      <c r="AF34" s="148"/>
    </row>
    <row r="35" spans="1:32" ht="36" customHeight="1">
      <c r="A35" s="63">
        <v>30</v>
      </c>
      <c r="B35" s="63" t="s">
        <v>99</v>
      </c>
      <c r="C35" s="270" t="s">
        <v>100</v>
      </c>
      <c r="D35" s="123">
        <f>AVERAGE(H35:AC35)</f>
        <v>3.409090909090909</v>
      </c>
      <c r="E35" s="110">
        <v>7</v>
      </c>
      <c r="F35" s="110">
        <v>15</v>
      </c>
      <c r="G35" s="110">
        <v>0</v>
      </c>
      <c r="H35" s="213">
        <v>5</v>
      </c>
      <c r="I35" s="213">
        <v>5</v>
      </c>
      <c r="J35" s="213">
        <v>5</v>
      </c>
      <c r="K35" s="213">
        <v>5</v>
      </c>
      <c r="L35" s="213">
        <v>5</v>
      </c>
      <c r="M35" s="213">
        <v>5</v>
      </c>
      <c r="N35" s="213">
        <v>5</v>
      </c>
      <c r="O35" s="213">
        <v>5</v>
      </c>
      <c r="P35" s="213">
        <v>5</v>
      </c>
      <c r="Q35" s="213">
        <v>5</v>
      </c>
      <c r="R35" s="213">
        <v>0</v>
      </c>
      <c r="S35" s="213">
        <v>5</v>
      </c>
      <c r="T35" s="213">
        <v>5</v>
      </c>
      <c r="U35" s="213">
        <v>0</v>
      </c>
      <c r="V35" s="213">
        <v>0</v>
      </c>
      <c r="W35" s="213">
        <v>0</v>
      </c>
      <c r="X35" s="244">
        <v>5</v>
      </c>
      <c r="Y35" s="244">
        <v>0</v>
      </c>
      <c r="Z35" s="213">
        <v>5</v>
      </c>
      <c r="AA35" s="213">
        <v>5</v>
      </c>
      <c r="AB35" s="213">
        <v>0</v>
      </c>
      <c r="AC35" s="213">
        <v>0</v>
      </c>
      <c r="AD35" s="213"/>
      <c r="AE35" s="213"/>
      <c r="AF35" s="213"/>
    </row>
    <row r="36" spans="3:32" ht="27" customHeight="1">
      <c r="C36" s="272" t="s">
        <v>124</v>
      </c>
      <c r="D36" s="132">
        <f>AVERAGE(H36:AC36)</f>
        <v>83.5</v>
      </c>
      <c r="H36" s="106">
        <f>SUM(H6:H35)</f>
        <v>107</v>
      </c>
      <c r="I36" s="106">
        <f>SUM(I6:I35)</f>
        <v>108</v>
      </c>
      <c r="J36" s="106">
        <f>SUM(J6:J35)</f>
        <v>106</v>
      </c>
      <c r="K36" s="106">
        <f aca="true" t="shared" si="1" ref="K36:P36">SUM(K6:K35)</f>
        <v>89</v>
      </c>
      <c r="L36" s="106">
        <f t="shared" si="1"/>
        <v>77</v>
      </c>
      <c r="M36" s="106">
        <f t="shared" si="1"/>
        <v>112</v>
      </c>
      <c r="N36" s="106">
        <f t="shared" si="1"/>
        <v>94</v>
      </c>
      <c r="O36" s="106">
        <f t="shared" si="1"/>
        <v>106</v>
      </c>
      <c r="P36" s="106">
        <f t="shared" si="1"/>
        <v>98</v>
      </c>
      <c r="Q36" s="106">
        <f>SUM(Q7:Q35)</f>
        <v>83</v>
      </c>
      <c r="R36" s="106">
        <f aca="true" t="shared" si="2" ref="R36:AC36">SUM(R7:R35)</f>
        <v>84</v>
      </c>
      <c r="S36" s="106">
        <f t="shared" si="2"/>
        <v>79</v>
      </c>
      <c r="T36" s="106">
        <f>SUM(T7:T35)</f>
        <v>69</v>
      </c>
      <c r="U36" s="106">
        <f t="shared" si="2"/>
        <v>72</v>
      </c>
      <c r="V36" s="106">
        <f t="shared" si="2"/>
        <v>81</v>
      </c>
      <c r="W36" s="106">
        <f t="shared" si="2"/>
        <v>77</v>
      </c>
      <c r="X36" s="106">
        <f t="shared" si="2"/>
        <v>66</v>
      </c>
      <c r="Y36" s="106">
        <f t="shared" si="2"/>
        <v>66</v>
      </c>
      <c r="Z36" s="106">
        <f t="shared" si="2"/>
        <v>70</v>
      </c>
      <c r="AA36" s="106">
        <f t="shared" si="2"/>
        <v>69</v>
      </c>
      <c r="AB36" s="106">
        <f t="shared" si="2"/>
        <v>51</v>
      </c>
      <c r="AC36" s="106">
        <f t="shared" si="2"/>
        <v>73</v>
      </c>
      <c r="AD36" s="106">
        <f>SUM(AD6:AD35)</f>
        <v>0</v>
      </c>
      <c r="AE36" s="106">
        <f>SUM(AE6:AE35)</f>
        <v>0</v>
      </c>
      <c r="AF36" s="106">
        <f>SUM(AF6:AF35)</f>
        <v>0</v>
      </c>
    </row>
    <row r="37" spans="3:32" ht="27.75" customHeight="1">
      <c r="C37" s="272" t="s">
        <v>123</v>
      </c>
      <c r="D37" s="132">
        <f>AVERAGE(H37:AC37)</f>
        <v>108.86363636363636</v>
      </c>
      <c r="H37" s="106">
        <v>115</v>
      </c>
      <c r="I37" s="106">
        <v>115</v>
      </c>
      <c r="J37" s="106">
        <v>110</v>
      </c>
      <c r="K37" s="106">
        <v>115</v>
      </c>
      <c r="L37" s="106">
        <v>95</v>
      </c>
      <c r="M37" s="106">
        <v>115</v>
      </c>
      <c r="N37" s="106">
        <v>110</v>
      </c>
      <c r="O37" s="106">
        <v>115</v>
      </c>
      <c r="P37" s="106">
        <v>120</v>
      </c>
      <c r="Q37" s="106">
        <v>115</v>
      </c>
      <c r="R37" s="106">
        <v>115</v>
      </c>
      <c r="S37" s="106">
        <v>105</v>
      </c>
      <c r="T37" s="106">
        <v>115</v>
      </c>
      <c r="U37" s="106">
        <v>95</v>
      </c>
      <c r="V37" s="106">
        <v>115</v>
      </c>
      <c r="W37" s="106">
        <v>110</v>
      </c>
      <c r="X37" s="106">
        <v>80</v>
      </c>
      <c r="Y37" s="106">
        <v>85</v>
      </c>
      <c r="Z37" s="106">
        <v>115</v>
      </c>
      <c r="AA37" s="106">
        <v>115</v>
      </c>
      <c r="AB37" s="106">
        <v>100</v>
      </c>
      <c r="AC37" s="106">
        <v>120</v>
      </c>
      <c r="AD37" s="106">
        <v>120</v>
      </c>
      <c r="AE37" s="106">
        <v>115</v>
      </c>
      <c r="AF37" s="106">
        <v>100</v>
      </c>
    </row>
    <row r="38" spans="1:33" s="46" customFormat="1" ht="24" customHeight="1">
      <c r="A38" s="108"/>
      <c r="B38" s="250"/>
      <c r="C38" s="46" t="s">
        <v>171</v>
      </c>
      <c r="D38" s="161">
        <f>AVERAGE(H38:AC38)</f>
        <v>3.8363186903446818</v>
      </c>
      <c r="E38" s="118"/>
      <c r="F38" s="119"/>
      <c r="G38" s="120"/>
      <c r="H38" s="114">
        <f>H36/H37*5</f>
        <v>4.6521739130434785</v>
      </c>
      <c r="I38" s="114">
        <f aca="true" t="shared" si="3" ref="I38:AC38">I36/I37*5</f>
        <v>4.695652173913044</v>
      </c>
      <c r="J38" s="114">
        <f>J36/J37*5</f>
        <v>4.818181818181818</v>
      </c>
      <c r="K38" s="114">
        <f t="shared" si="3"/>
        <v>3.869565217391304</v>
      </c>
      <c r="L38" s="114">
        <f t="shared" si="3"/>
        <v>4.052631578947368</v>
      </c>
      <c r="M38" s="114">
        <f t="shared" si="3"/>
        <v>4.869565217391305</v>
      </c>
      <c r="N38" s="114">
        <f>N36/N37*5</f>
        <v>4.2727272727272725</v>
      </c>
      <c r="O38" s="114">
        <f t="shared" si="3"/>
        <v>4.608695652173913</v>
      </c>
      <c r="P38" s="114">
        <f t="shared" si="3"/>
        <v>4.083333333333333</v>
      </c>
      <c r="Q38" s="114">
        <f t="shared" si="3"/>
        <v>3.608695652173913</v>
      </c>
      <c r="R38" s="114">
        <f>R36/R37*5</f>
        <v>3.6521739130434785</v>
      </c>
      <c r="S38" s="114">
        <f t="shared" si="3"/>
        <v>3.761904761904762</v>
      </c>
      <c r="T38" s="114">
        <f t="shared" si="3"/>
        <v>3</v>
      </c>
      <c r="U38" s="114">
        <f t="shared" si="3"/>
        <v>3.7894736842105265</v>
      </c>
      <c r="V38" s="114">
        <f t="shared" si="3"/>
        <v>3.5217391304347827</v>
      </c>
      <c r="W38" s="114">
        <f t="shared" si="3"/>
        <v>3.5</v>
      </c>
      <c r="X38" s="114">
        <f t="shared" si="3"/>
        <v>4.125</v>
      </c>
      <c r="Y38" s="114">
        <f t="shared" si="3"/>
        <v>3.8823529411764706</v>
      </c>
      <c r="Z38" s="114">
        <f t="shared" si="3"/>
        <v>3.0434782608695654</v>
      </c>
      <c r="AA38" s="114">
        <f t="shared" si="3"/>
        <v>3</v>
      </c>
      <c r="AB38" s="114">
        <f t="shared" si="3"/>
        <v>2.55</v>
      </c>
      <c r="AC38" s="114">
        <f t="shared" si="3"/>
        <v>3.0416666666666665</v>
      </c>
      <c r="AD38" s="114">
        <f>AD36/AD37*5</f>
        <v>0</v>
      </c>
      <c r="AE38" s="114">
        <f>AE36/AE37*5</f>
        <v>0</v>
      </c>
      <c r="AF38" s="114">
        <f>AF36/AF37*5</f>
        <v>0</v>
      </c>
      <c r="AG38" s="109"/>
    </row>
    <row r="39" spans="1:33" s="46" customFormat="1" ht="24" customHeight="1">
      <c r="A39" s="108"/>
      <c r="B39" s="250"/>
      <c r="C39" s="131"/>
      <c r="D39" s="132" t="s">
        <v>175</v>
      </c>
      <c r="E39" s="118"/>
      <c r="F39" s="119"/>
      <c r="G39" s="120"/>
      <c r="H39" s="160">
        <f>_xlfn.RANK.EQ(H38,H38:AC38)</f>
        <v>4</v>
      </c>
      <c r="I39" s="160">
        <f>RANK(I38,H38:AC38)</f>
        <v>3</v>
      </c>
      <c r="J39" s="160">
        <f>RANK(J38,H38:AC38)</f>
        <v>2</v>
      </c>
      <c r="K39" s="130">
        <f>RANK(K38,H38:AC38)</f>
        <v>11</v>
      </c>
      <c r="L39" s="130">
        <f>RANK(L38,H38:AC38)</f>
        <v>9</v>
      </c>
      <c r="M39" s="160">
        <f>RANK(M38,H38:AC38)</f>
        <v>1</v>
      </c>
      <c r="N39" s="130">
        <f>RANK(N38,H38:AC38)</f>
        <v>6</v>
      </c>
      <c r="O39" s="160">
        <f>_xlfn.RANK.EQ(O38,H38:AC38)</f>
        <v>5</v>
      </c>
      <c r="P39" s="130">
        <f>_xlfn.RANK.EQ(P38,H38:AC38)</f>
        <v>8</v>
      </c>
      <c r="Q39" s="130">
        <f>_xlfn.RANK.EQ(Q38,H38:AC38)</f>
        <v>15</v>
      </c>
      <c r="R39" s="130">
        <f>_xlfn.RANK.EQ(R38,H38:AC38)</f>
        <v>14</v>
      </c>
      <c r="S39" s="130">
        <f>_xlfn.RANK.EQ(S38,H38:AC38)</f>
        <v>13</v>
      </c>
      <c r="T39" s="130">
        <f>_xlfn.RANK.EQ(T38,H38:AC38)</f>
        <v>20</v>
      </c>
      <c r="U39" s="130">
        <f>_xlfn.RANK.EQ(U38,H38:AC38)</f>
        <v>12</v>
      </c>
      <c r="V39" s="130">
        <f>_xlfn.RANK.EQ(V38,H38:AC38)</f>
        <v>16</v>
      </c>
      <c r="W39" s="130">
        <f>_xlfn.RANK.EQ(W38,H38:AC38)</f>
        <v>17</v>
      </c>
      <c r="X39" s="130">
        <f>_xlfn.RANK.EQ(X38,H38:AC38)</f>
        <v>7</v>
      </c>
      <c r="Y39" s="130">
        <f>_xlfn.RANK.EQ(Y38,H38:AC38)</f>
        <v>10</v>
      </c>
      <c r="Z39" s="130">
        <f>_xlfn.RANK.EQ(Z38,H38:AC38)</f>
        <v>18</v>
      </c>
      <c r="AA39" s="130">
        <f>_xlfn.RANK.EQ(AA38,H38:AC38)</f>
        <v>20</v>
      </c>
      <c r="AB39" s="130">
        <f>_xlfn.RANK.EQ(AB38,H38:AC38)</f>
        <v>22</v>
      </c>
      <c r="AC39" s="130">
        <f>_xlfn.RANK.EQ(AC38,H38:AC38)</f>
        <v>19</v>
      </c>
      <c r="AD39" s="130" t="e">
        <f>RANK(AD38,H38:AC38)</f>
        <v>#N/A</v>
      </c>
      <c r="AE39" s="130" t="e">
        <f>RANK(AE38,H38:AC38)</f>
        <v>#N/A</v>
      </c>
      <c r="AF39" s="130" t="e">
        <f>RANK(AF38,H38:AC38)</f>
        <v>#N/A</v>
      </c>
      <c r="AG39" s="109"/>
    </row>
    <row r="40" spans="4:33" ht="22.5" customHeight="1">
      <c r="D40" s="121" t="s">
        <v>122</v>
      </c>
      <c r="G40" s="122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3"/>
      <c r="S40" s="53"/>
      <c r="T40" s="35"/>
      <c r="U40" s="36"/>
      <c r="V40" s="43"/>
      <c r="W40" s="32"/>
      <c r="X40" s="32"/>
      <c r="Y40" s="32"/>
      <c r="Z40" s="32"/>
      <c r="AA40" s="32"/>
      <c r="AB40" s="32"/>
      <c r="AC40" s="32"/>
      <c r="AD40" s="51"/>
      <c r="AE40" s="51"/>
      <c r="AF40" s="51"/>
      <c r="AG40" s="32"/>
    </row>
    <row r="41" spans="3:33" ht="22.5" customHeight="1">
      <c r="C41" s="257" t="s">
        <v>283</v>
      </c>
      <c r="D41" s="258">
        <v>3.9</v>
      </c>
      <c r="G41" s="122"/>
      <c r="H41" s="51"/>
      <c r="I41" s="51"/>
      <c r="J41" s="51"/>
      <c r="K41" s="51"/>
      <c r="L41" s="51"/>
      <c r="M41" s="51"/>
      <c r="N41" s="51"/>
      <c r="O41" s="51"/>
      <c r="P41" s="52"/>
      <c r="Q41" s="53"/>
      <c r="R41" s="53"/>
      <c r="S41" s="53"/>
      <c r="T41" s="35"/>
      <c r="U41" s="36"/>
      <c r="V41" s="43"/>
      <c r="W41" s="32"/>
      <c r="X41" s="32"/>
      <c r="Y41" s="32"/>
      <c r="Z41" s="32"/>
      <c r="AA41" s="32"/>
      <c r="AB41" s="32"/>
      <c r="AC41" s="32"/>
      <c r="AD41" s="51"/>
      <c r="AE41" s="51"/>
      <c r="AF41" s="51"/>
      <c r="AG41" s="32"/>
    </row>
    <row r="42" spans="4:33" ht="22.5" customHeight="1">
      <c r="D42" s="256"/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3"/>
      <c r="R42" s="53"/>
      <c r="S42" s="53"/>
      <c r="T42" s="35"/>
      <c r="U42" s="36"/>
      <c r="V42" s="43"/>
      <c r="W42" s="32"/>
      <c r="X42" s="32"/>
      <c r="Y42" s="32"/>
      <c r="Z42" s="32"/>
      <c r="AA42" s="32"/>
      <c r="AB42" s="32"/>
      <c r="AC42" s="32"/>
      <c r="AD42" s="51"/>
      <c r="AE42" s="51"/>
      <c r="AF42" s="51"/>
      <c r="AG42" s="32"/>
    </row>
    <row r="43" spans="1:33" s="32" customFormat="1" ht="65.25" customHeight="1">
      <c r="A43" s="107"/>
      <c r="C43" s="37" t="s">
        <v>129</v>
      </c>
      <c r="D43" s="267" t="s">
        <v>285</v>
      </c>
      <c r="E43" s="459" t="s">
        <v>284</v>
      </c>
      <c r="F43" s="459"/>
      <c r="G43" s="267" t="s">
        <v>172</v>
      </c>
      <c r="H43" s="267" t="s">
        <v>173</v>
      </c>
      <c r="I43" s="267" t="s">
        <v>174</v>
      </c>
      <c r="J43" s="12"/>
      <c r="K43" s="12"/>
      <c r="L43" s="12"/>
      <c r="M43" s="12"/>
      <c r="N43" s="12"/>
      <c r="O43" s="12"/>
      <c r="P43" s="29"/>
      <c r="Q43" s="35"/>
      <c r="R43" s="35"/>
      <c r="S43" s="35"/>
      <c r="T43" s="35"/>
      <c r="U43" s="33"/>
      <c r="V43" s="41"/>
      <c r="W43" s="26"/>
      <c r="X43" s="26"/>
      <c r="Y43" s="26"/>
      <c r="Z43" s="26"/>
      <c r="AA43" s="26"/>
      <c r="AB43" s="26"/>
      <c r="AC43" s="26"/>
      <c r="AD43" s="12"/>
      <c r="AE43" s="12"/>
      <c r="AF43" s="12"/>
      <c r="AG43" s="26"/>
    </row>
    <row r="44" spans="4:20" ht="82.5" customHeight="1">
      <c r="D44" s="268">
        <v>1</v>
      </c>
      <c r="E44" s="453" t="s">
        <v>104</v>
      </c>
      <c r="F44" s="453"/>
      <c r="G44" s="262">
        <v>112</v>
      </c>
      <c r="H44" s="263">
        <v>4.87</v>
      </c>
      <c r="I44" s="262">
        <f>2000*G44/539</f>
        <v>415.5844155844156</v>
      </c>
      <c r="Q44" s="35"/>
      <c r="R44" s="35"/>
      <c r="S44" s="35"/>
      <c r="T44" s="35"/>
    </row>
    <row r="45" spans="3:20" ht="82.5" customHeight="1">
      <c r="C45" s="269" t="s">
        <v>254</v>
      </c>
      <c r="D45" s="268">
        <v>2</v>
      </c>
      <c r="E45" s="453" t="s">
        <v>102</v>
      </c>
      <c r="F45" s="453"/>
      <c r="G45" s="262">
        <v>106</v>
      </c>
      <c r="H45" s="263">
        <v>4.818</v>
      </c>
      <c r="I45" s="262">
        <f>2000*G45/539</f>
        <v>393.3209647495362</v>
      </c>
      <c r="Q45" s="35"/>
      <c r="R45" s="35"/>
      <c r="S45" s="35"/>
      <c r="T45" s="35"/>
    </row>
    <row r="46" spans="4:32" ht="82.5" customHeight="1">
      <c r="D46" s="268">
        <v>3</v>
      </c>
      <c r="E46" s="453" t="s">
        <v>101</v>
      </c>
      <c r="F46" s="453"/>
      <c r="G46" s="262">
        <v>108</v>
      </c>
      <c r="H46" s="263">
        <v>4.696</v>
      </c>
      <c r="I46" s="262">
        <f>2000*G46/539</f>
        <v>400.7421150278293</v>
      </c>
      <c r="Q46" s="35"/>
      <c r="R46" s="35"/>
      <c r="S46" s="35"/>
      <c r="T46" s="35"/>
      <c r="AF46" s="164"/>
    </row>
    <row r="47" spans="4:20" ht="82.5" customHeight="1">
      <c r="D47" s="268">
        <v>4</v>
      </c>
      <c r="E47" s="453" t="s">
        <v>47</v>
      </c>
      <c r="F47" s="453"/>
      <c r="G47" s="262">
        <v>107</v>
      </c>
      <c r="H47" s="263">
        <v>4.652</v>
      </c>
      <c r="I47" s="262">
        <f>2000*G47/539</f>
        <v>397.03153988868274</v>
      </c>
      <c r="Q47" s="35"/>
      <c r="R47" s="35"/>
      <c r="S47" s="35"/>
      <c r="T47" s="35"/>
    </row>
    <row r="48" spans="4:14" ht="84.75" customHeight="1">
      <c r="D48" s="268">
        <v>5</v>
      </c>
      <c r="E48" s="453" t="s">
        <v>111</v>
      </c>
      <c r="F48" s="453"/>
      <c r="G48" s="262">
        <v>106</v>
      </c>
      <c r="H48" s="263">
        <v>4.609</v>
      </c>
      <c r="I48" s="262">
        <f>2000*G48/539</f>
        <v>393.3209647495362</v>
      </c>
      <c r="N48" s="12" t="s">
        <v>139</v>
      </c>
    </row>
    <row r="49" spans="4:9" ht="30.75" customHeight="1">
      <c r="D49" s="450" t="s">
        <v>133</v>
      </c>
      <c r="E49" s="451"/>
      <c r="F49" s="452"/>
      <c r="G49" s="264">
        <f>SUM(G44:G48)</f>
        <v>539</v>
      </c>
      <c r="H49" s="265"/>
      <c r="I49" s="262"/>
    </row>
    <row r="50" spans="4:9" ht="30.75" customHeight="1">
      <c r="D50" s="450" t="s">
        <v>132</v>
      </c>
      <c r="E50" s="451"/>
      <c r="F50" s="452"/>
      <c r="G50" s="266">
        <v>2000</v>
      </c>
      <c r="H50" s="265"/>
      <c r="I50" s="262">
        <f>G50-I44-I45-I46-I47-I48</f>
        <v>0</v>
      </c>
    </row>
    <row r="51" spans="4:32" ht="56.25" customHeight="1">
      <c r="D51" s="124"/>
      <c r="E51" s="125"/>
      <c r="F51" s="125"/>
      <c r="G51" s="124"/>
      <c r="H51" s="126"/>
      <c r="I51" s="127"/>
      <c r="J51" s="54"/>
      <c r="AF51" s="54"/>
    </row>
    <row r="52" spans="1:33" s="12" customFormat="1" ht="24.75" customHeight="1">
      <c r="A52" s="107"/>
      <c r="B52" s="31"/>
      <c r="C52" s="30"/>
      <c r="D52" s="124"/>
      <c r="E52" s="116"/>
      <c r="F52" s="116"/>
      <c r="G52" s="115"/>
      <c r="P52" s="29"/>
      <c r="Q52" s="33"/>
      <c r="R52" s="33"/>
      <c r="S52" s="33"/>
      <c r="T52" s="33"/>
      <c r="U52" s="33"/>
      <c r="V52" s="41"/>
      <c r="W52" s="26"/>
      <c r="X52" s="26"/>
      <c r="Y52" s="26"/>
      <c r="Z52" s="26"/>
      <c r="AA52" s="26"/>
      <c r="AB52" s="26"/>
      <c r="AC52" s="26"/>
      <c r="AG52" s="26"/>
    </row>
  </sheetData>
  <sheetProtection/>
  <mergeCells count="15">
    <mergeCell ref="E44:F44"/>
    <mergeCell ref="E43:F43"/>
    <mergeCell ref="B34:G34"/>
    <mergeCell ref="B1:G1"/>
    <mergeCell ref="B6:G6"/>
    <mergeCell ref="B12:E12"/>
    <mergeCell ref="B21:G21"/>
    <mergeCell ref="B24:G24"/>
    <mergeCell ref="B28:G28"/>
    <mergeCell ref="D50:F50"/>
    <mergeCell ref="D49:F49"/>
    <mergeCell ref="E48:F48"/>
    <mergeCell ref="E47:F47"/>
    <mergeCell ref="E46:F46"/>
    <mergeCell ref="E45:F45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2" r:id="rId1"/>
  <rowBreaks count="1" manualBreakCount="1">
    <brk id="41" max="31" man="1"/>
  </rowBreaks>
  <colBreaks count="1" manualBreakCount="1">
    <brk id="24" max="4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H57"/>
  <sheetViews>
    <sheetView zoomScale="50" zoomScaleNormal="50" zoomScaleSheetLayoutView="40" zoomScalePageLayoutView="0" workbookViewId="0" topLeftCell="A1">
      <pane ySplit="3" topLeftCell="A28" activePane="bottomLeft" state="frozen"/>
      <selection pane="topLeft" activeCell="A1" sqref="A1"/>
      <selection pane="bottomLeft" activeCell="L39" sqref="L39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86.140625" style="30" customWidth="1"/>
    <col min="4" max="4" width="16.7109375" style="115" hidden="1" customWidth="1"/>
    <col min="5" max="6" width="13.8515625" style="116" hidden="1" customWidth="1" outlineLevel="1"/>
    <col min="7" max="7" width="16.28125" style="115" hidden="1" customWidth="1" outlineLevel="1"/>
    <col min="8" max="8" width="16.57421875" style="12" customWidth="1" outlineLevel="1"/>
    <col min="9" max="9" width="16.421875" style="12" customWidth="1" outlineLevel="1"/>
    <col min="10" max="10" width="16.57421875" style="12" customWidth="1" outlineLevel="1"/>
    <col min="11" max="11" width="16.00390625" style="12" customWidth="1" outlineLevel="1"/>
    <col min="12" max="12" width="16.28125" style="12" customWidth="1" outlineLevel="1"/>
    <col min="13" max="15" width="18.140625" style="12" customWidth="1" outlineLevel="1"/>
    <col min="16" max="17" width="18.140625" style="29" customWidth="1" outlineLevel="1"/>
    <col min="18" max="18" width="18.140625" style="12" customWidth="1" outlineLevel="1"/>
    <col min="19" max="22" width="18.140625" style="33" customWidth="1" outlineLevel="1"/>
    <col min="23" max="23" width="18.140625" style="41" customWidth="1" outlineLevel="1"/>
    <col min="24" max="24" width="18.140625" style="33" customWidth="1" outlineLevel="1"/>
    <col min="25" max="31" width="18.140625" style="26" customWidth="1" outlineLevel="1"/>
    <col min="32" max="32" width="18.140625" style="12" customWidth="1" outlineLevel="1"/>
    <col min="33" max="34" width="16.28125" style="12" customWidth="1" outlineLevel="1"/>
    <col min="35" max="16384" width="8.8515625" style="26" customWidth="1"/>
  </cols>
  <sheetData>
    <row r="1" spans="2:7" ht="27" customHeight="1">
      <c r="B1" s="427" t="s">
        <v>281</v>
      </c>
      <c r="C1" s="427"/>
      <c r="D1" s="427"/>
      <c r="E1" s="427"/>
      <c r="F1" s="427"/>
      <c r="G1" s="427"/>
    </row>
    <row r="2" ht="15" customHeight="1">
      <c r="B2" s="102"/>
    </row>
    <row r="3" spans="1:34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252" t="s">
        <v>290</v>
      </c>
      <c r="R3" s="252" t="s">
        <v>115</v>
      </c>
      <c r="S3" s="252" t="s">
        <v>125</v>
      </c>
      <c r="T3" s="252" t="s">
        <v>126</v>
      </c>
      <c r="U3" s="252" t="s">
        <v>201</v>
      </c>
      <c r="V3" s="252" t="s">
        <v>165</v>
      </c>
      <c r="W3" s="252" t="s">
        <v>167</v>
      </c>
      <c r="X3" s="252" t="s">
        <v>166</v>
      </c>
      <c r="Y3" s="252" t="s">
        <v>127</v>
      </c>
      <c r="Z3" s="252" t="s">
        <v>168</v>
      </c>
      <c r="AA3" s="252" t="s">
        <v>169</v>
      </c>
      <c r="AB3" s="252" t="s">
        <v>149</v>
      </c>
      <c r="AC3" s="252" t="s">
        <v>199</v>
      </c>
      <c r="AD3" s="252" t="s">
        <v>200</v>
      </c>
      <c r="AE3" s="252" t="s">
        <v>202</v>
      </c>
      <c r="AF3" s="252" t="s">
        <v>242</v>
      </c>
      <c r="AG3" s="252" t="s">
        <v>103</v>
      </c>
      <c r="AH3" s="252" t="s">
        <v>293</v>
      </c>
    </row>
    <row r="4" spans="1:34" s="101" customFormat="1" ht="37.5" customHeight="1">
      <c r="A4" s="63"/>
      <c r="B4" s="61"/>
      <c r="C4" s="61"/>
      <c r="D4" s="100"/>
      <c r="E4" s="100"/>
      <c r="F4" s="100"/>
      <c r="G4" s="100"/>
      <c r="H4" s="100" t="s">
        <v>297</v>
      </c>
      <c r="I4" s="299" t="s">
        <v>257</v>
      </c>
      <c r="J4" s="100" t="s">
        <v>299</v>
      </c>
      <c r="K4" s="100" t="s">
        <v>300</v>
      </c>
      <c r="L4" s="100" t="s">
        <v>295</v>
      </c>
      <c r="M4" s="100" t="s">
        <v>270</v>
      </c>
      <c r="N4" s="100" t="s">
        <v>267</v>
      </c>
      <c r="O4" s="100" t="s">
        <v>296</v>
      </c>
      <c r="P4" s="100" t="s">
        <v>298</v>
      </c>
      <c r="Q4" s="100" t="s">
        <v>262</v>
      </c>
      <c r="R4" s="100" t="s">
        <v>269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 t="s">
        <v>269</v>
      </c>
      <c r="AG4" s="100" t="s">
        <v>294</v>
      </c>
      <c r="AH4" s="100" t="s">
        <v>294</v>
      </c>
    </row>
    <row r="5" spans="1:34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</row>
    <row r="6" spans="1:34" s="238" customFormat="1" ht="23.25" customHeight="1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f>H7+H8+H9+H10+H11</f>
        <v>25</v>
      </c>
      <c r="I6" s="284">
        <f>I7+I8+I9+I10+I11</f>
        <v>19</v>
      </c>
      <c r="J6" s="284">
        <f>J7+J8+J9+J11</f>
        <v>20</v>
      </c>
      <c r="K6" s="284">
        <f>K7+K8+K9+K10+K11</f>
        <v>15</v>
      </c>
      <c r="L6" s="284">
        <f>L7+L8+L9+L11</f>
        <v>10</v>
      </c>
      <c r="M6" s="284">
        <f>SUM(M7:M11)</f>
        <v>25</v>
      </c>
      <c r="N6" s="284">
        <f>N7+N8+N9+N11</f>
        <v>5</v>
      </c>
      <c r="O6" s="284">
        <f>O7+O8+O9+O10+O11</f>
        <v>25</v>
      </c>
      <c r="P6" s="284">
        <f>P7+P8+P9+P10+P11</f>
        <v>10</v>
      </c>
      <c r="Q6" s="284">
        <v>0</v>
      </c>
      <c r="R6" s="284">
        <f>SUM(R7:R11)</f>
        <v>20</v>
      </c>
      <c r="S6" s="284">
        <f>+S7+S8+S9+S10+S11</f>
        <v>10</v>
      </c>
      <c r="T6" s="284">
        <f>+T7+T8+T9+T11</f>
        <v>5</v>
      </c>
      <c r="U6" s="284">
        <f>+U7+U8+U9+U10+U11</f>
        <v>10</v>
      </c>
      <c r="V6" s="284">
        <f>+V7+V8+V9+V10+V11</f>
        <v>15</v>
      </c>
      <c r="W6" s="284">
        <f>+W7+W8+W9+W11</f>
        <v>10</v>
      </c>
      <c r="X6" s="284">
        <f>+X7+X8+X9+X10+X11</f>
        <v>15</v>
      </c>
      <c r="Y6" s="284">
        <f>+Y7+Y8+Y9+Y10+Y11</f>
        <v>20</v>
      </c>
      <c r="Z6" s="284">
        <f>+Z7+Z8+Z9+Z10+Z11</f>
        <v>10</v>
      </c>
      <c r="AA6" s="284">
        <f>+AA7+AA8+AA9+AA10+AA11</f>
        <v>19</v>
      </c>
      <c r="AB6" s="284">
        <f>AB7+AB8+AB9+AB11</f>
        <v>15</v>
      </c>
      <c r="AC6" s="284">
        <f>AC7+AC8+AC9+AC11</f>
        <v>13</v>
      </c>
      <c r="AD6" s="284">
        <f>AD7+AD8+AD9+AD11+AD10</f>
        <v>18</v>
      </c>
      <c r="AE6" s="284">
        <f>SUM(AE7:AE11)</f>
        <v>10</v>
      </c>
      <c r="AF6" s="284">
        <f>AF7+AF8+AF9+AF11</f>
        <v>0</v>
      </c>
      <c r="AG6" s="284">
        <f>AG7+AG8+AG9+AG11</f>
        <v>0</v>
      </c>
      <c r="AH6" s="284">
        <f>AH7+AH8+AH9+AH11</f>
        <v>0</v>
      </c>
    </row>
    <row r="7" spans="1:34" ht="39.75" customHeight="1">
      <c r="A7" s="63">
        <v>2</v>
      </c>
      <c r="B7" s="63" t="s">
        <v>54</v>
      </c>
      <c r="C7" s="261" t="s">
        <v>55</v>
      </c>
      <c r="D7" s="123">
        <f>AVERAGE(H7:AA7)</f>
        <v>2.1052631578947367</v>
      </c>
      <c r="E7" s="110">
        <v>11</v>
      </c>
      <c r="F7" s="110">
        <v>11</v>
      </c>
      <c r="G7" s="110">
        <v>0</v>
      </c>
      <c r="H7" s="213">
        <v>5</v>
      </c>
      <c r="I7" s="213">
        <v>5</v>
      </c>
      <c r="J7" s="213">
        <v>5</v>
      </c>
      <c r="K7" s="213">
        <v>0</v>
      </c>
      <c r="L7" s="213">
        <v>0</v>
      </c>
      <c r="M7" s="213">
        <v>5</v>
      </c>
      <c r="N7" s="213">
        <v>0</v>
      </c>
      <c r="O7" s="213">
        <v>5</v>
      </c>
      <c r="P7" s="213">
        <v>0</v>
      </c>
      <c r="Q7" s="171" t="s">
        <v>164</v>
      </c>
      <c r="R7" s="213">
        <v>5</v>
      </c>
      <c r="S7" s="291">
        <v>0</v>
      </c>
      <c r="T7" s="291">
        <v>0</v>
      </c>
      <c r="U7" s="291">
        <v>0</v>
      </c>
      <c r="V7" s="291">
        <v>0</v>
      </c>
      <c r="W7" s="291">
        <v>0</v>
      </c>
      <c r="X7" s="291">
        <v>0</v>
      </c>
      <c r="Y7" s="291">
        <v>5</v>
      </c>
      <c r="Z7" s="291">
        <v>0</v>
      </c>
      <c r="AA7" s="291">
        <v>5</v>
      </c>
      <c r="AB7" s="290">
        <v>5</v>
      </c>
      <c r="AC7" s="290">
        <v>5</v>
      </c>
      <c r="AD7" s="290">
        <v>5</v>
      </c>
      <c r="AE7" s="291">
        <v>0</v>
      </c>
      <c r="AF7" s="213"/>
      <c r="AG7" s="213"/>
      <c r="AH7" s="213"/>
    </row>
    <row r="8" spans="1:34" ht="43.5" customHeight="1">
      <c r="A8" s="63">
        <v>3</v>
      </c>
      <c r="B8" s="63" t="s">
        <v>56</v>
      </c>
      <c r="C8" s="261" t="s">
        <v>57</v>
      </c>
      <c r="D8" s="123">
        <f>AVERAGE(H8:AA8)</f>
        <v>1.3157894736842106</v>
      </c>
      <c r="E8" s="110">
        <v>14</v>
      </c>
      <c r="F8" s="110">
        <v>8</v>
      </c>
      <c r="G8" s="110">
        <v>0</v>
      </c>
      <c r="H8" s="213">
        <v>5</v>
      </c>
      <c r="I8" s="213">
        <v>5</v>
      </c>
      <c r="J8" s="213">
        <v>5</v>
      </c>
      <c r="K8" s="213">
        <v>0</v>
      </c>
      <c r="L8" s="213">
        <v>0</v>
      </c>
      <c r="M8" s="213">
        <v>5</v>
      </c>
      <c r="N8" s="213">
        <v>0</v>
      </c>
      <c r="O8" s="213">
        <v>5</v>
      </c>
      <c r="P8" s="213">
        <v>0</v>
      </c>
      <c r="Q8" s="171" t="s">
        <v>164</v>
      </c>
      <c r="R8" s="213">
        <v>0</v>
      </c>
      <c r="S8" s="291">
        <v>0</v>
      </c>
      <c r="T8" s="291">
        <v>0</v>
      </c>
      <c r="U8" s="291">
        <v>0</v>
      </c>
      <c r="V8" s="291">
        <v>0</v>
      </c>
      <c r="W8" s="291">
        <v>0</v>
      </c>
      <c r="X8" s="291">
        <v>0</v>
      </c>
      <c r="Y8" s="291">
        <v>0</v>
      </c>
      <c r="Z8" s="291">
        <v>0</v>
      </c>
      <c r="AA8" s="291">
        <v>0</v>
      </c>
      <c r="AB8" s="290">
        <v>5</v>
      </c>
      <c r="AC8" s="290">
        <v>5</v>
      </c>
      <c r="AD8" s="290">
        <v>5</v>
      </c>
      <c r="AE8" s="291">
        <v>0</v>
      </c>
      <c r="AF8" s="213"/>
      <c r="AG8" s="213"/>
      <c r="AH8" s="213"/>
    </row>
    <row r="9" spans="1:34" ht="121.5" customHeight="1">
      <c r="A9" s="63">
        <v>4</v>
      </c>
      <c r="B9" s="63" t="s">
        <v>58</v>
      </c>
      <c r="C9" s="261" t="s">
        <v>128</v>
      </c>
      <c r="D9" s="123">
        <f>AVERAGE(H9:AA9)</f>
        <v>4.2105263157894735</v>
      </c>
      <c r="E9" s="110">
        <v>3</v>
      </c>
      <c r="F9" s="110">
        <v>17</v>
      </c>
      <c r="G9" s="110">
        <v>2</v>
      </c>
      <c r="H9" s="213">
        <v>5</v>
      </c>
      <c r="I9" s="213">
        <v>5</v>
      </c>
      <c r="J9" s="213">
        <v>5</v>
      </c>
      <c r="K9" s="213">
        <v>5</v>
      </c>
      <c r="L9" s="213">
        <v>5</v>
      </c>
      <c r="M9" s="213">
        <v>5</v>
      </c>
      <c r="N9" s="213">
        <v>0</v>
      </c>
      <c r="O9" s="213">
        <v>5</v>
      </c>
      <c r="P9" s="213">
        <v>0</v>
      </c>
      <c r="Q9" s="171" t="s">
        <v>164</v>
      </c>
      <c r="R9" s="213">
        <v>5</v>
      </c>
      <c r="S9" s="291">
        <v>5</v>
      </c>
      <c r="T9" s="291">
        <v>5</v>
      </c>
      <c r="U9" s="291">
        <v>5</v>
      </c>
      <c r="V9" s="291">
        <v>5</v>
      </c>
      <c r="W9" s="291">
        <v>5</v>
      </c>
      <c r="X9" s="291">
        <v>5</v>
      </c>
      <c r="Y9" s="291">
        <v>5</v>
      </c>
      <c r="Z9" s="291">
        <v>0</v>
      </c>
      <c r="AA9" s="291">
        <v>5</v>
      </c>
      <c r="AB9" s="290">
        <v>5</v>
      </c>
      <c r="AC9" s="290">
        <v>3</v>
      </c>
      <c r="AD9" s="290">
        <v>3</v>
      </c>
      <c r="AE9" s="291">
        <v>5</v>
      </c>
      <c r="AF9" s="213"/>
      <c r="AG9" s="213"/>
      <c r="AH9" s="213"/>
    </row>
    <row r="10" spans="1:34" ht="92.25" customHeight="1">
      <c r="A10" s="63">
        <v>5</v>
      </c>
      <c r="B10" s="63" t="s">
        <v>59</v>
      </c>
      <c r="C10" s="261" t="s">
        <v>60</v>
      </c>
      <c r="D10" s="123">
        <f>AVERAGE(H10:AA10)</f>
        <v>4.857142857142857</v>
      </c>
      <c r="E10" s="110">
        <v>2</v>
      </c>
      <c r="F10" s="110">
        <v>14</v>
      </c>
      <c r="G10" s="110">
        <v>6</v>
      </c>
      <c r="H10" s="213">
        <v>5</v>
      </c>
      <c r="I10" s="213">
        <v>4</v>
      </c>
      <c r="J10" s="213" t="s">
        <v>164</v>
      </c>
      <c r="K10" s="213">
        <v>5</v>
      </c>
      <c r="L10" s="213" t="s">
        <v>164</v>
      </c>
      <c r="M10" s="213">
        <v>5</v>
      </c>
      <c r="N10" s="213" t="s">
        <v>164</v>
      </c>
      <c r="O10" s="213">
        <v>5</v>
      </c>
      <c r="P10" s="213">
        <v>5</v>
      </c>
      <c r="Q10" s="171" t="s">
        <v>164</v>
      </c>
      <c r="R10" s="213">
        <v>5</v>
      </c>
      <c r="S10" s="291">
        <v>5</v>
      </c>
      <c r="T10" s="292" t="s">
        <v>157</v>
      </c>
      <c r="U10" s="291">
        <v>5</v>
      </c>
      <c r="V10" s="293">
        <v>5</v>
      </c>
      <c r="W10" s="292" t="s">
        <v>157</v>
      </c>
      <c r="X10" s="293">
        <v>5</v>
      </c>
      <c r="Y10" s="291">
        <v>5</v>
      </c>
      <c r="Z10" s="291">
        <v>5</v>
      </c>
      <c r="AA10" s="291">
        <v>4</v>
      </c>
      <c r="AB10" s="290" t="s">
        <v>164</v>
      </c>
      <c r="AC10" s="290" t="s">
        <v>164</v>
      </c>
      <c r="AD10" s="290">
        <v>5</v>
      </c>
      <c r="AE10" s="291">
        <v>5</v>
      </c>
      <c r="AF10" s="213"/>
      <c r="AG10" s="213"/>
      <c r="AH10" s="213"/>
    </row>
    <row r="11" spans="1:34" ht="91.5" customHeight="1">
      <c r="A11" s="63">
        <v>6</v>
      </c>
      <c r="B11" s="63" t="s">
        <v>61</v>
      </c>
      <c r="C11" s="261" t="s">
        <v>62</v>
      </c>
      <c r="D11" s="123">
        <f>AVERAGE(H11:AA11)</f>
        <v>3.9473684210526314</v>
      </c>
      <c r="E11" s="110">
        <v>11</v>
      </c>
      <c r="F11" s="110">
        <v>11</v>
      </c>
      <c r="G11" s="110">
        <v>0</v>
      </c>
      <c r="H11" s="213">
        <v>5</v>
      </c>
      <c r="I11" s="213">
        <v>0</v>
      </c>
      <c r="J11" s="213">
        <v>5</v>
      </c>
      <c r="K11" s="213">
        <v>5</v>
      </c>
      <c r="L11" s="213">
        <v>5</v>
      </c>
      <c r="M11" s="213">
        <v>5</v>
      </c>
      <c r="N11" s="213">
        <v>5</v>
      </c>
      <c r="O11" s="213">
        <v>5</v>
      </c>
      <c r="P11" s="213">
        <v>5</v>
      </c>
      <c r="Q11" s="171" t="s">
        <v>164</v>
      </c>
      <c r="R11" s="213">
        <v>5</v>
      </c>
      <c r="S11" s="293">
        <v>0</v>
      </c>
      <c r="T11" s="293">
        <v>0</v>
      </c>
      <c r="U11" s="293">
        <v>0</v>
      </c>
      <c r="V11" s="293">
        <v>5</v>
      </c>
      <c r="W11" s="293">
        <v>5</v>
      </c>
      <c r="X11" s="293">
        <v>5</v>
      </c>
      <c r="Y11" s="291">
        <v>5</v>
      </c>
      <c r="Z11" s="296">
        <v>5</v>
      </c>
      <c r="AA11" s="297">
        <v>5</v>
      </c>
      <c r="AB11" s="290">
        <v>0</v>
      </c>
      <c r="AC11" s="290">
        <v>0</v>
      </c>
      <c r="AD11" s="290">
        <v>0</v>
      </c>
      <c r="AE11" s="297">
        <v>0</v>
      </c>
      <c r="AF11" s="213"/>
      <c r="AG11" s="213"/>
      <c r="AH11" s="213"/>
    </row>
    <row r="12" spans="1:34" s="238" customFormat="1" ht="32.25" customHeight="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33</v>
      </c>
      <c r="L12" s="148">
        <f>L13+L14+L15+L18+L19+L20</f>
        <v>21</v>
      </c>
      <c r="M12" s="148">
        <f>M13+M14+M15+M16+M17+M18+M19+M20</f>
        <v>34</v>
      </c>
      <c r="N12" s="148">
        <f>N13+N14+N15+N16+N17+N18+N19+N20</f>
        <v>30</v>
      </c>
      <c r="O12" s="148">
        <f>O13+O14+O15+O16+O17+O18+O19+O20</f>
        <v>32</v>
      </c>
      <c r="P12" s="148">
        <f>P13+P14+P15+P18+P19</f>
        <v>19</v>
      </c>
      <c r="Q12" s="148">
        <f>+Q13+Q15+Q14+Q16+Q17+Q18+Q19</f>
        <v>33</v>
      </c>
      <c r="R12" s="148">
        <f>R13+R14+R15+R16+R17+R18+R19+R20</f>
        <v>35</v>
      </c>
      <c r="S12" s="148">
        <f>S13+S14+S15+S16+S17+S18+S19+S20</f>
        <v>33</v>
      </c>
      <c r="T12" s="148">
        <f>T13+T14+T15+T16+T17+T18+T19+T20</f>
        <v>30</v>
      </c>
      <c r="U12" s="148">
        <f>+U13+U14+U15+U16+U17+U18+U19</f>
        <v>22</v>
      </c>
      <c r="V12" s="148">
        <f>V13+V14+V15+V16+V17+V18+V19+V20</f>
        <v>33</v>
      </c>
      <c r="W12" s="148">
        <f>+W13+W14+W15+W16+W17+W18+W19+W20</f>
        <v>36</v>
      </c>
      <c r="X12" s="148">
        <f>+X13+X14+X15+X18+X19+X20</f>
        <v>18</v>
      </c>
      <c r="Y12" s="148">
        <f>+Y13+Y14+Y15+Y16+Y17+Y18+Y19+Y20</f>
        <v>28</v>
      </c>
      <c r="Z12" s="148">
        <f>+Z13+Z14+Z15+Z18+Z19+Z20</f>
        <v>14</v>
      </c>
      <c r="AA12" s="148">
        <f>+AA13+AA14+AA15+AA16+AA17+AA18+AA19+AA20</f>
        <v>32</v>
      </c>
      <c r="AB12" s="148">
        <f>AB13+AB14+AB15+AB16+AB17+AB18+AB19+AB20</f>
        <v>37</v>
      </c>
      <c r="AC12" s="148">
        <f>+AC13+AC14+AC15+AC18+AC19</f>
        <v>23</v>
      </c>
      <c r="AD12" s="148">
        <f>+AD13+AD14+AD15+AD18+AD19</f>
        <v>23</v>
      </c>
      <c r="AE12" s="294">
        <f>SUM(AE13:AE19)</f>
        <v>22</v>
      </c>
      <c r="AF12" s="148"/>
      <c r="AG12" s="148"/>
      <c r="AH12" s="148"/>
    </row>
    <row r="13" spans="1:34" ht="52.5" customHeight="1">
      <c r="A13" s="63">
        <v>8</v>
      </c>
      <c r="B13" s="63" t="s">
        <v>63</v>
      </c>
      <c r="C13" s="261" t="s">
        <v>64</v>
      </c>
      <c r="D13" s="123">
        <f aca="true" t="shared" si="0" ref="D13:D20">AVERAGE(H13:AA13)</f>
        <v>3.8</v>
      </c>
      <c r="E13" s="110">
        <v>13</v>
      </c>
      <c r="F13" s="110">
        <v>9</v>
      </c>
      <c r="G13" s="110">
        <v>0</v>
      </c>
      <c r="H13" s="213">
        <v>3</v>
      </c>
      <c r="I13" s="213">
        <v>5</v>
      </c>
      <c r="J13" s="213">
        <v>3</v>
      </c>
      <c r="K13" s="213">
        <v>5</v>
      </c>
      <c r="L13" s="213">
        <v>5</v>
      </c>
      <c r="M13" s="213">
        <v>3</v>
      </c>
      <c r="N13" s="213">
        <v>5</v>
      </c>
      <c r="O13" s="213">
        <v>5</v>
      </c>
      <c r="P13" s="213">
        <v>3</v>
      </c>
      <c r="Q13" s="213">
        <v>5</v>
      </c>
      <c r="R13" s="213">
        <v>5</v>
      </c>
      <c r="S13" s="291">
        <v>3</v>
      </c>
      <c r="T13" s="291">
        <v>3</v>
      </c>
      <c r="U13" s="291">
        <v>5</v>
      </c>
      <c r="V13" s="291">
        <v>5</v>
      </c>
      <c r="W13" s="291">
        <v>5</v>
      </c>
      <c r="X13" s="291">
        <v>3</v>
      </c>
      <c r="Y13" s="291">
        <v>0</v>
      </c>
      <c r="Z13" s="291">
        <v>0</v>
      </c>
      <c r="AA13" s="297">
        <v>5</v>
      </c>
      <c r="AB13" s="290">
        <v>3</v>
      </c>
      <c r="AC13" s="290">
        <v>5</v>
      </c>
      <c r="AD13" s="290">
        <v>5</v>
      </c>
      <c r="AE13" s="297">
        <v>3</v>
      </c>
      <c r="AF13" s="213"/>
      <c r="AG13" s="213"/>
      <c r="AH13" s="213"/>
    </row>
    <row r="14" spans="1:34" ht="94.5" customHeight="1">
      <c r="A14" s="63">
        <v>9</v>
      </c>
      <c r="B14" s="63" t="s">
        <v>65</v>
      </c>
      <c r="C14" s="261" t="s">
        <v>66</v>
      </c>
      <c r="D14" s="123">
        <f t="shared" si="0"/>
        <v>1.65</v>
      </c>
      <c r="E14" s="110">
        <v>19</v>
      </c>
      <c r="F14" s="110">
        <v>3</v>
      </c>
      <c r="G14" s="110">
        <v>0</v>
      </c>
      <c r="H14" s="213">
        <v>3</v>
      </c>
      <c r="I14" s="213">
        <v>4</v>
      </c>
      <c r="J14" s="213">
        <v>3</v>
      </c>
      <c r="K14" s="213">
        <v>0</v>
      </c>
      <c r="L14" s="213">
        <v>2</v>
      </c>
      <c r="M14" s="213">
        <v>1</v>
      </c>
      <c r="N14" s="213">
        <v>0</v>
      </c>
      <c r="O14" s="213">
        <v>2</v>
      </c>
      <c r="P14" s="213">
        <v>1</v>
      </c>
      <c r="Q14" s="213">
        <v>3</v>
      </c>
      <c r="R14" s="213">
        <v>0</v>
      </c>
      <c r="S14" s="291">
        <v>2</v>
      </c>
      <c r="T14" s="291">
        <v>1</v>
      </c>
      <c r="U14" s="291">
        <v>2</v>
      </c>
      <c r="V14" s="291">
        <v>0</v>
      </c>
      <c r="W14" s="291">
        <v>4</v>
      </c>
      <c r="X14" s="291">
        <v>0</v>
      </c>
      <c r="Y14" s="291">
        <v>0</v>
      </c>
      <c r="Z14" s="297">
        <v>0</v>
      </c>
      <c r="AA14" s="297">
        <v>5</v>
      </c>
      <c r="AB14" s="290">
        <v>5</v>
      </c>
      <c r="AC14" s="290">
        <v>5</v>
      </c>
      <c r="AD14" s="290">
        <v>5</v>
      </c>
      <c r="AE14" s="297">
        <v>0</v>
      </c>
      <c r="AF14" s="213"/>
      <c r="AG14" s="213"/>
      <c r="AH14" s="213"/>
    </row>
    <row r="15" spans="1:34" ht="62.25" customHeight="1">
      <c r="A15" s="63">
        <v>10</v>
      </c>
      <c r="B15" s="63" t="s">
        <v>67</v>
      </c>
      <c r="C15" s="261" t="s">
        <v>68</v>
      </c>
      <c r="D15" s="157">
        <f t="shared" si="0"/>
        <v>5</v>
      </c>
      <c r="E15" s="110">
        <v>0</v>
      </c>
      <c r="F15" s="110">
        <v>22</v>
      </c>
      <c r="G15" s="110">
        <v>0</v>
      </c>
      <c r="H15" s="213">
        <v>5</v>
      </c>
      <c r="I15" s="213">
        <v>5</v>
      </c>
      <c r="J15" s="213">
        <v>5</v>
      </c>
      <c r="K15" s="213">
        <v>5</v>
      </c>
      <c r="L15" s="213">
        <v>5</v>
      </c>
      <c r="M15" s="213">
        <v>5</v>
      </c>
      <c r="N15" s="213">
        <v>5</v>
      </c>
      <c r="O15" s="213">
        <v>5</v>
      </c>
      <c r="P15" s="213">
        <v>5</v>
      </c>
      <c r="Q15" s="213">
        <v>5</v>
      </c>
      <c r="R15" s="213">
        <v>5</v>
      </c>
      <c r="S15" s="291">
        <v>5</v>
      </c>
      <c r="T15" s="291">
        <v>5</v>
      </c>
      <c r="U15" s="291">
        <v>5</v>
      </c>
      <c r="V15" s="291">
        <v>5</v>
      </c>
      <c r="W15" s="291">
        <v>5</v>
      </c>
      <c r="X15" s="291">
        <v>5</v>
      </c>
      <c r="Y15" s="291">
        <v>5</v>
      </c>
      <c r="Z15" s="297">
        <v>5</v>
      </c>
      <c r="AA15" s="297">
        <v>5</v>
      </c>
      <c r="AB15" s="290">
        <v>5</v>
      </c>
      <c r="AC15" s="290">
        <v>5</v>
      </c>
      <c r="AD15" s="290">
        <v>5</v>
      </c>
      <c r="AE15" s="297">
        <v>5</v>
      </c>
      <c r="AF15" s="213"/>
      <c r="AG15" s="213"/>
      <c r="AH15" s="213"/>
    </row>
    <row r="16" spans="1:34" ht="59.25" customHeight="1">
      <c r="A16" s="63">
        <v>11</v>
      </c>
      <c r="B16" s="63" t="s">
        <v>69</v>
      </c>
      <c r="C16" s="261" t="s">
        <v>70</v>
      </c>
      <c r="D16" s="123">
        <f t="shared" si="0"/>
        <v>5</v>
      </c>
      <c r="E16" s="110">
        <v>0</v>
      </c>
      <c r="F16" s="110">
        <v>17</v>
      </c>
      <c r="G16" s="110">
        <v>5</v>
      </c>
      <c r="H16" s="213">
        <v>5</v>
      </c>
      <c r="I16" s="213">
        <v>5</v>
      </c>
      <c r="J16" s="213">
        <v>5</v>
      </c>
      <c r="K16" s="213">
        <v>5</v>
      </c>
      <c r="L16" s="213" t="s">
        <v>164</v>
      </c>
      <c r="M16" s="213">
        <v>5</v>
      </c>
      <c r="N16" s="213">
        <v>5</v>
      </c>
      <c r="O16" s="213">
        <v>5</v>
      </c>
      <c r="P16" s="213" t="s">
        <v>164</v>
      </c>
      <c r="Q16" s="213">
        <v>5</v>
      </c>
      <c r="R16" s="213">
        <v>5</v>
      </c>
      <c r="S16" s="291">
        <v>5</v>
      </c>
      <c r="T16" s="291">
        <v>5</v>
      </c>
      <c r="U16" s="291">
        <v>5</v>
      </c>
      <c r="V16" s="291">
        <v>5</v>
      </c>
      <c r="W16" s="291">
        <v>5</v>
      </c>
      <c r="X16" s="292" t="s">
        <v>157</v>
      </c>
      <c r="Y16" s="291">
        <v>5</v>
      </c>
      <c r="Z16" s="292" t="s">
        <v>157</v>
      </c>
      <c r="AA16" s="297">
        <v>5</v>
      </c>
      <c r="AB16" s="290">
        <v>5</v>
      </c>
      <c r="AC16" s="290" t="s">
        <v>164</v>
      </c>
      <c r="AD16" s="290" t="s">
        <v>164</v>
      </c>
      <c r="AE16" s="297">
        <v>5</v>
      </c>
      <c r="AF16" s="213"/>
      <c r="AG16" s="213"/>
      <c r="AH16" s="213"/>
    </row>
    <row r="17" spans="1:34" ht="57.75" customHeight="1">
      <c r="A17" s="63">
        <v>12</v>
      </c>
      <c r="B17" s="63" t="s">
        <v>71</v>
      </c>
      <c r="C17" s="261" t="s">
        <v>72</v>
      </c>
      <c r="D17" s="123">
        <f t="shared" si="0"/>
        <v>4.375</v>
      </c>
      <c r="E17" s="110">
        <v>4</v>
      </c>
      <c r="F17" s="110">
        <v>13</v>
      </c>
      <c r="G17" s="110">
        <v>5</v>
      </c>
      <c r="H17" s="213">
        <v>5</v>
      </c>
      <c r="I17" s="213">
        <v>5</v>
      </c>
      <c r="J17" s="213">
        <v>5</v>
      </c>
      <c r="K17" s="213">
        <v>5</v>
      </c>
      <c r="L17" s="213" t="s">
        <v>164</v>
      </c>
      <c r="M17" s="213">
        <v>5</v>
      </c>
      <c r="N17" s="213">
        <v>5</v>
      </c>
      <c r="O17" s="213">
        <v>5</v>
      </c>
      <c r="P17" s="213" t="s">
        <v>164</v>
      </c>
      <c r="Q17" s="213">
        <v>5</v>
      </c>
      <c r="R17" s="213">
        <v>5</v>
      </c>
      <c r="S17" s="291">
        <v>5</v>
      </c>
      <c r="T17" s="293">
        <v>5</v>
      </c>
      <c r="U17" s="291">
        <v>0</v>
      </c>
      <c r="V17" s="293">
        <v>5</v>
      </c>
      <c r="W17" s="291">
        <v>5</v>
      </c>
      <c r="X17" s="292" t="s">
        <v>157</v>
      </c>
      <c r="Y17" s="291">
        <v>5</v>
      </c>
      <c r="Z17" s="292" t="s">
        <v>157</v>
      </c>
      <c r="AA17" s="297">
        <v>0</v>
      </c>
      <c r="AB17" s="290">
        <v>5</v>
      </c>
      <c r="AC17" s="290" t="s">
        <v>164</v>
      </c>
      <c r="AD17" s="290" t="s">
        <v>164</v>
      </c>
      <c r="AE17" s="297">
        <v>0</v>
      </c>
      <c r="AF17" s="213"/>
      <c r="AG17" s="213"/>
      <c r="AH17" s="213"/>
    </row>
    <row r="18" spans="1:34" ht="30" customHeight="1">
      <c r="A18" s="63">
        <v>13</v>
      </c>
      <c r="B18" s="63" t="s">
        <v>73</v>
      </c>
      <c r="C18" s="261" t="s">
        <v>74</v>
      </c>
      <c r="D18" s="123">
        <f t="shared" si="0"/>
        <v>3.8</v>
      </c>
      <c r="E18" s="110">
        <v>12</v>
      </c>
      <c r="F18" s="110">
        <v>10</v>
      </c>
      <c r="G18" s="110">
        <v>0</v>
      </c>
      <c r="H18" s="213">
        <v>5</v>
      </c>
      <c r="I18" s="213">
        <v>5</v>
      </c>
      <c r="J18" s="213">
        <v>5</v>
      </c>
      <c r="K18" s="213">
        <v>3</v>
      </c>
      <c r="L18" s="213">
        <v>4</v>
      </c>
      <c r="M18" s="213">
        <v>5</v>
      </c>
      <c r="N18" s="213">
        <v>5</v>
      </c>
      <c r="O18" s="213">
        <v>4</v>
      </c>
      <c r="P18" s="213">
        <v>5</v>
      </c>
      <c r="Q18" s="213">
        <v>5</v>
      </c>
      <c r="R18" s="213">
        <v>5</v>
      </c>
      <c r="S18" s="291">
        <v>3</v>
      </c>
      <c r="T18" s="291">
        <v>3</v>
      </c>
      <c r="U18" s="291">
        <v>0</v>
      </c>
      <c r="V18" s="291">
        <v>5</v>
      </c>
      <c r="W18" s="291">
        <v>3</v>
      </c>
      <c r="X18" s="291">
        <v>0</v>
      </c>
      <c r="Y18" s="291">
        <v>3</v>
      </c>
      <c r="Z18" s="297">
        <v>3</v>
      </c>
      <c r="AA18" s="297">
        <v>5</v>
      </c>
      <c r="AB18" s="290">
        <v>4</v>
      </c>
      <c r="AC18" s="290">
        <v>3</v>
      </c>
      <c r="AD18" s="290">
        <v>3</v>
      </c>
      <c r="AE18" s="297">
        <v>4</v>
      </c>
      <c r="AF18" s="213"/>
      <c r="AG18" s="213"/>
      <c r="AH18" s="213"/>
    </row>
    <row r="19" spans="1:34" ht="39.75" customHeight="1">
      <c r="A19" s="63">
        <v>14</v>
      </c>
      <c r="B19" s="63" t="s">
        <v>75</v>
      </c>
      <c r="C19" s="261" t="s">
        <v>76</v>
      </c>
      <c r="D19" s="123">
        <f t="shared" si="0"/>
        <v>5</v>
      </c>
      <c r="E19" s="110">
        <v>0</v>
      </c>
      <c r="F19" s="110">
        <v>22</v>
      </c>
      <c r="G19" s="110">
        <v>0</v>
      </c>
      <c r="H19" s="213">
        <v>5</v>
      </c>
      <c r="I19" s="213">
        <v>5</v>
      </c>
      <c r="J19" s="213">
        <v>5</v>
      </c>
      <c r="K19" s="213">
        <v>5</v>
      </c>
      <c r="L19" s="213">
        <v>5</v>
      </c>
      <c r="M19" s="213">
        <v>5</v>
      </c>
      <c r="N19" s="213">
        <v>5</v>
      </c>
      <c r="O19" s="213">
        <v>5</v>
      </c>
      <c r="P19" s="213">
        <v>5</v>
      </c>
      <c r="Q19" s="213">
        <v>5</v>
      </c>
      <c r="R19" s="213">
        <v>5</v>
      </c>
      <c r="S19" s="291">
        <v>5</v>
      </c>
      <c r="T19" s="291">
        <v>5</v>
      </c>
      <c r="U19" s="291">
        <v>5</v>
      </c>
      <c r="V19" s="291">
        <v>5</v>
      </c>
      <c r="W19" s="291">
        <v>5</v>
      </c>
      <c r="X19" s="291">
        <v>5</v>
      </c>
      <c r="Y19" s="291">
        <v>5</v>
      </c>
      <c r="Z19" s="297">
        <v>5</v>
      </c>
      <c r="AA19" s="297">
        <v>5</v>
      </c>
      <c r="AB19" s="290">
        <v>5</v>
      </c>
      <c r="AC19" s="290">
        <v>5</v>
      </c>
      <c r="AD19" s="290">
        <v>5</v>
      </c>
      <c r="AE19" s="297">
        <v>5</v>
      </c>
      <c r="AF19" s="213"/>
      <c r="AG19" s="213"/>
      <c r="AH19" s="213"/>
    </row>
    <row r="20" spans="1:34" ht="54" customHeight="1">
      <c r="A20" s="63">
        <v>15</v>
      </c>
      <c r="B20" s="63" t="s">
        <v>77</v>
      </c>
      <c r="C20" s="261" t="s">
        <v>78</v>
      </c>
      <c r="D20" s="123">
        <f t="shared" si="0"/>
        <v>3.0588235294117645</v>
      </c>
      <c r="E20" s="110">
        <v>8</v>
      </c>
      <c r="F20" s="110">
        <v>10</v>
      </c>
      <c r="G20" s="110">
        <v>4</v>
      </c>
      <c r="H20" s="213">
        <v>3</v>
      </c>
      <c r="I20" s="213">
        <v>4</v>
      </c>
      <c r="J20" s="213">
        <v>1</v>
      </c>
      <c r="K20" s="213">
        <v>5</v>
      </c>
      <c r="L20" s="213">
        <v>0</v>
      </c>
      <c r="M20" s="213">
        <v>5</v>
      </c>
      <c r="N20" s="213">
        <v>0</v>
      </c>
      <c r="O20" s="213">
        <v>1</v>
      </c>
      <c r="P20" s="213" t="s">
        <v>164</v>
      </c>
      <c r="Q20" s="304" t="s">
        <v>164</v>
      </c>
      <c r="R20" s="213">
        <v>5</v>
      </c>
      <c r="S20" s="295">
        <v>5</v>
      </c>
      <c r="T20" s="291">
        <v>3</v>
      </c>
      <c r="U20" s="292" t="s">
        <v>157</v>
      </c>
      <c r="V20" s="291">
        <v>3</v>
      </c>
      <c r="W20" s="291">
        <v>4</v>
      </c>
      <c r="X20" s="291">
        <v>5</v>
      </c>
      <c r="Y20" s="291">
        <v>5</v>
      </c>
      <c r="Z20" s="291">
        <v>1</v>
      </c>
      <c r="AA20" s="297">
        <v>2</v>
      </c>
      <c r="AB20" s="290">
        <v>5</v>
      </c>
      <c r="AC20" s="290" t="s">
        <v>164</v>
      </c>
      <c r="AD20" s="290" t="s">
        <v>164</v>
      </c>
      <c r="AE20" s="292" t="s">
        <v>157</v>
      </c>
      <c r="AF20" s="213"/>
      <c r="AG20" s="213"/>
      <c r="AH20" s="213"/>
    </row>
    <row r="21" spans="1:34" s="238" customFormat="1" ht="22.5" customHeight="1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f>H22+H23</f>
        <v>5</v>
      </c>
      <c r="I21" s="148">
        <v>10</v>
      </c>
      <c r="J21" s="148">
        <f aca="true" t="shared" si="1" ref="J21:AH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10</v>
      </c>
      <c r="P21" s="148">
        <f t="shared" si="1"/>
        <v>5</v>
      </c>
      <c r="Q21" s="148">
        <f t="shared" si="1"/>
        <v>10</v>
      </c>
      <c r="R21" s="148">
        <f t="shared" si="1"/>
        <v>10</v>
      </c>
      <c r="S21" s="148">
        <f t="shared" si="1"/>
        <v>5</v>
      </c>
      <c r="T21" s="148">
        <f t="shared" si="1"/>
        <v>5</v>
      </c>
      <c r="U21" s="148">
        <f t="shared" si="1"/>
        <v>10</v>
      </c>
      <c r="V21" s="148">
        <f t="shared" si="1"/>
        <v>10</v>
      </c>
      <c r="W21" s="148">
        <f t="shared" si="1"/>
        <v>5</v>
      </c>
      <c r="X21" s="148">
        <f t="shared" si="1"/>
        <v>10</v>
      </c>
      <c r="Y21" s="148">
        <f t="shared" si="1"/>
        <v>10</v>
      </c>
      <c r="Z21" s="148">
        <f t="shared" si="1"/>
        <v>10</v>
      </c>
      <c r="AA21" s="148">
        <f t="shared" si="1"/>
        <v>10</v>
      </c>
      <c r="AB21" s="148">
        <f t="shared" si="1"/>
        <v>5</v>
      </c>
      <c r="AC21" s="148">
        <f t="shared" si="1"/>
        <v>10</v>
      </c>
      <c r="AD21" s="148">
        <f t="shared" si="1"/>
        <v>10</v>
      </c>
      <c r="AE21" s="148">
        <f t="shared" si="1"/>
        <v>10</v>
      </c>
      <c r="AF21" s="148">
        <f t="shared" si="1"/>
        <v>0</v>
      </c>
      <c r="AG21" s="148">
        <f t="shared" si="1"/>
        <v>0</v>
      </c>
      <c r="AH21" s="148">
        <f t="shared" si="1"/>
        <v>0</v>
      </c>
    </row>
    <row r="22" spans="1:34" ht="49.5" customHeight="1">
      <c r="A22" s="63">
        <v>17</v>
      </c>
      <c r="B22" s="63" t="s">
        <v>79</v>
      </c>
      <c r="C22" s="270" t="s">
        <v>80</v>
      </c>
      <c r="D22" s="123">
        <f>AVERAGE(H22:AA22)</f>
        <v>5</v>
      </c>
      <c r="E22" s="110">
        <v>0</v>
      </c>
      <c r="F22" s="110">
        <v>22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13">
        <v>5</v>
      </c>
      <c r="S22" s="291">
        <v>5</v>
      </c>
      <c r="T22" s="291">
        <v>5</v>
      </c>
      <c r="U22" s="291">
        <v>5</v>
      </c>
      <c r="V22" s="291">
        <v>5</v>
      </c>
      <c r="W22" s="291">
        <v>5</v>
      </c>
      <c r="X22" s="291">
        <v>5</v>
      </c>
      <c r="Y22" s="291">
        <v>5</v>
      </c>
      <c r="Z22" s="297">
        <v>5</v>
      </c>
      <c r="AA22" s="297">
        <v>5</v>
      </c>
      <c r="AB22" s="290">
        <v>5</v>
      </c>
      <c r="AC22" s="290">
        <v>5</v>
      </c>
      <c r="AD22" s="290">
        <v>5</v>
      </c>
      <c r="AE22" s="297">
        <v>5</v>
      </c>
      <c r="AF22" s="213"/>
      <c r="AG22" s="213"/>
      <c r="AH22" s="213"/>
    </row>
    <row r="23" spans="1:34" ht="45" customHeight="1">
      <c r="A23" s="63">
        <v>18</v>
      </c>
      <c r="B23" s="63" t="s">
        <v>81</v>
      </c>
      <c r="C23" s="270" t="s">
        <v>82</v>
      </c>
      <c r="D23" s="123">
        <f>AVERAGE(H23:AA23)</f>
        <v>3.75</v>
      </c>
      <c r="E23" s="110">
        <v>2</v>
      </c>
      <c r="F23" s="110">
        <v>20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13">
        <v>5</v>
      </c>
      <c r="S23" s="291">
        <v>0</v>
      </c>
      <c r="T23" s="291">
        <v>0</v>
      </c>
      <c r="U23" s="291">
        <v>5</v>
      </c>
      <c r="V23" s="291">
        <v>5</v>
      </c>
      <c r="W23" s="291">
        <v>0</v>
      </c>
      <c r="X23" s="291">
        <v>5</v>
      </c>
      <c r="Y23" s="291">
        <v>5</v>
      </c>
      <c r="Z23" s="297">
        <v>5</v>
      </c>
      <c r="AA23" s="297">
        <v>5</v>
      </c>
      <c r="AB23" s="290">
        <v>0</v>
      </c>
      <c r="AC23" s="290">
        <v>5</v>
      </c>
      <c r="AD23" s="290">
        <v>5</v>
      </c>
      <c r="AE23" s="297">
        <v>5</v>
      </c>
      <c r="AF23" s="213"/>
      <c r="AG23" s="213"/>
      <c r="AH23" s="213"/>
    </row>
    <row r="24" spans="1:34" s="238" customFormat="1" ht="24" customHeight="1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H26</f>
        <v>5</v>
      </c>
      <c r="I24" s="148">
        <v>5</v>
      </c>
      <c r="J24" s="148">
        <f>J26</f>
        <v>5</v>
      </c>
      <c r="K24" s="148">
        <f>K26</f>
        <v>5</v>
      </c>
      <c r="L24" s="148">
        <f>L26</f>
        <v>5</v>
      </c>
      <c r="M24" s="148">
        <f>+M26</f>
        <v>5</v>
      </c>
      <c r="N24" s="148">
        <f>+N26</f>
        <v>5</v>
      </c>
      <c r="O24" s="148">
        <f>O26</f>
        <v>5</v>
      </c>
      <c r="P24" s="148">
        <f>P26</f>
        <v>5</v>
      </c>
      <c r="Q24" s="148">
        <f>Q26</f>
        <v>5</v>
      </c>
      <c r="R24" s="148">
        <f>R26</f>
        <v>5</v>
      </c>
      <c r="S24" s="148">
        <f aca="true" t="shared" si="2" ref="S24:AA24">S26</f>
        <v>5</v>
      </c>
      <c r="T24" s="148">
        <f t="shared" si="2"/>
        <v>5</v>
      </c>
      <c r="U24" s="148">
        <f t="shared" si="2"/>
        <v>5</v>
      </c>
      <c r="V24" s="148">
        <f t="shared" si="2"/>
        <v>5</v>
      </c>
      <c r="W24" s="148">
        <f t="shared" si="2"/>
        <v>5</v>
      </c>
      <c r="X24" s="148">
        <f t="shared" si="2"/>
        <v>5</v>
      </c>
      <c r="Y24" s="148">
        <f t="shared" si="2"/>
        <v>5</v>
      </c>
      <c r="Z24" s="148">
        <f t="shared" si="2"/>
        <v>5</v>
      </c>
      <c r="AA24" s="148">
        <f t="shared" si="2"/>
        <v>5</v>
      </c>
      <c r="AB24" s="148">
        <f>+AB26</f>
        <v>5</v>
      </c>
      <c r="AC24" s="148">
        <f>+AC26</f>
        <v>5</v>
      </c>
      <c r="AD24" s="148">
        <f>+AD26</f>
        <v>5</v>
      </c>
      <c r="AE24" s="148">
        <f>+AE26</f>
        <v>5</v>
      </c>
      <c r="AF24" s="148"/>
      <c r="AG24" s="148"/>
      <c r="AH24" s="148"/>
    </row>
    <row r="25" spans="1:34" ht="47.25" customHeight="1">
      <c r="A25" s="63">
        <v>20</v>
      </c>
      <c r="B25" s="63" t="s">
        <v>83</v>
      </c>
      <c r="C25" s="270" t="s">
        <v>84</v>
      </c>
      <c r="D25" s="218" t="e">
        <f>AVERAGE(H25:AA25)</f>
        <v>#DIV/0!</v>
      </c>
      <c r="E25" s="110">
        <v>0</v>
      </c>
      <c r="F25" s="110">
        <v>22</v>
      </c>
      <c r="G25" s="110">
        <v>0</v>
      </c>
      <c r="H25" s="213" t="s">
        <v>164</v>
      </c>
      <c r="I25" s="213" t="s">
        <v>164</v>
      </c>
      <c r="J25" s="213" t="s">
        <v>164</v>
      </c>
      <c r="K25" s="213" t="s">
        <v>164</v>
      </c>
      <c r="L25" s="213" t="s">
        <v>164</v>
      </c>
      <c r="M25" s="213" t="s">
        <v>164</v>
      </c>
      <c r="N25" s="213" t="s">
        <v>164</v>
      </c>
      <c r="O25" s="213" t="s">
        <v>164</v>
      </c>
      <c r="P25" s="213" t="s">
        <v>164</v>
      </c>
      <c r="Q25" s="213" t="s">
        <v>164</v>
      </c>
      <c r="R25" s="213" t="s">
        <v>164</v>
      </c>
      <c r="S25" s="292" t="s">
        <v>157</v>
      </c>
      <c r="T25" s="292" t="s">
        <v>157</v>
      </c>
      <c r="U25" s="292" t="s">
        <v>157</v>
      </c>
      <c r="V25" s="292" t="s">
        <v>157</v>
      </c>
      <c r="W25" s="292" t="s">
        <v>157</v>
      </c>
      <c r="X25" s="292" t="s">
        <v>157</v>
      </c>
      <c r="Y25" s="292" t="s">
        <v>157</v>
      </c>
      <c r="Z25" s="292" t="s">
        <v>157</v>
      </c>
      <c r="AA25" s="292" t="s">
        <v>157</v>
      </c>
      <c r="AB25" s="290" t="s">
        <v>164</v>
      </c>
      <c r="AC25" s="290" t="s">
        <v>164</v>
      </c>
      <c r="AD25" s="290" t="s">
        <v>164</v>
      </c>
      <c r="AE25" s="292" t="s">
        <v>157</v>
      </c>
      <c r="AF25" s="213"/>
      <c r="AG25" s="213"/>
      <c r="AH25" s="213"/>
    </row>
    <row r="26" spans="1:34" ht="33" customHeight="1">
      <c r="A26" s="63">
        <v>21</v>
      </c>
      <c r="B26" s="63" t="s">
        <v>85</v>
      </c>
      <c r="C26" s="270" t="s">
        <v>86</v>
      </c>
      <c r="D26" s="123">
        <f>AVERAGE(H26:AA26)</f>
        <v>5</v>
      </c>
      <c r="E26" s="110">
        <v>0</v>
      </c>
      <c r="F26" s="110">
        <v>22</v>
      </c>
      <c r="G26" s="110">
        <v>0</v>
      </c>
      <c r="H26" s="213">
        <v>5</v>
      </c>
      <c r="I26" s="213">
        <v>5</v>
      </c>
      <c r="J26" s="213">
        <v>5</v>
      </c>
      <c r="K26" s="213">
        <v>5</v>
      </c>
      <c r="L26" s="213">
        <v>5</v>
      </c>
      <c r="M26" s="213">
        <v>5</v>
      </c>
      <c r="N26" s="213">
        <v>5</v>
      </c>
      <c r="O26" s="213">
        <v>5</v>
      </c>
      <c r="P26" s="213">
        <v>5</v>
      </c>
      <c r="Q26" s="213">
        <v>5</v>
      </c>
      <c r="R26" s="213">
        <v>5</v>
      </c>
      <c r="S26" s="291">
        <v>5</v>
      </c>
      <c r="T26" s="291">
        <v>5</v>
      </c>
      <c r="U26" s="291">
        <v>5</v>
      </c>
      <c r="V26" s="291">
        <v>5</v>
      </c>
      <c r="W26" s="291">
        <v>5</v>
      </c>
      <c r="X26" s="291">
        <v>5</v>
      </c>
      <c r="Y26" s="291">
        <v>5</v>
      </c>
      <c r="Z26" s="297">
        <v>5</v>
      </c>
      <c r="AA26" s="297">
        <v>5</v>
      </c>
      <c r="AB26" s="298">
        <v>5</v>
      </c>
      <c r="AC26" s="298">
        <v>5</v>
      </c>
      <c r="AD26" s="298">
        <v>5</v>
      </c>
      <c r="AE26" s="298">
        <v>5</v>
      </c>
      <c r="AF26" s="213"/>
      <c r="AG26" s="213"/>
      <c r="AH26" s="213"/>
    </row>
    <row r="27" spans="1:34" ht="45" customHeight="1">
      <c r="A27" s="63">
        <v>22</v>
      </c>
      <c r="B27" s="63" t="s">
        <v>87</v>
      </c>
      <c r="C27" s="270" t="s">
        <v>88</v>
      </c>
      <c r="D27" s="218" t="e">
        <f>AVERAGE(H27:AA27)</f>
        <v>#DIV/0!</v>
      </c>
      <c r="E27" s="110">
        <v>0</v>
      </c>
      <c r="F27" s="110">
        <v>22</v>
      </c>
      <c r="G27" s="110">
        <v>0</v>
      </c>
      <c r="H27" s="213" t="s">
        <v>164</v>
      </c>
      <c r="I27" s="213" t="s">
        <v>164</v>
      </c>
      <c r="J27" s="213" t="s">
        <v>164</v>
      </c>
      <c r="K27" s="213" t="s">
        <v>164</v>
      </c>
      <c r="L27" s="213" t="s">
        <v>164</v>
      </c>
      <c r="M27" s="213" t="s">
        <v>164</v>
      </c>
      <c r="N27" s="213" t="s">
        <v>164</v>
      </c>
      <c r="O27" s="213" t="s">
        <v>164</v>
      </c>
      <c r="P27" s="213" t="s">
        <v>164</v>
      </c>
      <c r="Q27" s="213" t="s">
        <v>164</v>
      </c>
      <c r="R27" s="213" t="s">
        <v>164</v>
      </c>
      <c r="S27" s="292" t="s">
        <v>157</v>
      </c>
      <c r="T27" s="292" t="s">
        <v>157</v>
      </c>
      <c r="U27" s="292" t="s">
        <v>157</v>
      </c>
      <c r="V27" s="292" t="s">
        <v>157</v>
      </c>
      <c r="W27" s="292" t="s">
        <v>157</v>
      </c>
      <c r="X27" s="292" t="s">
        <v>157</v>
      </c>
      <c r="Y27" s="292" t="s">
        <v>157</v>
      </c>
      <c r="Z27" s="292" t="s">
        <v>157</v>
      </c>
      <c r="AA27" s="292" t="s">
        <v>157</v>
      </c>
      <c r="AB27" s="290" t="s">
        <v>164</v>
      </c>
      <c r="AC27" s="290" t="s">
        <v>164</v>
      </c>
      <c r="AD27" s="290" t="s">
        <v>164</v>
      </c>
      <c r="AE27" s="292" t="s">
        <v>157</v>
      </c>
      <c r="AF27" s="213"/>
      <c r="AG27" s="213"/>
      <c r="AH27" s="213"/>
    </row>
    <row r="28" spans="1:34" s="238" customFormat="1" ht="23.25" customHeight="1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H29+H30+H31+H32+H33</f>
        <v>20</v>
      </c>
      <c r="I28" s="148">
        <v>20</v>
      </c>
      <c r="J28" s="148">
        <f>J29+J30+J31+J32+J33</f>
        <v>15</v>
      </c>
      <c r="K28" s="148">
        <f>K29+K31+K32+K33</f>
        <v>20</v>
      </c>
      <c r="L28" s="148">
        <f>L29+L30+L31+L33</f>
        <v>10</v>
      </c>
      <c r="M28" s="148">
        <f>M29+M30+M31+M32+M33</f>
        <v>14</v>
      </c>
      <c r="N28" s="148">
        <f>+N29+N31+N32+N33</f>
        <v>20</v>
      </c>
      <c r="O28" s="148">
        <f>O29+O31+O32+O33</f>
        <v>20</v>
      </c>
      <c r="P28" s="148">
        <f>P29+P31+P33</f>
        <v>15</v>
      </c>
      <c r="Q28" s="148">
        <f>Q29+Q31+Q32+Q33</f>
        <v>20</v>
      </c>
      <c r="R28" s="148">
        <f>R29+R30+R31+R32+R33</f>
        <v>15</v>
      </c>
      <c r="S28" s="148">
        <f>+S29+S31+S32+S33</f>
        <v>5</v>
      </c>
      <c r="T28" s="148">
        <f>+T29+T31+T32+T33</f>
        <v>10</v>
      </c>
      <c r="U28" s="148">
        <f>+U29+U31+U32+U33</f>
        <v>5</v>
      </c>
      <c r="V28" s="148">
        <f>+V29+V31+V32+V33</f>
        <v>10</v>
      </c>
      <c r="W28" s="148">
        <f>+W29+W32+W33</f>
        <v>15</v>
      </c>
      <c r="X28" s="148">
        <f>+X29+X31+X33</f>
        <v>5</v>
      </c>
      <c r="Y28" s="148">
        <f>+Y29+Y31+Y33</f>
        <v>5</v>
      </c>
      <c r="Z28" s="148">
        <f>+Z29+Z31+Z33</f>
        <v>5</v>
      </c>
      <c r="AA28" s="148">
        <f>+AA29+AA30+AA31+AA32+AA33</f>
        <v>10</v>
      </c>
      <c r="AB28" s="148">
        <f>+AB29+AB31+AB32+AB33</f>
        <v>5</v>
      </c>
      <c r="AC28" s="148">
        <f>+AC31</f>
        <v>5</v>
      </c>
      <c r="AD28" s="148">
        <f>+AD31</f>
        <v>5</v>
      </c>
      <c r="AE28" s="148">
        <f>+AE29+AE31+AE33</f>
        <v>15</v>
      </c>
      <c r="AF28" s="148"/>
      <c r="AG28" s="148"/>
      <c r="AH28" s="148"/>
    </row>
    <row r="29" spans="1:34" ht="45" customHeight="1">
      <c r="A29" s="63">
        <v>24</v>
      </c>
      <c r="B29" s="63" t="s">
        <v>89</v>
      </c>
      <c r="C29" s="270" t="s">
        <v>90</v>
      </c>
      <c r="D29" s="123">
        <f>AVERAGE(H29:AA29)</f>
        <v>3</v>
      </c>
      <c r="E29" s="110">
        <v>9</v>
      </c>
      <c r="F29" s="110">
        <v>11</v>
      </c>
      <c r="G29" s="110">
        <v>2</v>
      </c>
      <c r="H29" s="246">
        <v>5</v>
      </c>
      <c r="I29" s="213">
        <v>5</v>
      </c>
      <c r="J29" s="213">
        <v>5</v>
      </c>
      <c r="K29" s="213">
        <v>5</v>
      </c>
      <c r="L29" s="213">
        <v>0</v>
      </c>
      <c r="M29" s="213">
        <v>5</v>
      </c>
      <c r="N29" s="213">
        <v>5</v>
      </c>
      <c r="O29" s="213">
        <v>5</v>
      </c>
      <c r="P29" s="213">
        <v>5</v>
      </c>
      <c r="Q29" s="213">
        <v>5</v>
      </c>
      <c r="R29" s="213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f>+W31+W32+W33</f>
        <v>10</v>
      </c>
      <c r="X29" s="291">
        <v>0</v>
      </c>
      <c r="Y29" s="291">
        <v>5</v>
      </c>
      <c r="Z29" s="297">
        <v>0</v>
      </c>
      <c r="AA29" s="297">
        <v>0</v>
      </c>
      <c r="AB29" s="290">
        <v>0</v>
      </c>
      <c r="AC29" s="290" t="s">
        <v>164</v>
      </c>
      <c r="AD29" s="290" t="s">
        <v>164</v>
      </c>
      <c r="AE29" s="297">
        <v>5</v>
      </c>
      <c r="AF29" s="213"/>
      <c r="AG29" s="213"/>
      <c r="AH29" s="213"/>
    </row>
    <row r="30" spans="1:34" s="50" customFormat="1" ht="63" customHeight="1">
      <c r="A30" s="63">
        <v>25</v>
      </c>
      <c r="B30" s="63" t="s">
        <v>91</v>
      </c>
      <c r="C30" s="270" t="s">
        <v>92</v>
      </c>
      <c r="D30" s="123">
        <f>AVERAGE(H30:AA30)</f>
        <v>0</v>
      </c>
      <c r="E30" s="110">
        <v>8</v>
      </c>
      <c r="F30" s="110">
        <v>1</v>
      </c>
      <c r="G30" s="110">
        <v>13</v>
      </c>
      <c r="H30" s="213">
        <v>0</v>
      </c>
      <c r="I30" s="213">
        <v>0</v>
      </c>
      <c r="J30" s="213">
        <v>0</v>
      </c>
      <c r="K30" s="213" t="s">
        <v>164</v>
      </c>
      <c r="L30" s="213">
        <v>0</v>
      </c>
      <c r="M30" s="213">
        <v>0</v>
      </c>
      <c r="N30" s="213" t="s">
        <v>164</v>
      </c>
      <c r="O30" s="213" t="s">
        <v>164</v>
      </c>
      <c r="P30" s="213" t="s">
        <v>164</v>
      </c>
      <c r="Q30" s="213" t="s">
        <v>164</v>
      </c>
      <c r="R30" s="213">
        <v>0</v>
      </c>
      <c r="S30" s="292" t="s">
        <v>157</v>
      </c>
      <c r="T30" s="292" t="s">
        <v>157</v>
      </c>
      <c r="U30" s="292" t="s">
        <v>157</v>
      </c>
      <c r="V30" s="292" t="s">
        <v>157</v>
      </c>
      <c r="W30" s="292" t="s">
        <v>157</v>
      </c>
      <c r="X30" s="292" t="s">
        <v>157</v>
      </c>
      <c r="Y30" s="292" t="s">
        <v>157</v>
      </c>
      <c r="Z30" s="292" t="s">
        <v>157</v>
      </c>
      <c r="AA30" s="293">
        <v>0</v>
      </c>
      <c r="AB30" s="290" t="s">
        <v>164</v>
      </c>
      <c r="AC30" s="290" t="s">
        <v>164</v>
      </c>
      <c r="AD30" s="290" t="s">
        <v>164</v>
      </c>
      <c r="AE30" s="290" t="s">
        <v>164</v>
      </c>
      <c r="AF30" s="213"/>
      <c r="AG30" s="213"/>
      <c r="AH30" s="213"/>
    </row>
    <row r="31" spans="1:34" s="159" customFormat="1" ht="38.25" customHeight="1">
      <c r="A31" s="155">
        <v>26</v>
      </c>
      <c r="B31" s="155" t="s">
        <v>93</v>
      </c>
      <c r="C31" s="271" t="s">
        <v>94</v>
      </c>
      <c r="D31" s="157">
        <f>AVERAGE(H31:AA31)</f>
        <v>4</v>
      </c>
      <c r="E31" s="158">
        <v>3</v>
      </c>
      <c r="F31" s="158">
        <v>16</v>
      </c>
      <c r="G31" s="158">
        <v>3</v>
      </c>
      <c r="H31" s="213">
        <v>5</v>
      </c>
      <c r="I31" s="213">
        <v>5</v>
      </c>
      <c r="J31" s="287">
        <v>0</v>
      </c>
      <c r="K31" s="213">
        <v>5</v>
      </c>
      <c r="L31" s="213">
        <v>5</v>
      </c>
      <c r="M31" s="213">
        <v>0</v>
      </c>
      <c r="N31" s="213">
        <v>5</v>
      </c>
      <c r="O31" s="213">
        <v>5</v>
      </c>
      <c r="P31" s="213">
        <v>5</v>
      </c>
      <c r="Q31" s="213">
        <v>5</v>
      </c>
      <c r="R31" s="213">
        <v>5</v>
      </c>
      <c r="S31" s="291">
        <v>5</v>
      </c>
      <c r="T31" s="291">
        <v>5</v>
      </c>
      <c r="U31" s="291">
        <v>5</v>
      </c>
      <c r="V31" s="297">
        <v>5</v>
      </c>
      <c r="W31" s="297">
        <v>5</v>
      </c>
      <c r="X31" s="297">
        <v>5</v>
      </c>
      <c r="Y31" s="291">
        <v>0</v>
      </c>
      <c r="Z31" s="291">
        <v>0</v>
      </c>
      <c r="AA31" s="297">
        <v>5</v>
      </c>
      <c r="AB31" s="290">
        <v>5</v>
      </c>
      <c r="AC31" s="290">
        <v>5</v>
      </c>
      <c r="AD31" s="290">
        <v>5</v>
      </c>
      <c r="AE31" s="297">
        <v>5</v>
      </c>
      <c r="AF31" s="213"/>
      <c r="AG31" s="213"/>
      <c r="AH31" s="213"/>
    </row>
    <row r="32" spans="1:34" ht="41.25" customHeight="1">
      <c r="A32" s="63">
        <v>27</v>
      </c>
      <c r="B32" s="63" t="s">
        <v>95</v>
      </c>
      <c r="C32" s="270" t="s">
        <v>96</v>
      </c>
      <c r="D32" s="123">
        <f>AVERAGE(H32:AA32)</f>
        <v>4</v>
      </c>
      <c r="E32" s="110">
        <v>4</v>
      </c>
      <c r="F32" s="110">
        <v>11</v>
      </c>
      <c r="G32" s="110">
        <v>7</v>
      </c>
      <c r="H32" s="213">
        <v>5</v>
      </c>
      <c r="I32" s="213">
        <v>5</v>
      </c>
      <c r="J32" s="213">
        <v>5</v>
      </c>
      <c r="K32" s="213">
        <v>5</v>
      </c>
      <c r="L32" s="213" t="s">
        <v>164</v>
      </c>
      <c r="M32" s="213">
        <v>5</v>
      </c>
      <c r="N32" s="213">
        <v>5</v>
      </c>
      <c r="O32" s="213">
        <v>5</v>
      </c>
      <c r="P32" s="213" t="s">
        <v>164</v>
      </c>
      <c r="Q32" s="213">
        <v>5</v>
      </c>
      <c r="R32" s="213">
        <v>5</v>
      </c>
      <c r="S32" s="291">
        <v>0</v>
      </c>
      <c r="T32" s="291">
        <v>5</v>
      </c>
      <c r="U32" s="291">
        <v>0</v>
      </c>
      <c r="V32" s="291">
        <v>5</v>
      </c>
      <c r="W32" s="291">
        <v>5</v>
      </c>
      <c r="X32" s="292" t="s">
        <v>157</v>
      </c>
      <c r="Y32" s="292" t="s">
        <v>157</v>
      </c>
      <c r="Z32" s="292" t="s">
        <v>157</v>
      </c>
      <c r="AA32" s="291">
        <v>0</v>
      </c>
      <c r="AB32" s="290">
        <v>0</v>
      </c>
      <c r="AC32" s="290" t="s">
        <v>164</v>
      </c>
      <c r="AD32" s="290" t="s">
        <v>164</v>
      </c>
      <c r="AE32" s="292" t="s">
        <v>157</v>
      </c>
      <c r="AF32" s="213"/>
      <c r="AG32" s="213"/>
      <c r="AH32" s="213"/>
    </row>
    <row r="33" spans="1:34" ht="66.75" customHeight="1">
      <c r="A33" s="63">
        <v>28</v>
      </c>
      <c r="B33" s="63" t="s">
        <v>97</v>
      </c>
      <c r="C33" s="270" t="s">
        <v>98</v>
      </c>
      <c r="D33" s="157">
        <f>AVERAGE(H33:AA33)</f>
        <v>3.2</v>
      </c>
      <c r="E33" s="110">
        <v>5</v>
      </c>
      <c r="F33" s="110">
        <v>15</v>
      </c>
      <c r="G33" s="110">
        <v>2</v>
      </c>
      <c r="H33" s="213">
        <v>5</v>
      </c>
      <c r="I33" s="213">
        <v>5</v>
      </c>
      <c r="J33" s="213">
        <v>5</v>
      </c>
      <c r="K33" s="213">
        <v>5</v>
      </c>
      <c r="L33" s="213">
        <v>5</v>
      </c>
      <c r="M33" s="213">
        <v>4</v>
      </c>
      <c r="N33" s="213">
        <v>5</v>
      </c>
      <c r="O33" s="213">
        <v>5</v>
      </c>
      <c r="P33" s="213">
        <v>5</v>
      </c>
      <c r="Q33" s="213">
        <v>5</v>
      </c>
      <c r="R33" s="213">
        <v>5</v>
      </c>
      <c r="S33" s="291">
        <v>0</v>
      </c>
      <c r="T33" s="291">
        <v>0</v>
      </c>
      <c r="U33" s="291">
        <v>0</v>
      </c>
      <c r="V33" s="291">
        <v>0</v>
      </c>
      <c r="W33" s="291">
        <v>0</v>
      </c>
      <c r="X33" s="291">
        <v>0</v>
      </c>
      <c r="Y33" s="291">
        <v>0</v>
      </c>
      <c r="Z33" s="297">
        <v>5</v>
      </c>
      <c r="AA33" s="297">
        <v>5</v>
      </c>
      <c r="AB33" s="290">
        <v>0</v>
      </c>
      <c r="AC33" s="290" t="s">
        <v>164</v>
      </c>
      <c r="AD33" s="290" t="s">
        <v>164</v>
      </c>
      <c r="AE33" s="297">
        <v>5</v>
      </c>
      <c r="AF33" s="213"/>
      <c r="AG33" s="213"/>
      <c r="AH33" s="213"/>
    </row>
    <row r="34" spans="1:34" s="238" customFormat="1" ht="21" customHeight="1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3" ref="O34:AE34">O35</f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5</v>
      </c>
      <c r="V34" s="148">
        <f t="shared" si="3"/>
        <v>5</v>
      </c>
      <c r="W34" s="148">
        <f t="shared" si="3"/>
        <v>0</v>
      </c>
      <c r="X34" s="148">
        <f t="shared" si="3"/>
        <v>5</v>
      </c>
      <c r="Y34" s="148">
        <f t="shared" si="3"/>
        <v>5</v>
      </c>
      <c r="Z34" s="148">
        <f t="shared" si="3"/>
        <v>0</v>
      </c>
      <c r="AA34" s="148">
        <f t="shared" si="3"/>
        <v>0</v>
      </c>
      <c r="AB34" s="148">
        <f t="shared" si="3"/>
        <v>0</v>
      </c>
      <c r="AC34" s="148">
        <f t="shared" si="3"/>
        <v>5</v>
      </c>
      <c r="AD34" s="148">
        <f t="shared" si="3"/>
        <v>5</v>
      </c>
      <c r="AE34" s="148">
        <f t="shared" si="3"/>
        <v>5</v>
      </c>
      <c r="AF34" s="148"/>
      <c r="AG34" s="148"/>
      <c r="AH34" s="148"/>
    </row>
    <row r="35" spans="1:34" ht="36" customHeight="1">
      <c r="A35" s="63">
        <v>30</v>
      </c>
      <c r="B35" s="63" t="s">
        <v>99</v>
      </c>
      <c r="C35" s="270" t="s">
        <v>100</v>
      </c>
      <c r="D35" s="123">
        <f>AVERAGE(H35:AA35)</f>
        <v>3.75</v>
      </c>
      <c r="E35" s="110">
        <v>7</v>
      </c>
      <c r="F35" s="110">
        <v>15</v>
      </c>
      <c r="G35" s="110">
        <v>0</v>
      </c>
      <c r="H35" s="213">
        <v>0</v>
      </c>
      <c r="I35" s="289">
        <v>5</v>
      </c>
      <c r="J35" s="287">
        <v>0</v>
      </c>
      <c r="K35" s="213">
        <v>5</v>
      </c>
      <c r="L35" s="213">
        <v>5</v>
      </c>
      <c r="M35" s="213">
        <v>5</v>
      </c>
      <c r="N35" s="213">
        <v>5</v>
      </c>
      <c r="O35" s="213">
        <v>5</v>
      </c>
      <c r="P35" s="213">
        <v>5</v>
      </c>
      <c r="Q35" s="213">
        <v>5</v>
      </c>
      <c r="R35" s="213">
        <v>5</v>
      </c>
      <c r="S35" s="316">
        <v>5</v>
      </c>
      <c r="T35" s="316">
        <v>5</v>
      </c>
      <c r="U35" s="316">
        <v>5</v>
      </c>
      <c r="V35" s="316">
        <v>5</v>
      </c>
      <c r="W35" s="316">
        <v>0</v>
      </c>
      <c r="X35" s="316">
        <v>5</v>
      </c>
      <c r="Y35" s="316">
        <v>5</v>
      </c>
      <c r="Z35" s="317">
        <v>0</v>
      </c>
      <c r="AA35" s="317">
        <v>0</v>
      </c>
      <c r="AB35" s="213">
        <v>0</v>
      </c>
      <c r="AC35" s="244">
        <v>5</v>
      </c>
      <c r="AD35" s="244">
        <v>5</v>
      </c>
      <c r="AE35" s="297">
        <v>5</v>
      </c>
      <c r="AF35" s="213"/>
      <c r="AG35" s="213"/>
      <c r="AH35" s="213"/>
    </row>
    <row r="36" spans="3:34" ht="27" customHeight="1">
      <c r="C36" s="272" t="s">
        <v>124</v>
      </c>
      <c r="D36" s="132">
        <f>AVERAGE(H36:AA36)</f>
        <v>74.2</v>
      </c>
      <c r="H36" s="106">
        <v>89</v>
      </c>
      <c r="I36" s="106">
        <v>97</v>
      </c>
      <c r="J36" s="106">
        <v>82</v>
      </c>
      <c r="K36" s="106">
        <v>88</v>
      </c>
      <c r="L36" s="106">
        <v>61</v>
      </c>
      <c r="M36" s="106">
        <v>93</v>
      </c>
      <c r="N36" s="106">
        <v>75</v>
      </c>
      <c r="O36" s="106">
        <v>97</v>
      </c>
      <c r="P36" s="106">
        <v>59</v>
      </c>
      <c r="Q36" s="106">
        <v>73</v>
      </c>
      <c r="R36" s="106">
        <v>90</v>
      </c>
      <c r="S36" s="106">
        <v>63</v>
      </c>
      <c r="T36" s="106">
        <v>60</v>
      </c>
      <c r="U36" s="106">
        <v>57</v>
      </c>
      <c r="V36" s="106">
        <v>78</v>
      </c>
      <c r="W36" s="106">
        <v>71</v>
      </c>
      <c r="X36" s="106">
        <v>58</v>
      </c>
      <c r="Y36" s="106">
        <v>73</v>
      </c>
      <c r="Z36" s="106">
        <v>44</v>
      </c>
      <c r="AA36" s="106">
        <v>76</v>
      </c>
      <c r="AB36" s="106">
        <v>67</v>
      </c>
      <c r="AC36" s="106">
        <v>61</v>
      </c>
      <c r="AD36" s="106">
        <v>66</v>
      </c>
      <c r="AE36" s="106">
        <v>67</v>
      </c>
      <c r="AF36" s="106">
        <v>0</v>
      </c>
      <c r="AG36" s="106">
        <v>0</v>
      </c>
      <c r="AH36" s="106">
        <v>0</v>
      </c>
    </row>
    <row r="37" spans="3:34" ht="27.75" customHeight="1">
      <c r="C37" s="272" t="s">
        <v>123</v>
      </c>
      <c r="D37" s="132">
        <f>AVERAGE(H37:AA37)</f>
        <v>100.25</v>
      </c>
      <c r="H37" s="106">
        <v>110</v>
      </c>
      <c r="I37" s="106">
        <v>110</v>
      </c>
      <c r="J37" s="106">
        <v>105</v>
      </c>
      <c r="K37" s="106">
        <v>105</v>
      </c>
      <c r="L37" s="106">
        <v>90</v>
      </c>
      <c r="M37" s="106">
        <v>110</v>
      </c>
      <c r="N37" s="106">
        <v>100</v>
      </c>
      <c r="O37" s="106">
        <v>105</v>
      </c>
      <c r="P37" s="106">
        <v>85</v>
      </c>
      <c r="Q37" s="106">
        <v>75</v>
      </c>
      <c r="R37" s="106">
        <v>110</v>
      </c>
      <c r="S37" s="106">
        <v>105</v>
      </c>
      <c r="T37" s="106">
        <v>100</v>
      </c>
      <c r="U37" s="106">
        <v>100</v>
      </c>
      <c r="V37" s="106">
        <v>105</v>
      </c>
      <c r="W37" s="106">
        <v>100</v>
      </c>
      <c r="X37" s="106">
        <v>90</v>
      </c>
      <c r="Y37" s="106">
        <v>100</v>
      </c>
      <c r="Z37" s="106">
        <v>90</v>
      </c>
      <c r="AA37" s="106">
        <v>110</v>
      </c>
      <c r="AB37" s="106">
        <v>100</v>
      </c>
      <c r="AC37" s="106">
        <v>70</v>
      </c>
      <c r="AD37" s="106">
        <v>75</v>
      </c>
      <c r="AE37" s="106">
        <v>95</v>
      </c>
      <c r="AF37" s="106"/>
      <c r="AG37" s="106"/>
      <c r="AH37" s="106"/>
    </row>
    <row r="38" spans="1:34" s="46" customFormat="1" ht="24" customHeight="1">
      <c r="A38" s="108"/>
      <c r="B38" s="273"/>
      <c r="C38" s="46" t="s">
        <v>171</v>
      </c>
      <c r="D38" s="161">
        <f>AVERAGE(H38:AA38)</f>
        <v>3.692432730668025</v>
      </c>
      <c r="E38" s="118"/>
      <c r="F38" s="119"/>
      <c r="G38" s="120"/>
      <c r="H38" s="114">
        <f aca="true" t="shared" si="4" ref="H38:AH38">H36/H37*5</f>
        <v>4.045454545454545</v>
      </c>
      <c r="I38" s="114">
        <f t="shared" si="4"/>
        <v>4.409090909090909</v>
      </c>
      <c r="J38" s="114">
        <f t="shared" si="4"/>
        <v>3.9047619047619047</v>
      </c>
      <c r="K38" s="114">
        <f t="shared" si="4"/>
        <v>4.190476190476191</v>
      </c>
      <c r="L38" s="114">
        <f t="shared" si="4"/>
        <v>3.3888888888888893</v>
      </c>
      <c r="M38" s="114">
        <f t="shared" si="4"/>
        <v>4.2272727272727275</v>
      </c>
      <c r="N38" s="114">
        <f t="shared" si="4"/>
        <v>3.75</v>
      </c>
      <c r="O38" s="114">
        <f t="shared" si="4"/>
        <v>4.6190476190476195</v>
      </c>
      <c r="P38" s="114">
        <f t="shared" si="4"/>
        <v>3.4705882352941178</v>
      </c>
      <c r="Q38" s="114">
        <f t="shared" si="4"/>
        <v>4.866666666666667</v>
      </c>
      <c r="R38" s="114">
        <f t="shared" si="4"/>
        <v>4.090909090909091</v>
      </c>
      <c r="S38" s="114">
        <f t="shared" si="4"/>
        <v>3</v>
      </c>
      <c r="T38" s="114">
        <f t="shared" si="4"/>
        <v>3</v>
      </c>
      <c r="U38" s="114">
        <f t="shared" si="4"/>
        <v>2.8499999999999996</v>
      </c>
      <c r="V38" s="114">
        <f t="shared" si="4"/>
        <v>3.7142857142857144</v>
      </c>
      <c r="W38" s="114">
        <f t="shared" si="4"/>
        <v>3.55</v>
      </c>
      <c r="X38" s="114">
        <f t="shared" si="4"/>
        <v>3.2222222222222223</v>
      </c>
      <c r="Y38" s="114">
        <f t="shared" si="4"/>
        <v>3.65</v>
      </c>
      <c r="Z38" s="114">
        <f t="shared" si="4"/>
        <v>2.444444444444444</v>
      </c>
      <c r="AA38" s="114">
        <f t="shared" si="4"/>
        <v>3.4545454545454546</v>
      </c>
      <c r="AB38" s="114">
        <f t="shared" si="4"/>
        <v>3.35</v>
      </c>
      <c r="AC38" s="114">
        <f t="shared" si="4"/>
        <v>4.357142857142858</v>
      </c>
      <c r="AD38" s="114">
        <f t="shared" si="4"/>
        <v>4.4</v>
      </c>
      <c r="AE38" s="114">
        <f t="shared" si="4"/>
        <v>3.526315789473684</v>
      </c>
      <c r="AF38" s="114" t="e">
        <f t="shared" si="4"/>
        <v>#DIV/0!</v>
      </c>
      <c r="AG38" s="114" t="e">
        <f t="shared" si="4"/>
        <v>#DIV/0!</v>
      </c>
      <c r="AH38" s="114" t="e">
        <f t="shared" si="4"/>
        <v>#DIV/0!</v>
      </c>
    </row>
    <row r="39" spans="1:34" s="46" customFormat="1" ht="24" customHeight="1">
      <c r="A39" s="108"/>
      <c r="B39" s="273"/>
      <c r="C39" s="131"/>
      <c r="D39" s="132" t="s">
        <v>175</v>
      </c>
      <c r="E39" s="118"/>
      <c r="F39" s="119"/>
      <c r="G39" s="120"/>
      <c r="H39" s="130">
        <f>_xlfn.RANK.EQ(H38,H38:AE38)</f>
        <v>9</v>
      </c>
      <c r="I39" s="315">
        <f>RANK(I38,H38:AE38)</f>
        <v>3</v>
      </c>
      <c r="J39" s="130">
        <f>RANK(J38,H38:AE38)</f>
        <v>10</v>
      </c>
      <c r="K39" s="130">
        <f>RANK(K38,H38:AE38)</f>
        <v>7</v>
      </c>
      <c r="L39" s="130">
        <f>RANK(L38,H38:AE38)</f>
        <v>18</v>
      </c>
      <c r="M39" s="130">
        <f>RANK(M38,H38:AE38)</f>
        <v>6</v>
      </c>
      <c r="N39" s="130">
        <f>RANK(N38,H38:AE38)</f>
        <v>11</v>
      </c>
      <c r="O39" s="315">
        <f>_xlfn.RANK.EQ(O38,H38:AE38)</f>
        <v>2</v>
      </c>
      <c r="P39" s="130">
        <f>_xlfn.RANK.EQ(P38,G38:AE38)</f>
        <v>16</v>
      </c>
      <c r="Q39" s="315">
        <f>_xlfn.RANK.EQ(Q38,H38:AE38)</f>
        <v>1</v>
      </c>
      <c r="R39" s="130">
        <f>RANK(R38,H38:AE38)</f>
        <v>8</v>
      </c>
      <c r="S39" s="130">
        <f>_xlfn.RANK.EQ(S38,H38:AE38)</f>
        <v>21</v>
      </c>
      <c r="T39" s="130">
        <f>_xlfn.RANK.EQ(T38,H38:AE38)</f>
        <v>21</v>
      </c>
      <c r="U39" s="130">
        <f>_xlfn.RANK.EQ(U38,H38:AE38)</f>
        <v>23</v>
      </c>
      <c r="V39" s="130">
        <f>_xlfn.RANK.EQ(V38,H38:AE38)</f>
        <v>12</v>
      </c>
      <c r="W39" s="130">
        <f>_xlfn.RANK.EQ(W38,H38:AE38)</f>
        <v>14</v>
      </c>
      <c r="X39" s="130">
        <f>_xlfn.RANK.EQ(X38,H38:AE38)</f>
        <v>20</v>
      </c>
      <c r="Y39" s="130">
        <f>_xlfn.RANK.EQ(Y38,H38:AE38)</f>
        <v>13</v>
      </c>
      <c r="Z39" s="130">
        <f>_xlfn.RANK.EQ(Z38,H38:AE38)</f>
        <v>24</v>
      </c>
      <c r="AA39" s="130">
        <f>_xlfn.RANK.EQ(AA38,H38:AE38)</f>
        <v>17</v>
      </c>
      <c r="AB39" s="130">
        <f>_xlfn.RANK.EQ(AB38,H38:AE38)</f>
        <v>19</v>
      </c>
      <c r="AC39" s="315">
        <f>_xlfn.RANK.EQ(AC38,H38:AE38)</f>
        <v>5</v>
      </c>
      <c r="AD39" s="315">
        <f>_xlfn.RANK.EQ(AD38,H38:AE38)</f>
        <v>4</v>
      </c>
      <c r="AE39" s="130">
        <f>_xlfn.RANK.EQ(AE38,H38:AE38)</f>
        <v>15</v>
      </c>
      <c r="AF39" s="130" t="e">
        <f>RANK(AF38,H38:AA38)</f>
        <v>#DIV/0!</v>
      </c>
      <c r="AG39" s="130" t="e">
        <f>RANK(AG38,H38:AA38)</f>
        <v>#DIV/0!</v>
      </c>
      <c r="AH39" s="130" t="e">
        <f>RANK(AH38,I38:AA38)</f>
        <v>#DIV/0!</v>
      </c>
    </row>
    <row r="40" spans="4:34" ht="22.5" customHeight="1">
      <c r="D40" s="121" t="s">
        <v>122</v>
      </c>
      <c r="G40" s="122"/>
      <c r="H40" s="51"/>
      <c r="I40" s="51"/>
      <c r="J40" s="51"/>
      <c r="K40" s="51"/>
      <c r="L40" s="51"/>
      <c r="M40" s="51"/>
      <c r="N40" s="51"/>
      <c r="O40" s="51"/>
      <c r="P40" s="52"/>
      <c r="Q40" s="52"/>
      <c r="R40" s="51"/>
      <c r="S40" s="53"/>
      <c r="T40" s="53"/>
      <c r="U40" s="35"/>
      <c r="V40" s="53"/>
      <c r="W40" s="43"/>
      <c r="X40" s="36"/>
      <c r="Y40" s="32"/>
      <c r="Z40" s="32"/>
      <c r="AA40" s="32"/>
      <c r="AB40" s="32"/>
      <c r="AC40" s="32"/>
      <c r="AD40" s="32"/>
      <c r="AE40" s="32"/>
      <c r="AF40" s="51"/>
      <c r="AG40" s="51"/>
      <c r="AH40" s="51"/>
    </row>
    <row r="41" spans="3:34" ht="22.5" customHeight="1">
      <c r="C41" s="257" t="s">
        <v>283</v>
      </c>
      <c r="D41" s="258">
        <v>3.9</v>
      </c>
      <c r="G41" s="122"/>
      <c r="H41" s="51"/>
      <c r="I41" s="51"/>
      <c r="J41" s="51"/>
      <c r="K41" s="51"/>
      <c r="L41" s="51"/>
      <c r="M41" s="51"/>
      <c r="N41" s="51"/>
      <c r="O41" s="51"/>
      <c r="P41" s="52"/>
      <c r="Q41" s="52"/>
      <c r="R41" s="51"/>
      <c r="S41" s="53"/>
      <c r="T41" s="53"/>
      <c r="U41" s="35"/>
      <c r="V41" s="53"/>
      <c r="W41" s="43"/>
      <c r="X41" s="36"/>
      <c r="Y41" s="32"/>
      <c r="Z41" s="32"/>
      <c r="AA41" s="32"/>
      <c r="AB41" s="32"/>
      <c r="AC41" s="32"/>
      <c r="AD41" s="32"/>
      <c r="AE41" s="32"/>
      <c r="AF41" s="51"/>
      <c r="AG41" s="51"/>
      <c r="AH41" s="51"/>
    </row>
    <row r="42" spans="4:34" ht="22.5" customHeight="1" hidden="1">
      <c r="D42" s="256"/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1"/>
      <c r="S42" s="53"/>
      <c r="T42" s="53"/>
      <c r="U42" s="35"/>
      <c r="V42" s="53"/>
      <c r="W42" s="43"/>
      <c r="X42" s="36"/>
      <c r="Y42" s="32"/>
      <c r="Z42" s="32"/>
      <c r="AA42" s="32"/>
      <c r="AB42" s="32"/>
      <c r="AC42" s="32"/>
      <c r="AD42" s="32"/>
      <c r="AE42" s="32"/>
      <c r="AF42" s="51"/>
      <c r="AG42" s="51"/>
      <c r="AH42" s="51"/>
    </row>
    <row r="43" spans="1:34" s="32" customFormat="1" ht="65.25" customHeight="1" hidden="1">
      <c r="A43" s="107"/>
      <c r="C43" s="37" t="s">
        <v>129</v>
      </c>
      <c r="D43" s="267" t="s">
        <v>285</v>
      </c>
      <c r="E43" s="459" t="s">
        <v>284</v>
      </c>
      <c r="F43" s="459"/>
      <c r="G43" s="267" t="s">
        <v>172</v>
      </c>
      <c r="H43" s="267" t="s">
        <v>173</v>
      </c>
      <c r="I43" s="267" t="s">
        <v>174</v>
      </c>
      <c r="J43" s="12"/>
      <c r="K43" s="12"/>
      <c r="L43" s="12"/>
      <c r="M43" s="12"/>
      <c r="N43" s="12"/>
      <c r="O43" s="12"/>
      <c r="P43" s="29"/>
      <c r="Q43" s="29"/>
      <c r="R43" s="12"/>
      <c r="S43" s="35"/>
      <c r="T43" s="35"/>
      <c r="U43" s="35"/>
      <c r="V43" s="35"/>
      <c r="W43" s="41"/>
      <c r="X43" s="33"/>
      <c r="Y43" s="26"/>
      <c r="Z43" s="26"/>
      <c r="AA43" s="26"/>
      <c r="AB43" s="26"/>
      <c r="AC43" s="26"/>
      <c r="AD43" s="26"/>
      <c r="AE43" s="26"/>
      <c r="AF43" s="12"/>
      <c r="AG43" s="12"/>
      <c r="AH43" s="12"/>
    </row>
    <row r="44" spans="4:22" ht="82.5" customHeight="1" hidden="1">
      <c r="D44" s="268">
        <v>1</v>
      </c>
      <c r="E44" s="453" t="s">
        <v>104</v>
      </c>
      <c r="F44" s="453"/>
      <c r="G44" s="262">
        <v>112</v>
      </c>
      <c r="H44" s="263">
        <v>4.87</v>
      </c>
      <c r="I44" s="283">
        <f>2000*G44/535</f>
        <v>418.69158878504675</v>
      </c>
      <c r="L44" s="275"/>
      <c r="M44" s="280"/>
      <c r="N44" s="281"/>
      <c r="O44" s="280"/>
      <c r="S44" s="35"/>
      <c r="T44" s="35"/>
      <c r="U44" s="35"/>
      <c r="V44" s="35"/>
    </row>
    <row r="45" spans="3:22" ht="82.5" customHeight="1" hidden="1">
      <c r="C45" s="269" t="s">
        <v>254</v>
      </c>
      <c r="D45" s="268">
        <v>2</v>
      </c>
      <c r="E45" s="453" t="s">
        <v>101</v>
      </c>
      <c r="F45" s="453"/>
      <c r="G45" s="262">
        <v>109</v>
      </c>
      <c r="H45" s="263">
        <v>4.739</v>
      </c>
      <c r="I45" s="283">
        <f>2000*G45/535</f>
        <v>407.4766355140187</v>
      </c>
      <c r="K45" s="276"/>
      <c r="L45" s="276"/>
      <c r="M45" s="275"/>
      <c r="N45" s="275"/>
      <c r="O45" s="275"/>
      <c r="S45" s="35"/>
      <c r="T45" s="35"/>
      <c r="U45" s="35"/>
      <c r="V45" s="35"/>
    </row>
    <row r="46" spans="4:34" ht="82.5" customHeight="1" hidden="1">
      <c r="D46" s="268">
        <v>3</v>
      </c>
      <c r="E46" s="453" t="s">
        <v>289</v>
      </c>
      <c r="F46" s="453"/>
      <c r="G46" s="262">
        <v>107</v>
      </c>
      <c r="H46" s="263">
        <v>4.652</v>
      </c>
      <c r="I46" s="283">
        <f>2000*G46/535</f>
        <v>400</v>
      </c>
      <c r="K46" s="275"/>
      <c r="L46" s="275"/>
      <c r="S46" s="35"/>
      <c r="T46" s="35"/>
      <c r="U46" s="35"/>
      <c r="V46" s="35"/>
      <c r="AG46" s="164"/>
      <c r="AH46" s="164"/>
    </row>
    <row r="47" spans="4:22" ht="82.5" customHeight="1" hidden="1">
      <c r="D47" s="268">
        <v>4</v>
      </c>
      <c r="E47" s="453" t="s">
        <v>111</v>
      </c>
      <c r="F47" s="453"/>
      <c r="G47" s="262">
        <v>106</v>
      </c>
      <c r="H47" s="263">
        <v>4.609</v>
      </c>
      <c r="I47" s="283">
        <f>2000*G47/535</f>
        <v>396.2616822429907</v>
      </c>
      <c r="J47" s="276"/>
      <c r="S47" s="35"/>
      <c r="T47" s="35"/>
      <c r="U47" s="35"/>
      <c r="V47" s="35"/>
    </row>
    <row r="48" spans="4:14" ht="84.75" customHeight="1" hidden="1">
      <c r="D48" s="268">
        <v>5</v>
      </c>
      <c r="E48" s="453" t="s">
        <v>102</v>
      </c>
      <c r="F48" s="453"/>
      <c r="G48" s="262">
        <v>101</v>
      </c>
      <c r="H48" s="263">
        <v>4.591</v>
      </c>
      <c r="I48" s="283">
        <f>2000*G48/535</f>
        <v>377.5700934579439</v>
      </c>
      <c r="N48" s="12" t="s">
        <v>139</v>
      </c>
    </row>
    <row r="49" spans="4:9" ht="30.75" customHeight="1" hidden="1">
      <c r="D49" s="450" t="s">
        <v>133</v>
      </c>
      <c r="E49" s="451"/>
      <c r="F49" s="452"/>
      <c r="G49" s="264">
        <f>SUM(G44:G48)</f>
        <v>535</v>
      </c>
      <c r="H49" s="265"/>
      <c r="I49" s="262"/>
    </row>
    <row r="50" spans="4:9" ht="30.75" customHeight="1" hidden="1">
      <c r="D50" s="450" t="s">
        <v>132</v>
      </c>
      <c r="E50" s="451"/>
      <c r="F50" s="452"/>
      <c r="G50" s="266">
        <v>2000</v>
      </c>
      <c r="H50" s="265"/>
      <c r="I50" s="262">
        <f>G50-I44-I48-I45-I46-I47</f>
        <v>0</v>
      </c>
    </row>
    <row r="51" spans="4:34" ht="56.25" customHeight="1" hidden="1">
      <c r="D51" s="124"/>
      <c r="E51" s="125"/>
      <c r="F51" s="125"/>
      <c r="G51" s="124"/>
      <c r="H51" s="126"/>
      <c r="I51" s="127"/>
      <c r="J51" s="54"/>
      <c r="AG51" s="54"/>
      <c r="AH51" s="54"/>
    </row>
    <row r="52" spans="1:31" s="12" customFormat="1" ht="24.75" customHeight="1" hidden="1">
      <c r="A52" s="107"/>
      <c r="B52" s="31"/>
      <c r="C52" s="30"/>
      <c r="D52" s="124"/>
      <c r="E52" s="116"/>
      <c r="F52" s="116"/>
      <c r="G52" s="115"/>
      <c r="P52" s="29"/>
      <c r="Q52" s="29"/>
      <c r="S52" s="33"/>
      <c r="T52" s="33"/>
      <c r="U52" s="33"/>
      <c r="V52" s="33"/>
      <c r="W52" s="41"/>
      <c r="X52" s="33"/>
      <c r="Y52" s="26"/>
      <c r="Z52" s="26"/>
      <c r="AA52" s="26"/>
      <c r="AB52" s="26"/>
      <c r="AC52" s="26"/>
      <c r="AD52" s="26"/>
      <c r="AE52" s="26"/>
    </row>
    <row r="53" ht="45" customHeight="1" hidden="1"/>
    <row r="54" ht="45" customHeight="1" hidden="1"/>
    <row r="55" spans="3:34" ht="45" customHeight="1">
      <c r="C55" s="309" t="s">
        <v>291</v>
      </c>
      <c r="H55" s="307">
        <f aca="true" t="shared" si="5" ref="H55:AH55">H34+H28+H24+H21+H12+H6</f>
        <v>89</v>
      </c>
      <c r="I55" s="307">
        <f t="shared" si="5"/>
        <v>97</v>
      </c>
      <c r="J55" s="307">
        <f t="shared" si="5"/>
        <v>82</v>
      </c>
      <c r="K55" s="307">
        <f t="shared" si="5"/>
        <v>88</v>
      </c>
      <c r="L55" s="307">
        <f t="shared" si="5"/>
        <v>61</v>
      </c>
      <c r="M55" s="307">
        <f t="shared" si="5"/>
        <v>93</v>
      </c>
      <c r="N55" s="307">
        <f t="shared" si="5"/>
        <v>75</v>
      </c>
      <c r="O55" s="307">
        <f t="shared" si="5"/>
        <v>97</v>
      </c>
      <c r="P55" s="307">
        <f t="shared" si="5"/>
        <v>59</v>
      </c>
      <c r="Q55" s="307">
        <f t="shared" si="5"/>
        <v>73</v>
      </c>
      <c r="R55" s="307">
        <f t="shared" si="5"/>
        <v>90</v>
      </c>
      <c r="S55" s="307">
        <f t="shared" si="5"/>
        <v>63</v>
      </c>
      <c r="T55" s="307">
        <f t="shared" si="5"/>
        <v>60</v>
      </c>
      <c r="U55" s="307">
        <f t="shared" si="5"/>
        <v>57</v>
      </c>
      <c r="V55" s="307">
        <f t="shared" si="5"/>
        <v>78</v>
      </c>
      <c r="W55" s="307">
        <f t="shared" si="5"/>
        <v>71</v>
      </c>
      <c r="X55" s="307">
        <f t="shared" si="5"/>
        <v>58</v>
      </c>
      <c r="Y55" s="307">
        <f t="shared" si="5"/>
        <v>73</v>
      </c>
      <c r="Z55" s="307">
        <f t="shared" si="5"/>
        <v>44</v>
      </c>
      <c r="AA55" s="307">
        <f t="shared" si="5"/>
        <v>76</v>
      </c>
      <c r="AB55" s="307">
        <f t="shared" si="5"/>
        <v>67</v>
      </c>
      <c r="AC55" s="307">
        <f t="shared" si="5"/>
        <v>61</v>
      </c>
      <c r="AD55" s="307">
        <f t="shared" si="5"/>
        <v>66</v>
      </c>
      <c r="AE55" s="307">
        <f t="shared" si="5"/>
        <v>67</v>
      </c>
      <c r="AF55" s="307">
        <f t="shared" si="5"/>
        <v>0</v>
      </c>
      <c r="AG55" s="307">
        <f t="shared" si="5"/>
        <v>0</v>
      </c>
      <c r="AH55" s="307">
        <f t="shared" si="5"/>
        <v>0</v>
      </c>
    </row>
    <row r="56" spans="1:34" s="306" customFormat="1" ht="45" customHeight="1">
      <c r="A56" s="305"/>
      <c r="C56" s="309" t="s">
        <v>292</v>
      </c>
      <c r="D56" s="115"/>
      <c r="E56" s="116"/>
      <c r="F56" s="116"/>
      <c r="G56" s="115"/>
      <c r="H56" s="307">
        <v>110</v>
      </c>
      <c r="I56" s="307">
        <v>110</v>
      </c>
      <c r="J56" s="307">
        <v>105</v>
      </c>
      <c r="K56" s="307">
        <v>105</v>
      </c>
      <c r="L56" s="307">
        <v>90</v>
      </c>
      <c r="M56" s="307">
        <v>110</v>
      </c>
      <c r="N56" s="307">
        <v>100</v>
      </c>
      <c r="O56" s="307">
        <v>105</v>
      </c>
      <c r="P56" s="307">
        <v>85</v>
      </c>
      <c r="Q56" s="311">
        <v>75</v>
      </c>
      <c r="R56" s="307">
        <v>110</v>
      </c>
      <c r="S56" s="312">
        <v>105</v>
      </c>
      <c r="T56" s="312">
        <v>100</v>
      </c>
      <c r="U56" s="312">
        <v>100</v>
      </c>
      <c r="V56" s="312">
        <v>105</v>
      </c>
      <c r="W56" s="313">
        <v>100</v>
      </c>
      <c r="X56" s="312">
        <v>90</v>
      </c>
      <c r="Y56" s="309">
        <v>100</v>
      </c>
      <c r="Z56" s="309">
        <v>90</v>
      </c>
      <c r="AA56" s="309">
        <v>110</v>
      </c>
      <c r="AB56" s="309">
        <v>100</v>
      </c>
      <c r="AC56" s="309">
        <v>70</v>
      </c>
      <c r="AD56" s="314">
        <v>75</v>
      </c>
      <c r="AE56" s="309">
        <v>95</v>
      </c>
      <c r="AF56" s="307"/>
      <c r="AG56" s="307"/>
      <c r="AH56" s="307"/>
    </row>
    <row r="57" spans="1:34" s="46" customFormat="1" ht="45" customHeight="1">
      <c r="A57" s="108"/>
      <c r="B57" s="288"/>
      <c r="C57" s="310"/>
      <c r="D57" s="120"/>
      <c r="E57" s="118"/>
      <c r="F57" s="118"/>
      <c r="G57" s="120"/>
      <c r="H57" s="308">
        <f aca="true" t="shared" si="6" ref="H57:AH57">H55/H56*5</f>
        <v>4.045454545454545</v>
      </c>
      <c r="I57" s="308">
        <f t="shared" si="6"/>
        <v>4.409090909090909</v>
      </c>
      <c r="J57" s="308">
        <f t="shared" si="6"/>
        <v>3.9047619047619047</v>
      </c>
      <c r="K57" s="308">
        <f t="shared" si="6"/>
        <v>4.190476190476191</v>
      </c>
      <c r="L57" s="308">
        <f t="shared" si="6"/>
        <v>3.3888888888888893</v>
      </c>
      <c r="M57" s="308">
        <f t="shared" si="6"/>
        <v>4.2272727272727275</v>
      </c>
      <c r="N57" s="308">
        <f t="shared" si="6"/>
        <v>3.75</v>
      </c>
      <c r="O57" s="308">
        <f t="shared" si="6"/>
        <v>4.6190476190476195</v>
      </c>
      <c r="P57" s="308">
        <f t="shared" si="6"/>
        <v>3.4705882352941178</v>
      </c>
      <c r="Q57" s="308">
        <f t="shared" si="6"/>
        <v>4.866666666666667</v>
      </c>
      <c r="R57" s="308">
        <f t="shared" si="6"/>
        <v>4.090909090909091</v>
      </c>
      <c r="S57" s="308">
        <f t="shared" si="6"/>
        <v>3</v>
      </c>
      <c r="T57" s="308">
        <f t="shared" si="6"/>
        <v>3</v>
      </c>
      <c r="U57" s="308">
        <f t="shared" si="6"/>
        <v>2.8499999999999996</v>
      </c>
      <c r="V57" s="308">
        <f t="shared" si="6"/>
        <v>3.7142857142857144</v>
      </c>
      <c r="W57" s="308">
        <f t="shared" si="6"/>
        <v>3.55</v>
      </c>
      <c r="X57" s="308">
        <f t="shared" si="6"/>
        <v>3.2222222222222223</v>
      </c>
      <c r="Y57" s="308">
        <f t="shared" si="6"/>
        <v>3.65</v>
      </c>
      <c r="Z57" s="308">
        <f t="shared" si="6"/>
        <v>2.444444444444444</v>
      </c>
      <c r="AA57" s="308">
        <f t="shared" si="6"/>
        <v>3.4545454545454546</v>
      </c>
      <c r="AB57" s="308">
        <f t="shared" si="6"/>
        <v>3.35</v>
      </c>
      <c r="AC57" s="308">
        <f t="shared" si="6"/>
        <v>4.357142857142858</v>
      </c>
      <c r="AD57" s="308">
        <f t="shared" si="6"/>
        <v>4.4</v>
      </c>
      <c r="AE57" s="308">
        <f t="shared" si="6"/>
        <v>3.526315789473684</v>
      </c>
      <c r="AF57" s="308" t="e">
        <f t="shared" si="6"/>
        <v>#DIV/0!</v>
      </c>
      <c r="AG57" s="308" t="e">
        <f t="shared" si="6"/>
        <v>#DIV/0!</v>
      </c>
      <c r="AH57" s="308" t="e">
        <f t="shared" si="6"/>
        <v>#DIV/0!</v>
      </c>
    </row>
  </sheetData>
  <sheetProtection/>
  <autoFilter ref="A3:AH41"/>
  <mergeCells count="15">
    <mergeCell ref="B1:G1"/>
    <mergeCell ref="B6:G6"/>
    <mergeCell ref="B12:E12"/>
    <mergeCell ref="B21:G21"/>
    <mergeCell ref="B24:G24"/>
    <mergeCell ref="B28:G28"/>
    <mergeCell ref="E46:F46"/>
    <mergeCell ref="E47:F47"/>
    <mergeCell ref="D49:F49"/>
    <mergeCell ref="D50:F50"/>
    <mergeCell ref="B34:G34"/>
    <mergeCell ref="E43:F43"/>
    <mergeCell ref="E44:F44"/>
    <mergeCell ref="E48:F48"/>
    <mergeCell ref="E45:F45"/>
  </mergeCells>
  <conditionalFormatting sqref="S7:T11 S35:T35 S29:T33 S25:T27 S22:T23 S13:T20 U30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$V$8</formula>
    </cfRule>
  </conditionalFormatting>
  <conditionalFormatting sqref="U7:V11 U13:V20 U22:V23 U25:V27 U29:V29 U35:V35 U31:V33 V30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$U$8</formula>
    </cfRule>
  </conditionalFormatting>
  <conditionalFormatting sqref="W7:X11 W13:X20 W22:X23 W25:X27 W29:X33 W35:X35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$U$8</formula>
    </cfRule>
  </conditionalFormatting>
  <conditionalFormatting sqref="Y7:AA11 Y13:AA20 Y22:AA23 Y25:AA27 Y35:AA35 Y29:AA33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$U$8</formula>
    </cfRule>
  </conditionalFormatting>
  <conditionalFormatting sqref="AE7:AE20 AE22:AE23 AE25 AE27 AE29 AE35 AE31:AE33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$U$8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39" r:id="rId1"/>
  <rowBreaks count="1" manualBreakCount="1">
    <brk id="41" max="33" man="1"/>
  </rowBreaks>
  <colBreaks count="1" manualBreakCount="1">
    <brk id="2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H58"/>
  <sheetViews>
    <sheetView view="pageBreakPreview" zoomScale="50" zoomScaleNormal="50" zoomScaleSheetLayoutView="50" zoomScalePageLayoutView="0" workbookViewId="0" topLeftCell="A1">
      <pane ySplit="3" topLeftCell="A22" activePane="bottomLeft" state="frozen"/>
      <selection pane="topLeft" activeCell="C33" sqref="C33"/>
      <selection pane="bottomLeft" activeCell="C33" sqref="C33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7" width="26.00390625" style="29" customWidth="1" outlineLevel="1"/>
    <col min="18" max="18" width="26.00390625" style="12" customWidth="1" outlineLevel="1"/>
    <col min="19" max="22" width="26.00390625" style="33" customWidth="1" outlineLevel="1"/>
    <col min="23" max="23" width="26.00390625" style="41" customWidth="1" outlineLevel="1"/>
    <col min="24" max="24" width="26.00390625" style="33" customWidth="1" outlineLevel="1"/>
    <col min="25" max="31" width="26.00390625" style="26" customWidth="1" outlineLevel="1"/>
    <col min="32" max="34" width="26.00390625" style="12" customWidth="1" outlineLevel="1"/>
    <col min="35" max="16384" width="8.8515625" style="26" customWidth="1"/>
  </cols>
  <sheetData>
    <row r="1" spans="2:11" ht="27" customHeight="1">
      <c r="B1" s="461" t="s">
        <v>315</v>
      </c>
      <c r="C1" s="461"/>
      <c r="D1" s="461"/>
      <c r="E1" s="461"/>
      <c r="F1" s="461"/>
      <c r="G1" s="461"/>
      <c r="H1" s="461"/>
      <c r="I1" s="461"/>
      <c r="J1" s="461"/>
      <c r="K1" s="461"/>
    </row>
    <row r="2" ht="15" customHeight="1">
      <c r="B2" s="102"/>
    </row>
    <row r="3" spans="1:34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252" t="s">
        <v>290</v>
      </c>
      <c r="R3" s="252" t="s">
        <v>115</v>
      </c>
      <c r="S3" s="252" t="s">
        <v>125</v>
      </c>
      <c r="T3" s="252" t="s">
        <v>126</v>
      </c>
      <c r="U3" s="252" t="s">
        <v>201</v>
      </c>
      <c r="V3" s="252" t="s">
        <v>165</v>
      </c>
      <c r="W3" s="252" t="s">
        <v>167</v>
      </c>
      <c r="X3" s="252" t="s">
        <v>166</v>
      </c>
      <c r="Y3" s="252" t="s">
        <v>127</v>
      </c>
      <c r="Z3" s="252" t="s">
        <v>168</v>
      </c>
      <c r="AA3" s="252" t="s">
        <v>169</v>
      </c>
      <c r="AB3" s="252" t="s">
        <v>149</v>
      </c>
      <c r="AC3" s="252" t="s">
        <v>199</v>
      </c>
      <c r="AD3" s="252" t="s">
        <v>200</v>
      </c>
      <c r="AE3" s="252" t="s">
        <v>202</v>
      </c>
      <c r="AF3" s="252" t="s">
        <v>242</v>
      </c>
      <c r="AG3" s="252" t="s">
        <v>103</v>
      </c>
      <c r="AH3" s="252" t="s">
        <v>293</v>
      </c>
    </row>
    <row r="4" spans="1:34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270</v>
      </c>
      <c r="N4" s="318" t="s">
        <v>267</v>
      </c>
      <c r="O4" s="318" t="s">
        <v>296</v>
      </c>
      <c r="P4" s="318" t="s">
        <v>298</v>
      </c>
      <c r="Q4" s="318" t="s">
        <v>262</v>
      </c>
      <c r="R4" s="318" t="s">
        <v>269</v>
      </c>
      <c r="S4" s="319" t="s">
        <v>305</v>
      </c>
      <c r="T4" s="319" t="s">
        <v>306</v>
      </c>
      <c r="U4" s="319" t="s">
        <v>307</v>
      </c>
      <c r="V4" s="319" t="s">
        <v>308</v>
      </c>
      <c r="W4" s="319" t="s">
        <v>309</v>
      </c>
      <c r="X4" s="319" t="s">
        <v>310</v>
      </c>
      <c r="Y4" s="319" t="s">
        <v>311</v>
      </c>
      <c r="Z4" s="319" t="s">
        <v>312</v>
      </c>
      <c r="AA4" s="319" t="s">
        <v>313</v>
      </c>
      <c r="AB4" s="318" t="s">
        <v>302</v>
      </c>
      <c r="AC4" s="318" t="s">
        <v>303</v>
      </c>
      <c r="AD4" s="318" t="s">
        <v>304</v>
      </c>
      <c r="AE4" s="319" t="s">
        <v>314</v>
      </c>
      <c r="AF4" s="318" t="s">
        <v>269</v>
      </c>
      <c r="AG4" s="318" t="s">
        <v>294</v>
      </c>
      <c r="AH4" s="318" t="s">
        <v>294</v>
      </c>
    </row>
    <row r="5" spans="1:34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</row>
    <row r="6" spans="1:34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f>H7+H8+H9+H10+H11</f>
        <v>25</v>
      </c>
      <c r="I6" s="284">
        <f>I7+I8+I9+I10+I11</f>
        <v>19</v>
      </c>
      <c r="J6" s="284">
        <f>J7+J8+J9+J11</f>
        <v>20</v>
      </c>
      <c r="K6" s="284">
        <f>K7+K8+K9+K10+K11</f>
        <v>15</v>
      </c>
      <c r="L6" s="284">
        <f>L7+L8+L9+L11</f>
        <v>10</v>
      </c>
      <c r="M6" s="284">
        <f>SUM(M7:M11)</f>
        <v>25</v>
      </c>
      <c r="N6" s="284">
        <f>N7+N8+N9+N11</f>
        <v>5</v>
      </c>
      <c r="O6" s="284">
        <f>O7+O8+O9+O10+O11</f>
        <v>25</v>
      </c>
      <c r="P6" s="284">
        <f>P7+P8+P9+P10+P11</f>
        <v>10</v>
      </c>
      <c r="Q6" s="284">
        <v>0</v>
      </c>
      <c r="R6" s="284">
        <f>SUM(R7:R11)</f>
        <v>20</v>
      </c>
      <c r="S6" s="284">
        <f>+S7+S8+S9+S10+S11</f>
        <v>10</v>
      </c>
      <c r="T6" s="284">
        <f>+T7+T8+T9+T11</f>
        <v>5</v>
      </c>
      <c r="U6" s="284">
        <f>+U7+U8+U9+U10+U11</f>
        <v>10</v>
      </c>
      <c r="V6" s="284">
        <f>+V7+V8+V9+V10+V11</f>
        <v>15</v>
      </c>
      <c r="W6" s="284">
        <f>+W7+W8+W9+W11</f>
        <v>10</v>
      </c>
      <c r="X6" s="284">
        <f>+X7+X8+X9+X10+X11</f>
        <v>15</v>
      </c>
      <c r="Y6" s="284">
        <f>+Y7+Y8+Y9+Y10+Y11</f>
        <v>20</v>
      </c>
      <c r="Z6" s="284">
        <f>+Z7+Z8+Z9+Z10+Z11</f>
        <v>10</v>
      </c>
      <c r="AA6" s="284">
        <f>+AA7+AA8+AA9+AA10+AA11</f>
        <v>19</v>
      </c>
      <c r="AB6" s="284">
        <f>AB7+AB8+AB9+AB11</f>
        <v>15</v>
      </c>
      <c r="AC6" s="284">
        <f>AC7+AC8+AC9+AC11</f>
        <v>13</v>
      </c>
      <c r="AD6" s="284">
        <f>AD7+AD8+AD9+AD11+AD10</f>
        <v>20</v>
      </c>
      <c r="AE6" s="284">
        <f>SUM(AE7:AE11)</f>
        <v>10</v>
      </c>
      <c r="AF6" s="284">
        <f>AF7+AF8+AF9+AF11</f>
        <v>0</v>
      </c>
      <c r="AG6" s="284">
        <f>AG7+AG8+AG9+AG11</f>
        <v>0</v>
      </c>
      <c r="AH6" s="284">
        <f>AH7+AH8+AH9+AH11</f>
        <v>0</v>
      </c>
    </row>
    <row r="7" spans="1:34" ht="37.5">
      <c r="A7" s="63">
        <v>2</v>
      </c>
      <c r="B7" s="260" t="s">
        <v>54</v>
      </c>
      <c r="C7" s="326" t="s">
        <v>55</v>
      </c>
      <c r="D7" s="123">
        <f>AVERAGE(H7:AE7)</f>
        <v>2.391304347826087</v>
      </c>
      <c r="E7" s="110">
        <v>11</v>
      </c>
      <c r="F7" s="110">
        <v>12</v>
      </c>
      <c r="G7" s="110">
        <v>1</v>
      </c>
      <c r="H7" s="329">
        <v>5</v>
      </c>
      <c r="I7" s="329">
        <v>5</v>
      </c>
      <c r="J7" s="329">
        <v>5</v>
      </c>
      <c r="K7" s="329">
        <v>0</v>
      </c>
      <c r="L7" s="329">
        <v>0</v>
      </c>
      <c r="M7" s="329">
        <v>5</v>
      </c>
      <c r="N7" s="329">
        <v>0</v>
      </c>
      <c r="O7" s="329">
        <v>5</v>
      </c>
      <c r="P7" s="329">
        <v>0</v>
      </c>
      <c r="Q7" s="330" t="s">
        <v>164</v>
      </c>
      <c r="R7" s="329">
        <v>5</v>
      </c>
      <c r="S7" s="329">
        <v>0</v>
      </c>
      <c r="T7" s="329">
        <v>0</v>
      </c>
      <c r="U7" s="329">
        <v>0</v>
      </c>
      <c r="V7" s="329">
        <v>0</v>
      </c>
      <c r="W7" s="329">
        <v>0</v>
      </c>
      <c r="X7" s="329">
        <v>0</v>
      </c>
      <c r="Y7" s="329">
        <v>5</v>
      </c>
      <c r="Z7" s="329">
        <v>0</v>
      </c>
      <c r="AA7" s="329">
        <v>5</v>
      </c>
      <c r="AB7" s="331">
        <v>5</v>
      </c>
      <c r="AC7" s="331">
        <v>5</v>
      </c>
      <c r="AD7" s="331">
        <v>5</v>
      </c>
      <c r="AE7" s="329">
        <v>0</v>
      </c>
      <c r="AF7" s="332"/>
      <c r="AG7" s="332"/>
      <c r="AH7" s="332"/>
    </row>
    <row r="8" spans="1:34" ht="23.25">
      <c r="A8" s="63">
        <v>3</v>
      </c>
      <c r="B8" s="260" t="s">
        <v>56</v>
      </c>
      <c r="C8" s="326" t="s">
        <v>57</v>
      </c>
      <c r="D8" s="123">
        <f aca="true" t="shared" si="0" ref="D8:D23">AVERAGE(H8:AE8)</f>
        <v>1.7391304347826086</v>
      </c>
      <c r="E8" s="110">
        <v>15</v>
      </c>
      <c r="F8" s="110">
        <v>8</v>
      </c>
      <c r="G8" s="110">
        <v>1</v>
      </c>
      <c r="H8" s="329">
        <v>5</v>
      </c>
      <c r="I8" s="329">
        <v>5</v>
      </c>
      <c r="J8" s="329">
        <v>5</v>
      </c>
      <c r="K8" s="329">
        <v>0</v>
      </c>
      <c r="L8" s="329">
        <v>0</v>
      </c>
      <c r="M8" s="329">
        <v>5</v>
      </c>
      <c r="N8" s="329">
        <v>0</v>
      </c>
      <c r="O8" s="329">
        <v>5</v>
      </c>
      <c r="P8" s="329">
        <v>0</v>
      </c>
      <c r="Q8" s="330" t="s">
        <v>164</v>
      </c>
      <c r="R8" s="329">
        <v>0</v>
      </c>
      <c r="S8" s="329">
        <v>0</v>
      </c>
      <c r="T8" s="329">
        <v>0</v>
      </c>
      <c r="U8" s="329">
        <v>0</v>
      </c>
      <c r="V8" s="329">
        <v>0</v>
      </c>
      <c r="W8" s="329">
        <v>0</v>
      </c>
      <c r="X8" s="329">
        <v>0</v>
      </c>
      <c r="Y8" s="329">
        <v>0</v>
      </c>
      <c r="Z8" s="329">
        <v>0</v>
      </c>
      <c r="AA8" s="329">
        <v>0</v>
      </c>
      <c r="AB8" s="331">
        <v>5</v>
      </c>
      <c r="AC8" s="331">
        <v>5</v>
      </c>
      <c r="AD8" s="331">
        <v>5</v>
      </c>
      <c r="AE8" s="329">
        <v>0</v>
      </c>
      <c r="AF8" s="332"/>
      <c r="AG8" s="332"/>
      <c r="AH8" s="332"/>
    </row>
    <row r="9" spans="1:34" ht="150">
      <c r="A9" s="63">
        <v>4</v>
      </c>
      <c r="B9" s="260" t="s">
        <v>58</v>
      </c>
      <c r="C9" s="326" t="s">
        <v>128</v>
      </c>
      <c r="D9" s="123">
        <f t="shared" si="0"/>
        <v>4.260869565217392</v>
      </c>
      <c r="E9" s="110">
        <v>5</v>
      </c>
      <c r="F9" s="110">
        <v>18</v>
      </c>
      <c r="G9" s="110">
        <v>1</v>
      </c>
      <c r="H9" s="329">
        <v>5</v>
      </c>
      <c r="I9" s="329">
        <v>5</v>
      </c>
      <c r="J9" s="329">
        <v>5</v>
      </c>
      <c r="K9" s="329">
        <v>5</v>
      </c>
      <c r="L9" s="329">
        <v>5</v>
      </c>
      <c r="M9" s="329">
        <v>5</v>
      </c>
      <c r="N9" s="329">
        <v>0</v>
      </c>
      <c r="O9" s="329">
        <v>5</v>
      </c>
      <c r="P9" s="329">
        <v>0</v>
      </c>
      <c r="Q9" s="330" t="s">
        <v>164</v>
      </c>
      <c r="R9" s="329">
        <v>5</v>
      </c>
      <c r="S9" s="329">
        <v>5</v>
      </c>
      <c r="T9" s="329">
        <v>5</v>
      </c>
      <c r="U9" s="329">
        <v>5</v>
      </c>
      <c r="V9" s="329">
        <v>5</v>
      </c>
      <c r="W9" s="329">
        <v>5</v>
      </c>
      <c r="X9" s="329">
        <v>5</v>
      </c>
      <c r="Y9" s="329">
        <v>5</v>
      </c>
      <c r="Z9" s="329">
        <v>0</v>
      </c>
      <c r="AA9" s="329">
        <v>5</v>
      </c>
      <c r="AB9" s="331">
        <v>5</v>
      </c>
      <c r="AC9" s="331">
        <v>3</v>
      </c>
      <c r="AD9" s="329">
        <v>5</v>
      </c>
      <c r="AE9" s="329">
        <v>5</v>
      </c>
      <c r="AF9" s="332"/>
      <c r="AG9" s="332"/>
      <c r="AH9" s="332"/>
    </row>
    <row r="10" spans="1:34" ht="93.75">
      <c r="A10" s="63">
        <v>5</v>
      </c>
      <c r="B10" s="260" t="s">
        <v>59</v>
      </c>
      <c r="C10" s="326" t="s">
        <v>60</v>
      </c>
      <c r="D10" s="123">
        <f t="shared" si="0"/>
        <v>4.875</v>
      </c>
      <c r="E10" s="110">
        <v>2</v>
      </c>
      <c r="F10" s="110">
        <v>14</v>
      </c>
      <c r="G10" s="110">
        <v>8</v>
      </c>
      <c r="H10" s="329">
        <v>5</v>
      </c>
      <c r="I10" s="329">
        <v>4</v>
      </c>
      <c r="J10" s="329" t="s">
        <v>164</v>
      </c>
      <c r="K10" s="329">
        <v>5</v>
      </c>
      <c r="L10" s="329" t="s">
        <v>164</v>
      </c>
      <c r="M10" s="329">
        <v>5</v>
      </c>
      <c r="N10" s="329" t="s">
        <v>164</v>
      </c>
      <c r="O10" s="329">
        <v>5</v>
      </c>
      <c r="P10" s="329">
        <v>5</v>
      </c>
      <c r="Q10" s="330" t="s">
        <v>164</v>
      </c>
      <c r="R10" s="329">
        <v>5</v>
      </c>
      <c r="S10" s="329">
        <v>5</v>
      </c>
      <c r="T10" s="329" t="s">
        <v>164</v>
      </c>
      <c r="U10" s="329">
        <v>5</v>
      </c>
      <c r="V10" s="329">
        <v>5</v>
      </c>
      <c r="W10" s="329" t="s">
        <v>164</v>
      </c>
      <c r="X10" s="329">
        <v>5</v>
      </c>
      <c r="Y10" s="329">
        <v>5</v>
      </c>
      <c r="Z10" s="329">
        <v>5</v>
      </c>
      <c r="AA10" s="333">
        <v>4</v>
      </c>
      <c r="AB10" s="331" t="s">
        <v>164</v>
      </c>
      <c r="AC10" s="331" t="s">
        <v>164</v>
      </c>
      <c r="AD10" s="331">
        <v>5</v>
      </c>
      <c r="AE10" s="329">
        <v>5</v>
      </c>
      <c r="AF10" s="332"/>
      <c r="AG10" s="332"/>
      <c r="AH10" s="332"/>
    </row>
    <row r="11" spans="1:34" ht="112.5">
      <c r="A11" s="63">
        <v>6</v>
      </c>
      <c r="B11" s="260" t="s">
        <v>61</v>
      </c>
      <c r="C11" s="326" t="s">
        <v>62</v>
      </c>
      <c r="D11" s="123">
        <f t="shared" si="0"/>
        <v>3.260869565217391</v>
      </c>
      <c r="E11" s="110">
        <v>8</v>
      </c>
      <c r="F11" s="110">
        <v>15</v>
      </c>
      <c r="G11" s="110">
        <v>1</v>
      </c>
      <c r="H11" s="329">
        <v>5</v>
      </c>
      <c r="I11" s="329">
        <v>0</v>
      </c>
      <c r="J11" s="329">
        <v>5</v>
      </c>
      <c r="K11" s="329">
        <v>5</v>
      </c>
      <c r="L11" s="329">
        <v>5</v>
      </c>
      <c r="M11" s="329">
        <v>5</v>
      </c>
      <c r="N11" s="329">
        <v>5</v>
      </c>
      <c r="O11" s="329">
        <v>5</v>
      </c>
      <c r="P11" s="329">
        <v>5</v>
      </c>
      <c r="Q11" s="330" t="s">
        <v>164</v>
      </c>
      <c r="R11" s="329">
        <v>5</v>
      </c>
      <c r="S11" s="329">
        <v>0</v>
      </c>
      <c r="T11" s="329">
        <v>0</v>
      </c>
      <c r="U11" s="329">
        <v>0</v>
      </c>
      <c r="V11" s="329">
        <v>5</v>
      </c>
      <c r="W11" s="329">
        <v>5</v>
      </c>
      <c r="X11" s="329">
        <v>5</v>
      </c>
      <c r="Y11" s="329">
        <v>5</v>
      </c>
      <c r="Z11" s="329">
        <v>5</v>
      </c>
      <c r="AA11" s="329">
        <v>5</v>
      </c>
      <c r="AB11" s="331">
        <v>0</v>
      </c>
      <c r="AC11" s="331">
        <v>0</v>
      </c>
      <c r="AD11" s="331">
        <v>0</v>
      </c>
      <c r="AE11" s="329">
        <v>0</v>
      </c>
      <c r="AF11" s="332"/>
      <c r="AG11" s="332"/>
      <c r="AH11" s="332"/>
    </row>
    <row r="12" spans="1:34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33</v>
      </c>
      <c r="L12" s="148">
        <f>L13+L14+L15+L18+L19+L20</f>
        <v>21</v>
      </c>
      <c r="M12" s="148">
        <f>M13+M14+M15+M16+M17+M18+M19+M20</f>
        <v>34</v>
      </c>
      <c r="N12" s="148">
        <f>N13+N14+N15+N16+N17+N18+N19+N20</f>
        <v>30</v>
      </c>
      <c r="O12" s="148">
        <f>O13+O14+O15+O16+O17+O18+O19+O20</f>
        <v>32</v>
      </c>
      <c r="P12" s="148">
        <f>P13+P14+P15+P18+P19</f>
        <v>19</v>
      </c>
      <c r="Q12" s="148">
        <f>+Q13+Q15+Q14+Q16+Q17+Q18+Q19</f>
        <v>33</v>
      </c>
      <c r="R12" s="148">
        <f>R13+R14+R15+R16+R17+R18+R19+R20</f>
        <v>35</v>
      </c>
      <c r="S12" s="148">
        <f>S13+S14+S15+S16+S17+S18+S19+S20</f>
        <v>33</v>
      </c>
      <c r="T12" s="148">
        <f>T13+T14+T15+T16+T17+T18+T19+T20</f>
        <v>30</v>
      </c>
      <c r="U12" s="148">
        <f>+U13+U14+U15+U16+U17+U18+U19</f>
        <v>22</v>
      </c>
      <c r="V12" s="148">
        <f>V13+V14+V15+V16+V17+V18+V19+V20</f>
        <v>33</v>
      </c>
      <c r="W12" s="148">
        <f>+W13+W14+W15+W16+W17+W18+W19+W20</f>
        <v>36</v>
      </c>
      <c r="X12" s="148">
        <f>+X13+X14+X15+X18+X19+X20</f>
        <v>18</v>
      </c>
      <c r="Y12" s="148">
        <f>+Y13+Y14+Y15+Y16+Y17+Y18+Y19+Y20</f>
        <v>28</v>
      </c>
      <c r="Z12" s="148">
        <f>+Z13+Z14+Z15+Z18+Z19+Z20</f>
        <v>14</v>
      </c>
      <c r="AA12" s="148">
        <f>+AA13+AA14+AA15+AA16+AA17+AA18+AA19+AA20</f>
        <v>32</v>
      </c>
      <c r="AB12" s="148">
        <f>AB13+AB14+AB15+AB16+AB17+AB18+AB19+AB20</f>
        <v>37</v>
      </c>
      <c r="AC12" s="148">
        <f>+AC13+AC14+AC15+AC18+AC19</f>
        <v>23</v>
      </c>
      <c r="AD12" s="148">
        <f>+AD13+AD14+AD15+AD18+AD19</f>
        <v>23</v>
      </c>
      <c r="AE12" s="249">
        <f>SUM(AE13:AE19)</f>
        <v>22</v>
      </c>
      <c r="AF12" s="148"/>
      <c r="AG12" s="148"/>
      <c r="AH12" s="148"/>
    </row>
    <row r="13" spans="1:34" ht="56.25">
      <c r="A13" s="63">
        <v>8</v>
      </c>
      <c r="B13" s="63" t="s">
        <v>63</v>
      </c>
      <c r="C13" s="326" t="s">
        <v>64</v>
      </c>
      <c r="D13" s="123">
        <f t="shared" si="0"/>
        <v>3.8333333333333335</v>
      </c>
      <c r="E13" s="110">
        <v>11</v>
      </c>
      <c r="F13" s="110">
        <v>13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3</v>
      </c>
      <c r="N13" s="289">
        <v>5</v>
      </c>
      <c r="O13" s="289">
        <v>5</v>
      </c>
      <c r="P13" s="289">
        <v>3</v>
      </c>
      <c r="Q13" s="289">
        <v>5</v>
      </c>
      <c r="R13" s="289">
        <v>5</v>
      </c>
      <c r="S13" s="320">
        <v>3</v>
      </c>
      <c r="T13" s="320">
        <v>3</v>
      </c>
      <c r="U13" s="289">
        <v>5</v>
      </c>
      <c r="V13" s="289">
        <v>5</v>
      </c>
      <c r="W13" s="289">
        <v>5</v>
      </c>
      <c r="X13" s="320">
        <v>3</v>
      </c>
      <c r="Y13" s="289">
        <v>0</v>
      </c>
      <c r="Z13" s="289">
        <v>0</v>
      </c>
      <c r="AA13" s="289">
        <v>5</v>
      </c>
      <c r="AB13" s="322">
        <v>3</v>
      </c>
      <c r="AC13" s="322">
        <v>5</v>
      </c>
      <c r="AD13" s="322">
        <v>5</v>
      </c>
      <c r="AE13" s="293">
        <v>3</v>
      </c>
      <c r="AF13" s="289"/>
      <c r="AG13" s="289"/>
      <c r="AH13" s="289"/>
    </row>
    <row r="14" spans="1:34" ht="93.75">
      <c r="A14" s="63">
        <v>9</v>
      </c>
      <c r="B14" s="63" t="s">
        <v>65</v>
      </c>
      <c r="C14" s="326" t="s">
        <v>66</v>
      </c>
      <c r="D14" s="123">
        <f t="shared" si="0"/>
        <v>2</v>
      </c>
      <c r="E14" s="110">
        <v>20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0</v>
      </c>
      <c r="L14" s="289">
        <v>2</v>
      </c>
      <c r="M14" s="289">
        <v>1</v>
      </c>
      <c r="N14" s="289">
        <v>0</v>
      </c>
      <c r="O14" s="289">
        <v>2</v>
      </c>
      <c r="P14" s="289">
        <v>1</v>
      </c>
      <c r="Q14" s="289">
        <v>3</v>
      </c>
      <c r="R14" s="289">
        <v>0</v>
      </c>
      <c r="S14" s="320">
        <v>2</v>
      </c>
      <c r="T14" s="320">
        <v>1</v>
      </c>
      <c r="U14" s="320">
        <v>2</v>
      </c>
      <c r="V14" s="289">
        <v>0</v>
      </c>
      <c r="W14" s="320">
        <v>4</v>
      </c>
      <c r="X14" s="289">
        <v>0</v>
      </c>
      <c r="Y14" s="289">
        <v>0</v>
      </c>
      <c r="Z14" s="289">
        <v>0</v>
      </c>
      <c r="AA14" s="289">
        <v>5</v>
      </c>
      <c r="AB14" s="322">
        <v>5</v>
      </c>
      <c r="AC14" s="322">
        <v>5</v>
      </c>
      <c r="AD14" s="322">
        <v>5</v>
      </c>
      <c r="AE14" s="289">
        <v>0</v>
      </c>
      <c r="AF14" s="289"/>
      <c r="AG14" s="289"/>
      <c r="AH14" s="289"/>
    </row>
    <row r="15" spans="1:34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24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289">
        <v>5</v>
      </c>
      <c r="AB15" s="322">
        <v>5</v>
      </c>
      <c r="AC15" s="322">
        <v>5</v>
      </c>
      <c r="AD15" s="322">
        <v>5</v>
      </c>
      <c r="AE15" s="289">
        <v>5</v>
      </c>
      <c r="AF15" s="289"/>
      <c r="AG15" s="289"/>
      <c r="AH15" s="289"/>
    </row>
    <row r="16" spans="1:34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18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>
        <v>5</v>
      </c>
      <c r="X16" s="289" t="s">
        <v>164</v>
      </c>
      <c r="Y16" s="289">
        <v>5</v>
      </c>
      <c r="Z16" s="289" t="s">
        <v>164</v>
      </c>
      <c r="AA16" s="289">
        <v>5</v>
      </c>
      <c r="AB16" s="322">
        <v>5</v>
      </c>
      <c r="AC16" s="322" t="s">
        <v>164</v>
      </c>
      <c r="AD16" s="322" t="s">
        <v>164</v>
      </c>
      <c r="AE16" s="289">
        <v>5</v>
      </c>
      <c r="AF16" s="289"/>
      <c r="AG16" s="289"/>
      <c r="AH16" s="289"/>
    </row>
    <row r="17" spans="1:34" ht="56.25">
      <c r="A17" s="63">
        <v>12</v>
      </c>
      <c r="B17" s="63" t="s">
        <v>71</v>
      </c>
      <c r="C17" s="326" t="s">
        <v>72</v>
      </c>
      <c r="D17" s="123">
        <f t="shared" si="0"/>
        <v>4.166666666666667</v>
      </c>
      <c r="E17" s="110">
        <v>3</v>
      </c>
      <c r="F17" s="110">
        <v>15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5</v>
      </c>
      <c r="U17" s="289">
        <v>0</v>
      </c>
      <c r="V17" s="289">
        <v>5</v>
      </c>
      <c r="W17" s="289">
        <v>5</v>
      </c>
      <c r="X17" s="289" t="s">
        <v>164</v>
      </c>
      <c r="Y17" s="289">
        <v>5</v>
      </c>
      <c r="Z17" s="289" t="s">
        <v>164</v>
      </c>
      <c r="AA17" s="289">
        <v>0</v>
      </c>
      <c r="AB17" s="322">
        <v>5</v>
      </c>
      <c r="AC17" s="322" t="s">
        <v>164</v>
      </c>
      <c r="AD17" s="322" t="s">
        <v>164</v>
      </c>
      <c r="AE17" s="289">
        <v>0</v>
      </c>
      <c r="AF17" s="289"/>
      <c r="AG17" s="289"/>
      <c r="AH17" s="289"/>
    </row>
    <row r="18" spans="1:34" ht="23.25">
      <c r="A18" s="63">
        <v>13</v>
      </c>
      <c r="B18" s="63" t="s">
        <v>73</v>
      </c>
      <c r="C18" s="326" t="s">
        <v>74</v>
      </c>
      <c r="D18" s="123">
        <f t="shared" si="0"/>
        <v>3.75</v>
      </c>
      <c r="E18" s="110">
        <v>14</v>
      </c>
      <c r="F18" s="110">
        <v>10</v>
      </c>
      <c r="G18" s="110">
        <v>0</v>
      </c>
      <c r="H18" s="289">
        <v>5</v>
      </c>
      <c r="I18" s="289">
        <v>5</v>
      </c>
      <c r="J18" s="289">
        <v>5</v>
      </c>
      <c r="K18" s="289">
        <v>3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289">
        <v>5</v>
      </c>
      <c r="S18" s="320">
        <v>3</v>
      </c>
      <c r="T18" s="320">
        <v>3</v>
      </c>
      <c r="U18" s="289">
        <v>0</v>
      </c>
      <c r="V18" s="289">
        <v>5</v>
      </c>
      <c r="W18" s="320">
        <v>3</v>
      </c>
      <c r="X18" s="289">
        <v>0</v>
      </c>
      <c r="Y18" s="320">
        <v>3</v>
      </c>
      <c r="Z18" s="293">
        <v>3</v>
      </c>
      <c r="AA18" s="289">
        <v>5</v>
      </c>
      <c r="AB18" s="322">
        <v>4</v>
      </c>
      <c r="AC18" s="322">
        <v>3</v>
      </c>
      <c r="AD18" s="322">
        <v>3</v>
      </c>
      <c r="AE18" s="293">
        <v>4</v>
      </c>
      <c r="AF18" s="289"/>
      <c r="AG18" s="289"/>
      <c r="AH18" s="289"/>
    </row>
    <row r="19" spans="1:34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24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289">
        <v>5</v>
      </c>
      <c r="AB19" s="322">
        <v>5</v>
      </c>
      <c r="AC19" s="322">
        <v>5</v>
      </c>
      <c r="AD19" s="322">
        <v>5</v>
      </c>
      <c r="AE19" s="322">
        <v>5</v>
      </c>
      <c r="AF19" s="289"/>
      <c r="AG19" s="289"/>
      <c r="AH19" s="289"/>
    </row>
    <row r="20" spans="1:34" ht="37.5">
      <c r="A20" s="63">
        <v>15</v>
      </c>
      <c r="B20" s="63" t="s">
        <v>77</v>
      </c>
      <c r="C20" s="326" t="s">
        <v>78</v>
      </c>
      <c r="D20" s="123">
        <f t="shared" si="0"/>
        <v>3.1666666666666665</v>
      </c>
      <c r="E20" s="110">
        <v>11</v>
      </c>
      <c r="F20" s="110">
        <v>7</v>
      </c>
      <c r="G20" s="110">
        <v>6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1</v>
      </c>
      <c r="P20" s="289" t="s">
        <v>164</v>
      </c>
      <c r="Q20" s="321" t="s">
        <v>164</v>
      </c>
      <c r="R20" s="289">
        <v>5</v>
      </c>
      <c r="S20" s="289">
        <v>5</v>
      </c>
      <c r="T20" s="320">
        <v>3</v>
      </c>
      <c r="U20" s="289" t="s">
        <v>164</v>
      </c>
      <c r="V20" s="320">
        <v>3</v>
      </c>
      <c r="W20" s="320">
        <v>4</v>
      </c>
      <c r="X20" s="289">
        <v>5</v>
      </c>
      <c r="Y20" s="289">
        <v>5</v>
      </c>
      <c r="Z20" s="320">
        <v>1</v>
      </c>
      <c r="AA20" s="293">
        <v>2</v>
      </c>
      <c r="AB20" s="322">
        <v>5</v>
      </c>
      <c r="AC20" s="322" t="s">
        <v>164</v>
      </c>
      <c r="AD20" s="322" t="s">
        <v>164</v>
      </c>
      <c r="AE20" s="322" t="s">
        <v>164</v>
      </c>
      <c r="AF20" s="289"/>
      <c r="AG20" s="289"/>
      <c r="AH20" s="289"/>
    </row>
    <row r="21" spans="1:34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f>H22+H23</f>
        <v>5</v>
      </c>
      <c r="I21" s="148">
        <v>10</v>
      </c>
      <c r="J21" s="148">
        <f aca="true" t="shared" si="1" ref="J21:AH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10</v>
      </c>
      <c r="P21" s="148">
        <f t="shared" si="1"/>
        <v>5</v>
      </c>
      <c r="Q21" s="148">
        <f t="shared" si="1"/>
        <v>10</v>
      </c>
      <c r="R21" s="148">
        <f t="shared" si="1"/>
        <v>10</v>
      </c>
      <c r="S21" s="148">
        <f t="shared" si="1"/>
        <v>5</v>
      </c>
      <c r="T21" s="148">
        <f t="shared" si="1"/>
        <v>5</v>
      </c>
      <c r="U21" s="148">
        <f t="shared" si="1"/>
        <v>10</v>
      </c>
      <c r="V21" s="148">
        <f t="shared" si="1"/>
        <v>10</v>
      </c>
      <c r="W21" s="148">
        <f t="shared" si="1"/>
        <v>5</v>
      </c>
      <c r="X21" s="148">
        <f t="shared" si="1"/>
        <v>10</v>
      </c>
      <c r="Y21" s="148">
        <f t="shared" si="1"/>
        <v>10</v>
      </c>
      <c r="Z21" s="148">
        <f t="shared" si="1"/>
        <v>10</v>
      </c>
      <c r="AA21" s="148">
        <f t="shared" si="1"/>
        <v>10</v>
      </c>
      <c r="AB21" s="148">
        <f t="shared" si="1"/>
        <v>5</v>
      </c>
      <c r="AC21" s="148">
        <f t="shared" si="1"/>
        <v>10</v>
      </c>
      <c r="AD21" s="148">
        <f t="shared" si="1"/>
        <v>10</v>
      </c>
      <c r="AE21" s="148">
        <f t="shared" si="1"/>
        <v>10</v>
      </c>
      <c r="AF21" s="148">
        <f t="shared" si="1"/>
        <v>0</v>
      </c>
      <c r="AG21" s="148">
        <f t="shared" si="1"/>
        <v>0</v>
      </c>
      <c r="AH21" s="148">
        <f t="shared" si="1"/>
        <v>0</v>
      </c>
    </row>
    <row r="22" spans="1:34" ht="37.5">
      <c r="A22" s="63">
        <v>17</v>
      </c>
      <c r="B22" s="63" t="s">
        <v>79</v>
      </c>
      <c r="C22" s="327" t="s">
        <v>80</v>
      </c>
      <c r="D22" s="123">
        <f t="shared" si="0"/>
        <v>5</v>
      </c>
      <c r="E22" s="110">
        <v>0</v>
      </c>
      <c r="F22" s="110">
        <v>24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13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89">
        <v>5</v>
      </c>
      <c r="AB22" s="290">
        <v>5</v>
      </c>
      <c r="AC22" s="290">
        <v>5</v>
      </c>
      <c r="AD22" s="290">
        <v>5</v>
      </c>
      <c r="AE22" s="290">
        <v>5</v>
      </c>
      <c r="AF22" s="213"/>
      <c r="AG22" s="213"/>
      <c r="AH22" s="213"/>
    </row>
    <row r="23" spans="1:34" ht="37.5">
      <c r="A23" s="63">
        <v>18</v>
      </c>
      <c r="B23" s="63" t="s">
        <v>81</v>
      </c>
      <c r="C23" s="327" t="s">
        <v>82</v>
      </c>
      <c r="D23" s="123">
        <f t="shared" si="0"/>
        <v>3.75</v>
      </c>
      <c r="E23" s="110">
        <v>6</v>
      </c>
      <c r="F23" s="110">
        <v>18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13">
        <v>5</v>
      </c>
      <c r="S23" s="289">
        <v>0</v>
      </c>
      <c r="T23" s="289">
        <v>0</v>
      </c>
      <c r="U23" s="289">
        <v>5</v>
      </c>
      <c r="V23" s="289">
        <v>5</v>
      </c>
      <c r="W23" s="289">
        <v>0</v>
      </c>
      <c r="X23" s="289">
        <v>5</v>
      </c>
      <c r="Y23" s="289">
        <v>5</v>
      </c>
      <c r="Z23" s="289">
        <v>5</v>
      </c>
      <c r="AA23" s="289">
        <v>5</v>
      </c>
      <c r="AB23" s="290">
        <v>0</v>
      </c>
      <c r="AC23" s="290">
        <v>5</v>
      </c>
      <c r="AD23" s="290">
        <v>5</v>
      </c>
      <c r="AE23" s="290">
        <v>5</v>
      </c>
      <c r="AF23" s="213"/>
      <c r="AG23" s="213"/>
      <c r="AH23" s="213"/>
    </row>
    <row r="24" spans="1:34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H26</f>
        <v>5</v>
      </c>
      <c r="I24" s="148">
        <v>5</v>
      </c>
      <c r="J24" s="148">
        <f>J26</f>
        <v>5</v>
      </c>
      <c r="K24" s="148">
        <f>K26</f>
        <v>5</v>
      </c>
      <c r="L24" s="148">
        <f>L26</f>
        <v>5</v>
      </c>
      <c r="M24" s="148">
        <f>+M26</f>
        <v>5</v>
      </c>
      <c r="N24" s="148">
        <f>+N26</f>
        <v>5</v>
      </c>
      <c r="O24" s="148">
        <f>O26</f>
        <v>5</v>
      </c>
      <c r="P24" s="148">
        <f>P26</f>
        <v>5</v>
      </c>
      <c r="Q24" s="148">
        <f>Q26</f>
        <v>5</v>
      </c>
      <c r="R24" s="148">
        <f>R26</f>
        <v>5</v>
      </c>
      <c r="S24" s="148">
        <f aca="true" t="shared" si="2" ref="S24:AA24">S26</f>
        <v>5</v>
      </c>
      <c r="T24" s="148">
        <f t="shared" si="2"/>
        <v>5</v>
      </c>
      <c r="U24" s="148">
        <f t="shared" si="2"/>
        <v>5</v>
      </c>
      <c r="V24" s="148">
        <f t="shared" si="2"/>
        <v>5</v>
      </c>
      <c r="W24" s="148">
        <f t="shared" si="2"/>
        <v>5</v>
      </c>
      <c r="X24" s="148">
        <f t="shared" si="2"/>
        <v>5</v>
      </c>
      <c r="Y24" s="148">
        <f t="shared" si="2"/>
        <v>5</v>
      </c>
      <c r="Z24" s="148">
        <f t="shared" si="2"/>
        <v>5</v>
      </c>
      <c r="AA24" s="148">
        <f t="shared" si="2"/>
        <v>5</v>
      </c>
      <c r="AB24" s="148">
        <f>+AB26</f>
        <v>5</v>
      </c>
      <c r="AC24" s="148">
        <f>+AC26</f>
        <v>5</v>
      </c>
      <c r="AD24" s="148">
        <f>+AD26</f>
        <v>5</v>
      </c>
      <c r="AE24" s="148">
        <f>+AE26</f>
        <v>5</v>
      </c>
      <c r="AF24" s="148"/>
      <c r="AG24" s="148"/>
      <c r="AH24" s="148"/>
    </row>
    <row r="25" spans="1:34" ht="37.5">
      <c r="A25" s="63">
        <v>20</v>
      </c>
      <c r="B25" s="63" t="s">
        <v>83</v>
      </c>
      <c r="C25" s="327" t="s">
        <v>84</v>
      </c>
      <c r="D25" s="123"/>
      <c r="E25" s="110">
        <v>0</v>
      </c>
      <c r="F25" s="110">
        <v>24</v>
      </c>
      <c r="G25" s="110">
        <v>0</v>
      </c>
      <c r="H25" s="289" t="s">
        <v>164</v>
      </c>
      <c r="I25" s="289" t="s">
        <v>164</v>
      </c>
      <c r="J25" s="289" t="s">
        <v>164</v>
      </c>
      <c r="K25" s="289" t="s">
        <v>164</v>
      </c>
      <c r="L25" s="289" t="s">
        <v>164</v>
      </c>
      <c r="M25" s="289" t="s">
        <v>164</v>
      </c>
      <c r="N25" s="289" t="s">
        <v>164</v>
      </c>
      <c r="O25" s="289" t="s">
        <v>164</v>
      </c>
      <c r="P25" s="289" t="s">
        <v>164</v>
      </c>
      <c r="Q25" s="289" t="s">
        <v>164</v>
      </c>
      <c r="R25" s="289" t="s">
        <v>164</v>
      </c>
      <c r="S25" s="289" t="s">
        <v>164</v>
      </c>
      <c r="T25" s="289" t="s">
        <v>164</v>
      </c>
      <c r="U25" s="289" t="s">
        <v>164</v>
      </c>
      <c r="V25" s="289" t="s">
        <v>164</v>
      </c>
      <c r="W25" s="289" t="s">
        <v>164</v>
      </c>
      <c r="X25" s="289" t="s">
        <v>164</v>
      </c>
      <c r="Y25" s="289" t="s">
        <v>164</v>
      </c>
      <c r="Z25" s="289" t="s">
        <v>164</v>
      </c>
      <c r="AA25" s="289" t="s">
        <v>164</v>
      </c>
      <c r="AB25" s="322" t="s">
        <v>164</v>
      </c>
      <c r="AC25" s="322" t="s">
        <v>164</v>
      </c>
      <c r="AD25" s="322" t="s">
        <v>164</v>
      </c>
      <c r="AE25" s="322" t="s">
        <v>164</v>
      </c>
      <c r="AF25" s="289"/>
      <c r="AG25" s="289"/>
      <c r="AH25" s="289"/>
    </row>
    <row r="26" spans="1:34" ht="23.25">
      <c r="A26" s="63">
        <v>21</v>
      </c>
      <c r="B26" s="63" t="s">
        <v>85</v>
      </c>
      <c r="C26" s="327" t="s">
        <v>86</v>
      </c>
      <c r="D26" s="123">
        <f>AVERAGE(H26:AE26)</f>
        <v>5</v>
      </c>
      <c r="E26" s="110">
        <v>0</v>
      </c>
      <c r="F26" s="110">
        <v>24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>
        <v>5</v>
      </c>
      <c r="AF26" s="289"/>
      <c r="AG26" s="289"/>
      <c r="AH26" s="289"/>
    </row>
    <row r="27" spans="1:34" ht="37.5">
      <c r="A27" s="63">
        <v>22</v>
      </c>
      <c r="B27" s="63" t="s">
        <v>87</v>
      </c>
      <c r="C27" s="327" t="s">
        <v>88</v>
      </c>
      <c r="D27" s="123"/>
      <c r="E27" s="110">
        <v>0</v>
      </c>
      <c r="F27" s="110">
        <v>24</v>
      </c>
      <c r="G27" s="110">
        <v>0</v>
      </c>
      <c r="H27" s="289" t="s">
        <v>164</v>
      </c>
      <c r="I27" s="289" t="s">
        <v>164</v>
      </c>
      <c r="J27" s="289" t="s">
        <v>164</v>
      </c>
      <c r="K27" s="289" t="s">
        <v>164</v>
      </c>
      <c r="L27" s="289" t="s">
        <v>164</v>
      </c>
      <c r="M27" s="289" t="s">
        <v>164</v>
      </c>
      <c r="N27" s="289" t="s">
        <v>164</v>
      </c>
      <c r="O27" s="289" t="s">
        <v>164</v>
      </c>
      <c r="P27" s="289" t="s">
        <v>164</v>
      </c>
      <c r="Q27" s="289" t="s">
        <v>164</v>
      </c>
      <c r="R27" s="289" t="s">
        <v>164</v>
      </c>
      <c r="S27" s="289" t="s">
        <v>164</v>
      </c>
      <c r="T27" s="289" t="s">
        <v>164</v>
      </c>
      <c r="U27" s="289" t="s">
        <v>164</v>
      </c>
      <c r="V27" s="289" t="s">
        <v>164</v>
      </c>
      <c r="W27" s="289" t="s">
        <v>164</v>
      </c>
      <c r="X27" s="289" t="s">
        <v>164</v>
      </c>
      <c r="Y27" s="289" t="s">
        <v>164</v>
      </c>
      <c r="Z27" s="289" t="s">
        <v>164</v>
      </c>
      <c r="AA27" s="289" t="s">
        <v>164</v>
      </c>
      <c r="AB27" s="322" t="s">
        <v>164</v>
      </c>
      <c r="AC27" s="322" t="s">
        <v>164</v>
      </c>
      <c r="AD27" s="322" t="s">
        <v>164</v>
      </c>
      <c r="AE27" s="322" t="s">
        <v>164</v>
      </c>
      <c r="AF27" s="289"/>
      <c r="AG27" s="289"/>
      <c r="AH27" s="289"/>
    </row>
    <row r="28" spans="1:34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H29+H30+H31+H32+H33</f>
        <v>20</v>
      </c>
      <c r="I28" s="148">
        <v>20</v>
      </c>
      <c r="J28" s="148">
        <f>J29+J30+J31+J32+J33</f>
        <v>15</v>
      </c>
      <c r="K28" s="148">
        <f>K29+K31+K32+K33</f>
        <v>20</v>
      </c>
      <c r="L28" s="148">
        <f>L29+L30+L31+L33</f>
        <v>10</v>
      </c>
      <c r="M28" s="148">
        <f>M29+M30+M31+M32+M33</f>
        <v>14</v>
      </c>
      <c r="N28" s="148">
        <f>+N29+N31+N32+N33</f>
        <v>20</v>
      </c>
      <c r="O28" s="148">
        <f>O29+O31+O32+O33</f>
        <v>20</v>
      </c>
      <c r="P28" s="148">
        <f>P29+P31+P33</f>
        <v>15</v>
      </c>
      <c r="Q28" s="148">
        <f>Q29+Q31+Q32+Q33</f>
        <v>20</v>
      </c>
      <c r="R28" s="148">
        <f>R29+R30+R31+R32+R33</f>
        <v>15</v>
      </c>
      <c r="S28" s="148">
        <f>+S29+S31+S32+S33</f>
        <v>5</v>
      </c>
      <c r="T28" s="148">
        <f>+T29+T31+T32+T33</f>
        <v>10</v>
      </c>
      <c r="U28" s="148">
        <f>+U29+U31+U32+U33</f>
        <v>5</v>
      </c>
      <c r="V28" s="148">
        <f>+V29+V31+V32+V33</f>
        <v>10</v>
      </c>
      <c r="W28" s="148">
        <f>+W29+W31+W32+W33</f>
        <v>10</v>
      </c>
      <c r="X28" s="148">
        <f>+X29+X31+X33</f>
        <v>5</v>
      </c>
      <c r="Y28" s="148">
        <f>+Y29+Y31+Y33</f>
        <v>5</v>
      </c>
      <c r="Z28" s="148">
        <f>+Z29+Z31+Z33</f>
        <v>5</v>
      </c>
      <c r="AA28" s="148">
        <f>+AA29+AA30+AA31+AA32+AA33</f>
        <v>10</v>
      </c>
      <c r="AB28" s="148">
        <f>+AB29+AB31+AB32+AB33</f>
        <v>5</v>
      </c>
      <c r="AC28" s="148">
        <f>+AC31</f>
        <v>5</v>
      </c>
      <c r="AD28" s="148">
        <f>+AD31</f>
        <v>5</v>
      </c>
      <c r="AE28" s="148">
        <f>+AE29+AE31+AE33</f>
        <v>15</v>
      </c>
      <c r="AF28" s="148"/>
      <c r="AG28" s="148"/>
      <c r="AH28" s="148"/>
    </row>
    <row r="29" spans="1:34" ht="37.5">
      <c r="A29" s="63">
        <v>24</v>
      </c>
      <c r="B29" s="63" t="s">
        <v>89</v>
      </c>
      <c r="C29" s="327" t="s">
        <v>90</v>
      </c>
      <c r="D29" s="123">
        <f>AVERAGE(H29:AE29)</f>
        <v>2.5</v>
      </c>
      <c r="E29" s="110">
        <v>11</v>
      </c>
      <c r="F29" s="110">
        <v>11</v>
      </c>
      <c r="G29" s="110">
        <v>2</v>
      </c>
      <c r="H29" s="334">
        <v>5</v>
      </c>
      <c r="I29" s="329">
        <v>5</v>
      </c>
      <c r="J29" s="329">
        <v>5</v>
      </c>
      <c r="K29" s="329">
        <v>5</v>
      </c>
      <c r="L29" s="329">
        <v>0</v>
      </c>
      <c r="M29" s="329">
        <v>5</v>
      </c>
      <c r="N29" s="329">
        <v>5</v>
      </c>
      <c r="O29" s="329">
        <v>5</v>
      </c>
      <c r="P29" s="329">
        <v>5</v>
      </c>
      <c r="Q29" s="329">
        <v>5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29">
        <v>0</v>
      </c>
      <c r="Y29" s="329">
        <v>5</v>
      </c>
      <c r="Z29" s="329">
        <v>0</v>
      </c>
      <c r="AA29" s="329">
        <v>0</v>
      </c>
      <c r="AB29" s="331">
        <v>0</v>
      </c>
      <c r="AC29" s="331" t="s">
        <v>164</v>
      </c>
      <c r="AD29" s="331" t="s">
        <v>164</v>
      </c>
      <c r="AE29" s="329">
        <v>5</v>
      </c>
      <c r="AF29" s="332"/>
      <c r="AG29" s="332"/>
      <c r="AH29" s="332"/>
    </row>
    <row r="30" spans="1:34" s="50" customFormat="1" ht="56.25">
      <c r="A30" s="63">
        <v>25</v>
      </c>
      <c r="B30" s="63" t="s">
        <v>91</v>
      </c>
      <c r="C30" s="327" t="s">
        <v>92</v>
      </c>
      <c r="D30" s="123">
        <f>AVERAGE(H30:AE30)</f>
        <v>0</v>
      </c>
      <c r="E30" s="110">
        <v>7</v>
      </c>
      <c r="F30" s="110">
        <v>0</v>
      </c>
      <c r="G30" s="110">
        <v>17</v>
      </c>
      <c r="H30" s="329">
        <v>0</v>
      </c>
      <c r="I30" s="329">
        <v>0</v>
      </c>
      <c r="J30" s="329">
        <v>0</v>
      </c>
      <c r="K30" s="329" t="s">
        <v>164</v>
      </c>
      <c r="L30" s="329">
        <v>0</v>
      </c>
      <c r="M30" s="329">
        <v>0</v>
      </c>
      <c r="N30" s="329" t="s">
        <v>164</v>
      </c>
      <c r="O30" s="329" t="s">
        <v>164</v>
      </c>
      <c r="P30" s="329" t="s">
        <v>164</v>
      </c>
      <c r="Q30" s="329" t="s">
        <v>164</v>
      </c>
      <c r="R30" s="329">
        <v>0</v>
      </c>
      <c r="S30" s="331" t="s">
        <v>164</v>
      </c>
      <c r="T30" s="331" t="s">
        <v>164</v>
      </c>
      <c r="U30" s="331" t="s">
        <v>164</v>
      </c>
      <c r="V30" s="331" t="s">
        <v>164</v>
      </c>
      <c r="W30" s="331" t="s">
        <v>164</v>
      </c>
      <c r="X30" s="331" t="s">
        <v>164</v>
      </c>
      <c r="Y30" s="331" t="s">
        <v>164</v>
      </c>
      <c r="Z30" s="331" t="s">
        <v>164</v>
      </c>
      <c r="AA30" s="329">
        <v>0</v>
      </c>
      <c r="AB30" s="331" t="s">
        <v>164</v>
      </c>
      <c r="AC30" s="331" t="s">
        <v>164</v>
      </c>
      <c r="AD30" s="331" t="s">
        <v>164</v>
      </c>
      <c r="AE30" s="331" t="s">
        <v>164</v>
      </c>
      <c r="AF30" s="332"/>
      <c r="AG30" s="332"/>
      <c r="AH30" s="332"/>
    </row>
    <row r="31" spans="1:34" s="159" customFormat="1" ht="37.5">
      <c r="A31" s="155">
        <v>26</v>
      </c>
      <c r="B31" s="155" t="s">
        <v>93</v>
      </c>
      <c r="C31" s="328" t="s">
        <v>94</v>
      </c>
      <c r="D31" s="123">
        <f>AVERAGE(H31:AE31)</f>
        <v>4.166666666666667</v>
      </c>
      <c r="E31" s="158">
        <v>4</v>
      </c>
      <c r="F31" s="158">
        <v>20</v>
      </c>
      <c r="G31" s="158">
        <v>0</v>
      </c>
      <c r="H31" s="329">
        <v>5</v>
      </c>
      <c r="I31" s="329">
        <v>5</v>
      </c>
      <c r="J31" s="330">
        <v>0</v>
      </c>
      <c r="K31" s="329">
        <v>5</v>
      </c>
      <c r="L31" s="329">
        <v>5</v>
      </c>
      <c r="M31" s="329">
        <v>0</v>
      </c>
      <c r="N31" s="329">
        <v>5</v>
      </c>
      <c r="O31" s="329">
        <v>5</v>
      </c>
      <c r="P31" s="329">
        <v>5</v>
      </c>
      <c r="Q31" s="329">
        <v>5</v>
      </c>
      <c r="R31" s="329">
        <v>5</v>
      </c>
      <c r="S31" s="329">
        <v>5</v>
      </c>
      <c r="T31" s="329">
        <v>5</v>
      </c>
      <c r="U31" s="329">
        <v>5</v>
      </c>
      <c r="V31" s="329">
        <v>5</v>
      </c>
      <c r="W31" s="329">
        <v>5</v>
      </c>
      <c r="X31" s="329">
        <v>5</v>
      </c>
      <c r="Y31" s="329">
        <v>0</v>
      </c>
      <c r="Z31" s="329">
        <v>0</v>
      </c>
      <c r="AA31" s="329">
        <v>5</v>
      </c>
      <c r="AB31" s="331">
        <v>5</v>
      </c>
      <c r="AC31" s="331">
        <v>5</v>
      </c>
      <c r="AD31" s="331">
        <v>5</v>
      </c>
      <c r="AE31" s="329">
        <v>5</v>
      </c>
      <c r="AF31" s="332"/>
      <c r="AG31" s="332"/>
      <c r="AH31" s="332"/>
    </row>
    <row r="32" spans="1:34" ht="37.5">
      <c r="A32" s="63">
        <v>27</v>
      </c>
      <c r="B32" s="63" t="s">
        <v>95</v>
      </c>
      <c r="C32" s="327" t="s">
        <v>96</v>
      </c>
      <c r="D32" s="123">
        <f>AVERAGE(H32:AE32)</f>
        <v>3.75</v>
      </c>
      <c r="E32" s="110">
        <v>4</v>
      </c>
      <c r="F32" s="110">
        <v>12</v>
      </c>
      <c r="G32" s="110">
        <v>8</v>
      </c>
      <c r="H32" s="329">
        <v>5</v>
      </c>
      <c r="I32" s="329">
        <v>5</v>
      </c>
      <c r="J32" s="329">
        <v>5</v>
      </c>
      <c r="K32" s="329">
        <v>5</v>
      </c>
      <c r="L32" s="329" t="s">
        <v>164</v>
      </c>
      <c r="M32" s="329">
        <v>5</v>
      </c>
      <c r="N32" s="329">
        <v>5</v>
      </c>
      <c r="O32" s="329">
        <v>5</v>
      </c>
      <c r="P32" s="329" t="s">
        <v>164</v>
      </c>
      <c r="Q32" s="329">
        <v>5</v>
      </c>
      <c r="R32" s="329">
        <v>5</v>
      </c>
      <c r="S32" s="329">
        <v>0</v>
      </c>
      <c r="T32" s="329">
        <v>5</v>
      </c>
      <c r="U32" s="329">
        <v>0</v>
      </c>
      <c r="V32" s="329">
        <v>5</v>
      </c>
      <c r="W32" s="329">
        <v>5</v>
      </c>
      <c r="X32" s="331" t="s">
        <v>164</v>
      </c>
      <c r="Y32" s="331" t="s">
        <v>164</v>
      </c>
      <c r="Z32" s="331" t="s">
        <v>164</v>
      </c>
      <c r="AA32" s="329">
        <v>0</v>
      </c>
      <c r="AB32" s="331">
        <v>0</v>
      </c>
      <c r="AC32" s="331" t="s">
        <v>164</v>
      </c>
      <c r="AD32" s="331" t="s">
        <v>164</v>
      </c>
      <c r="AE32" s="331" t="s">
        <v>164</v>
      </c>
      <c r="AF32" s="332"/>
      <c r="AG32" s="332"/>
      <c r="AH32" s="332"/>
    </row>
    <row r="33" spans="1:34" ht="75">
      <c r="A33" s="63">
        <v>28</v>
      </c>
      <c r="B33" s="63" t="s">
        <v>97</v>
      </c>
      <c r="C33" s="327" t="s">
        <v>98</v>
      </c>
      <c r="D33" s="123">
        <f>AVERAGE(H33:AE33)</f>
        <v>3.1363636363636362</v>
      </c>
      <c r="E33" s="110">
        <v>9</v>
      </c>
      <c r="F33" s="110">
        <v>13</v>
      </c>
      <c r="G33" s="110">
        <v>2</v>
      </c>
      <c r="H33" s="329">
        <v>5</v>
      </c>
      <c r="I33" s="329">
        <v>5</v>
      </c>
      <c r="J33" s="329">
        <v>5</v>
      </c>
      <c r="K33" s="329">
        <v>5</v>
      </c>
      <c r="L33" s="329">
        <v>5</v>
      </c>
      <c r="M33" s="329">
        <v>4</v>
      </c>
      <c r="N33" s="329">
        <v>5</v>
      </c>
      <c r="O33" s="329">
        <v>5</v>
      </c>
      <c r="P33" s="329">
        <v>5</v>
      </c>
      <c r="Q33" s="329">
        <v>5</v>
      </c>
      <c r="R33" s="329">
        <v>5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29">
        <v>0</v>
      </c>
      <c r="Y33" s="329">
        <v>0</v>
      </c>
      <c r="Z33" s="329">
        <v>5</v>
      </c>
      <c r="AA33" s="329">
        <v>5</v>
      </c>
      <c r="AB33" s="331">
        <v>0</v>
      </c>
      <c r="AC33" s="331" t="s">
        <v>164</v>
      </c>
      <c r="AD33" s="331" t="s">
        <v>164</v>
      </c>
      <c r="AE33" s="329">
        <v>5</v>
      </c>
      <c r="AF33" s="332"/>
      <c r="AG33" s="332"/>
      <c r="AH33" s="332"/>
    </row>
    <row r="34" spans="1:34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3" ref="O34:AE34">O35</f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5</v>
      </c>
      <c r="V34" s="148">
        <f t="shared" si="3"/>
        <v>5</v>
      </c>
      <c r="W34" s="148">
        <f t="shared" si="3"/>
        <v>0</v>
      </c>
      <c r="X34" s="148">
        <f t="shared" si="3"/>
        <v>5</v>
      </c>
      <c r="Y34" s="148">
        <f t="shared" si="3"/>
        <v>5</v>
      </c>
      <c r="Z34" s="148">
        <f t="shared" si="3"/>
        <v>0</v>
      </c>
      <c r="AA34" s="148">
        <f t="shared" si="3"/>
        <v>0</v>
      </c>
      <c r="AB34" s="148">
        <f t="shared" si="3"/>
        <v>0</v>
      </c>
      <c r="AC34" s="148">
        <f t="shared" si="3"/>
        <v>5</v>
      </c>
      <c r="AD34" s="148">
        <f t="shared" si="3"/>
        <v>5</v>
      </c>
      <c r="AE34" s="148">
        <f t="shared" si="3"/>
        <v>5</v>
      </c>
      <c r="AF34" s="148"/>
      <c r="AG34" s="148"/>
      <c r="AH34" s="148"/>
    </row>
    <row r="35" spans="1:34" ht="37.5">
      <c r="A35" s="63">
        <v>30</v>
      </c>
      <c r="B35" s="63" t="s">
        <v>99</v>
      </c>
      <c r="C35" s="327" t="s">
        <v>100</v>
      </c>
      <c r="D35" s="123">
        <f>AVERAGE(H35:AE35)</f>
        <v>3.75</v>
      </c>
      <c r="E35" s="110">
        <v>6</v>
      </c>
      <c r="F35" s="110">
        <v>18</v>
      </c>
      <c r="G35" s="110">
        <v>0</v>
      </c>
      <c r="H35" s="329">
        <v>0</v>
      </c>
      <c r="I35" s="329">
        <v>5</v>
      </c>
      <c r="J35" s="330">
        <v>0</v>
      </c>
      <c r="K35" s="329">
        <v>5</v>
      </c>
      <c r="L35" s="329">
        <v>5</v>
      </c>
      <c r="M35" s="329">
        <v>5</v>
      </c>
      <c r="N35" s="329">
        <v>5</v>
      </c>
      <c r="O35" s="329">
        <v>5</v>
      </c>
      <c r="P35" s="329">
        <v>5</v>
      </c>
      <c r="Q35" s="329">
        <v>5</v>
      </c>
      <c r="R35" s="329">
        <v>5</v>
      </c>
      <c r="S35" s="329">
        <v>5</v>
      </c>
      <c r="T35" s="329">
        <v>5</v>
      </c>
      <c r="U35" s="329">
        <v>5</v>
      </c>
      <c r="V35" s="329">
        <v>5</v>
      </c>
      <c r="W35" s="329">
        <v>0</v>
      </c>
      <c r="X35" s="329">
        <v>5</v>
      </c>
      <c r="Y35" s="329">
        <v>5</v>
      </c>
      <c r="Z35" s="329">
        <v>0</v>
      </c>
      <c r="AA35" s="329">
        <v>0</v>
      </c>
      <c r="AB35" s="332">
        <v>0</v>
      </c>
      <c r="AC35" s="329">
        <v>5</v>
      </c>
      <c r="AD35" s="329">
        <v>5</v>
      </c>
      <c r="AE35" s="329">
        <v>5</v>
      </c>
      <c r="AF35" s="332"/>
      <c r="AG35" s="332"/>
      <c r="AH35" s="332"/>
    </row>
    <row r="36" spans="2:34" ht="36" customHeight="1">
      <c r="B36" s="107"/>
      <c r="C36" s="270"/>
      <c r="D36" s="325"/>
      <c r="E36" s="110"/>
      <c r="F36" s="110"/>
      <c r="G36" s="110"/>
      <c r="H36" s="329"/>
      <c r="I36" s="329"/>
      <c r="J36" s="330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32"/>
      <c r="AC36" s="329"/>
      <c r="AD36" s="329"/>
      <c r="AE36" s="329"/>
      <c r="AF36" s="332"/>
      <c r="AG36" s="332"/>
      <c r="AH36" s="332"/>
    </row>
    <row r="37" spans="1:34" s="125" customFormat="1" ht="27" customHeight="1">
      <c r="A37" s="350"/>
      <c r="B37" s="124"/>
      <c r="C37" s="341" t="s">
        <v>124</v>
      </c>
      <c r="D37" s="335">
        <f>AVERAGE(H37:AE37)</f>
        <v>72.58333333333333</v>
      </c>
      <c r="E37" s="336"/>
      <c r="F37" s="336"/>
      <c r="G37" s="337"/>
      <c r="H37" s="338">
        <f aca="true" t="shared" si="4" ref="H37:AH37">H34+H28+H24+H21+H12+H6</f>
        <v>89</v>
      </c>
      <c r="I37" s="338">
        <f t="shared" si="4"/>
        <v>97</v>
      </c>
      <c r="J37" s="338">
        <f t="shared" si="4"/>
        <v>82</v>
      </c>
      <c r="K37" s="338">
        <f t="shared" si="4"/>
        <v>88</v>
      </c>
      <c r="L37" s="338">
        <f t="shared" si="4"/>
        <v>61</v>
      </c>
      <c r="M37" s="338">
        <f t="shared" si="4"/>
        <v>93</v>
      </c>
      <c r="N37" s="338">
        <f t="shared" si="4"/>
        <v>75</v>
      </c>
      <c r="O37" s="338">
        <f t="shared" si="4"/>
        <v>97</v>
      </c>
      <c r="P37" s="338">
        <f t="shared" si="4"/>
        <v>59</v>
      </c>
      <c r="Q37" s="338">
        <f t="shared" si="4"/>
        <v>73</v>
      </c>
      <c r="R37" s="338">
        <f t="shared" si="4"/>
        <v>90</v>
      </c>
      <c r="S37" s="338">
        <f t="shared" si="4"/>
        <v>63</v>
      </c>
      <c r="T37" s="338">
        <f t="shared" si="4"/>
        <v>60</v>
      </c>
      <c r="U37" s="338">
        <f t="shared" si="4"/>
        <v>57</v>
      </c>
      <c r="V37" s="338">
        <f t="shared" si="4"/>
        <v>78</v>
      </c>
      <c r="W37" s="338">
        <f t="shared" si="4"/>
        <v>66</v>
      </c>
      <c r="X37" s="338">
        <f t="shared" si="4"/>
        <v>58</v>
      </c>
      <c r="Y37" s="338">
        <f t="shared" si="4"/>
        <v>73</v>
      </c>
      <c r="Z37" s="338">
        <f t="shared" si="4"/>
        <v>44</v>
      </c>
      <c r="AA37" s="338">
        <f t="shared" si="4"/>
        <v>76</v>
      </c>
      <c r="AB37" s="338">
        <f t="shared" si="4"/>
        <v>67</v>
      </c>
      <c r="AC37" s="338">
        <f t="shared" si="4"/>
        <v>61</v>
      </c>
      <c r="AD37" s="338">
        <f t="shared" si="4"/>
        <v>68</v>
      </c>
      <c r="AE37" s="338">
        <f t="shared" si="4"/>
        <v>67</v>
      </c>
      <c r="AF37" s="338">
        <f t="shared" si="4"/>
        <v>0</v>
      </c>
      <c r="AG37" s="338">
        <f t="shared" si="4"/>
        <v>0</v>
      </c>
      <c r="AH37" s="338">
        <f t="shared" si="4"/>
        <v>0</v>
      </c>
    </row>
    <row r="38" spans="1:34" s="125" customFormat="1" ht="27.75" customHeight="1">
      <c r="A38" s="350"/>
      <c r="B38" s="124"/>
      <c r="C38" s="341" t="s">
        <v>123</v>
      </c>
      <c r="D38" s="335">
        <f>AVERAGE(H38:AE38)</f>
        <v>97.70833333333333</v>
      </c>
      <c r="E38" s="336"/>
      <c r="F38" s="336"/>
      <c r="G38" s="337"/>
      <c r="H38" s="339">
        <v>110</v>
      </c>
      <c r="I38" s="339">
        <v>110</v>
      </c>
      <c r="J38" s="339">
        <v>105</v>
      </c>
      <c r="K38" s="339">
        <v>105</v>
      </c>
      <c r="L38" s="339">
        <v>90</v>
      </c>
      <c r="M38" s="339">
        <v>110</v>
      </c>
      <c r="N38" s="339">
        <v>100</v>
      </c>
      <c r="O38" s="339">
        <v>105</v>
      </c>
      <c r="P38" s="339">
        <v>85</v>
      </c>
      <c r="Q38" s="339">
        <v>75</v>
      </c>
      <c r="R38" s="339">
        <v>110</v>
      </c>
      <c r="S38" s="339">
        <v>105</v>
      </c>
      <c r="T38" s="339">
        <v>100</v>
      </c>
      <c r="U38" s="339">
        <v>100</v>
      </c>
      <c r="V38" s="339">
        <v>105</v>
      </c>
      <c r="W38" s="339">
        <v>100</v>
      </c>
      <c r="X38" s="339">
        <v>90</v>
      </c>
      <c r="Y38" s="339">
        <v>100</v>
      </c>
      <c r="Z38" s="339">
        <v>90</v>
      </c>
      <c r="AA38" s="339">
        <v>110</v>
      </c>
      <c r="AB38" s="339">
        <v>100</v>
      </c>
      <c r="AC38" s="339">
        <v>70</v>
      </c>
      <c r="AD38" s="339">
        <v>75</v>
      </c>
      <c r="AE38" s="339">
        <v>95</v>
      </c>
      <c r="AF38" s="339"/>
      <c r="AG38" s="339"/>
      <c r="AH38" s="339"/>
    </row>
    <row r="39" spans="1:34" s="353" customFormat="1" ht="24" customHeight="1">
      <c r="A39" s="351"/>
      <c r="B39" s="352"/>
      <c r="C39" s="341" t="s">
        <v>171</v>
      </c>
      <c r="D39" s="340">
        <f>AVERAGE(H39:AE39)</f>
        <v>3.7235602747212653</v>
      </c>
      <c r="E39" s="341"/>
      <c r="F39" s="342"/>
      <c r="G39" s="343"/>
      <c r="H39" s="344">
        <f>H37/H38*5</f>
        <v>4.045454545454545</v>
      </c>
      <c r="I39" s="344">
        <f aca="true" t="shared" si="5" ref="I39:AA39">I37/I38*5</f>
        <v>4.409090909090909</v>
      </c>
      <c r="J39" s="344">
        <f t="shared" si="5"/>
        <v>3.9047619047619047</v>
      </c>
      <c r="K39" s="344">
        <f t="shared" si="5"/>
        <v>4.190476190476191</v>
      </c>
      <c r="L39" s="344">
        <f t="shared" si="5"/>
        <v>3.3888888888888893</v>
      </c>
      <c r="M39" s="344">
        <f t="shared" si="5"/>
        <v>4.2272727272727275</v>
      </c>
      <c r="N39" s="344">
        <f t="shared" si="5"/>
        <v>3.75</v>
      </c>
      <c r="O39" s="344">
        <f t="shared" si="5"/>
        <v>4.6190476190476195</v>
      </c>
      <c r="P39" s="344">
        <f t="shared" si="5"/>
        <v>3.4705882352941178</v>
      </c>
      <c r="Q39" s="344">
        <f t="shared" si="5"/>
        <v>4.866666666666667</v>
      </c>
      <c r="R39" s="344">
        <f t="shared" si="5"/>
        <v>4.090909090909091</v>
      </c>
      <c r="S39" s="344">
        <f t="shared" si="5"/>
        <v>3</v>
      </c>
      <c r="T39" s="344">
        <f t="shared" si="5"/>
        <v>3</v>
      </c>
      <c r="U39" s="344">
        <f t="shared" si="5"/>
        <v>2.8499999999999996</v>
      </c>
      <c r="V39" s="344">
        <f t="shared" si="5"/>
        <v>3.7142857142857144</v>
      </c>
      <c r="W39" s="344">
        <f t="shared" si="5"/>
        <v>3.3000000000000003</v>
      </c>
      <c r="X39" s="344">
        <f t="shared" si="5"/>
        <v>3.2222222222222223</v>
      </c>
      <c r="Y39" s="344">
        <f t="shared" si="5"/>
        <v>3.65</v>
      </c>
      <c r="Z39" s="344">
        <f t="shared" si="5"/>
        <v>2.444444444444444</v>
      </c>
      <c r="AA39" s="344">
        <f t="shared" si="5"/>
        <v>3.4545454545454546</v>
      </c>
      <c r="AB39" s="344">
        <f aca="true" t="shared" si="6" ref="AB39:AH39">AB37/AB38*5</f>
        <v>3.35</v>
      </c>
      <c r="AC39" s="344">
        <f t="shared" si="6"/>
        <v>4.357142857142858</v>
      </c>
      <c r="AD39" s="344">
        <f t="shared" si="6"/>
        <v>4.533333333333333</v>
      </c>
      <c r="AE39" s="344">
        <f t="shared" si="6"/>
        <v>3.526315789473684</v>
      </c>
      <c r="AF39" s="345" t="e">
        <f t="shared" si="6"/>
        <v>#DIV/0!</v>
      </c>
      <c r="AG39" s="345" t="e">
        <f t="shared" si="6"/>
        <v>#DIV/0!</v>
      </c>
      <c r="AH39" s="345" t="e">
        <f t="shared" si="6"/>
        <v>#DIV/0!</v>
      </c>
    </row>
    <row r="40" spans="1:34" s="353" customFormat="1" ht="24" customHeight="1">
      <c r="A40" s="351"/>
      <c r="B40" s="352"/>
      <c r="C40" s="341"/>
      <c r="D40" s="335" t="s">
        <v>175</v>
      </c>
      <c r="E40" s="341"/>
      <c r="F40" s="342"/>
      <c r="G40" s="343"/>
      <c r="H40" s="346">
        <f>_xlfn.RANK.EQ(H39,H39:AE39)</f>
        <v>9</v>
      </c>
      <c r="I40" s="347">
        <f>RANK(I39,H39:AE39)</f>
        <v>4</v>
      </c>
      <c r="J40" s="346">
        <f>RANK(J39,H39:AE39)</f>
        <v>10</v>
      </c>
      <c r="K40" s="346">
        <f>RANK(K39,H39:AE39)</f>
        <v>7</v>
      </c>
      <c r="L40" s="346">
        <f>RANK(L39,H39:AE39)</f>
        <v>17</v>
      </c>
      <c r="M40" s="346">
        <f>RANK(M39,H39:AE39)</f>
        <v>6</v>
      </c>
      <c r="N40" s="346">
        <f>RANK(N39,H39:AE39)</f>
        <v>11</v>
      </c>
      <c r="O40" s="347">
        <f>_xlfn.RANK.EQ(O39,H39:AE39)</f>
        <v>2</v>
      </c>
      <c r="P40" s="346">
        <f>_xlfn.RANK.EQ(P39,G39:AE39)</f>
        <v>15</v>
      </c>
      <c r="Q40" s="347">
        <f>_xlfn.RANK.EQ(Q39,H39:AE39)</f>
        <v>1</v>
      </c>
      <c r="R40" s="346">
        <f>RANK(R39,H39:AE39)</f>
        <v>8</v>
      </c>
      <c r="S40" s="346">
        <f>_xlfn.RANK.EQ(S39,H39:AE39)</f>
        <v>21</v>
      </c>
      <c r="T40" s="346">
        <f>_xlfn.RANK.EQ(T39,H39:AE39)</f>
        <v>21</v>
      </c>
      <c r="U40" s="346">
        <f>_xlfn.RANK.EQ(U39,H39:AE39)</f>
        <v>23</v>
      </c>
      <c r="V40" s="346">
        <f>_xlfn.RANK.EQ(V39,H39:AE39)</f>
        <v>12</v>
      </c>
      <c r="W40" s="346">
        <f>_xlfn.RANK.EQ(W39,H39:AE39)</f>
        <v>19</v>
      </c>
      <c r="X40" s="346">
        <f>_xlfn.RANK.EQ(X39,H39:AE39)</f>
        <v>20</v>
      </c>
      <c r="Y40" s="346">
        <f>_xlfn.RANK.EQ(Y39,H39:AE39)</f>
        <v>13</v>
      </c>
      <c r="Z40" s="346">
        <f>_xlfn.RANK.EQ(Z39,H39:AE39)</f>
        <v>24</v>
      </c>
      <c r="AA40" s="346">
        <f>_xlfn.RANK.EQ(AA39,H39:AE39)</f>
        <v>16</v>
      </c>
      <c r="AB40" s="346">
        <f>_xlfn.RANK.EQ(AB39,H39:AE39)</f>
        <v>18</v>
      </c>
      <c r="AC40" s="347">
        <f>_xlfn.RANK.EQ(AC39,H39:AE39)</f>
        <v>5</v>
      </c>
      <c r="AD40" s="347">
        <f>_xlfn.RANK.EQ(AD39,H39:AE39)</f>
        <v>3</v>
      </c>
      <c r="AE40" s="346">
        <f>_xlfn.RANK.EQ(AE39,H39:AE39)</f>
        <v>14</v>
      </c>
      <c r="AF40" s="346" t="e">
        <f>RANK(AF39,H39:AA39)</f>
        <v>#DIV/0!</v>
      </c>
      <c r="AG40" s="346" t="e">
        <f>RANK(AG39,H39:AA39)</f>
        <v>#DIV/0!</v>
      </c>
      <c r="AH40" s="346" t="e">
        <f>RANK(AH39,I39:AA39)</f>
        <v>#DIV/0!</v>
      </c>
    </row>
    <row r="41" spans="1:34" s="125" customFormat="1" ht="22.5" customHeight="1">
      <c r="A41" s="350"/>
      <c r="B41" s="124"/>
      <c r="D41" s="341"/>
      <c r="G41" s="373"/>
      <c r="H41" s="374"/>
      <c r="I41" s="374"/>
      <c r="J41" s="374"/>
      <c r="K41" s="374"/>
      <c r="L41" s="374"/>
      <c r="M41" s="374"/>
      <c r="N41" s="374"/>
      <c r="O41" s="374"/>
      <c r="P41" s="373"/>
      <c r="Q41" s="373"/>
      <c r="R41" s="374"/>
      <c r="S41" s="375"/>
      <c r="T41" s="375"/>
      <c r="U41" s="375"/>
      <c r="V41" s="375"/>
      <c r="W41" s="376"/>
      <c r="X41" s="377"/>
      <c r="Y41" s="373"/>
      <c r="Z41" s="373"/>
      <c r="AA41" s="373"/>
      <c r="AB41" s="373"/>
      <c r="AC41" s="373"/>
      <c r="AD41" s="373"/>
      <c r="AE41" s="373"/>
      <c r="AF41" s="374"/>
      <c r="AG41" s="374"/>
      <c r="AH41" s="374"/>
    </row>
    <row r="42" spans="3:34" ht="22.5" customHeight="1" hidden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1"/>
      <c r="S42" s="53"/>
      <c r="T42" s="53"/>
      <c r="U42" s="35"/>
      <c r="V42" s="53"/>
      <c r="W42" s="43"/>
      <c r="X42" s="36"/>
      <c r="Y42" s="32"/>
      <c r="Z42" s="32"/>
      <c r="AA42" s="32"/>
      <c r="AB42" s="32"/>
      <c r="AC42" s="32"/>
      <c r="AD42" s="32"/>
      <c r="AE42" s="32"/>
      <c r="AF42" s="51"/>
      <c r="AG42" s="51"/>
      <c r="AH42" s="51"/>
    </row>
    <row r="43" spans="4:34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1"/>
      <c r="P43" s="52"/>
      <c r="Q43" s="52"/>
      <c r="R43" s="51"/>
      <c r="S43" s="53"/>
      <c r="T43" s="53"/>
      <c r="U43" s="35"/>
      <c r="V43" s="53"/>
      <c r="W43" s="43"/>
      <c r="X43" s="36"/>
      <c r="Y43" s="32"/>
      <c r="Z43" s="32"/>
      <c r="AA43" s="32"/>
      <c r="AB43" s="32"/>
      <c r="AC43" s="32"/>
      <c r="AD43" s="32"/>
      <c r="AE43" s="32"/>
      <c r="AF43" s="51"/>
      <c r="AG43" s="51"/>
      <c r="AH43" s="51"/>
    </row>
    <row r="44" spans="1:34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12"/>
      <c r="P44" s="29"/>
      <c r="Q44" s="29"/>
      <c r="R44" s="12"/>
      <c r="S44" s="35"/>
      <c r="T44" s="35"/>
      <c r="U44" s="35"/>
      <c r="V44" s="35"/>
      <c r="W44" s="41"/>
      <c r="X44" s="33"/>
      <c r="Y44" s="26"/>
      <c r="Z44" s="26"/>
      <c r="AA44" s="26"/>
      <c r="AB44" s="26"/>
      <c r="AC44" s="26"/>
      <c r="AD44" s="26"/>
      <c r="AE44" s="26"/>
      <c r="AF44" s="12"/>
      <c r="AG44" s="12"/>
      <c r="AH44" s="12"/>
    </row>
    <row r="45" spans="4:22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75"/>
      <c r="M45" s="280"/>
      <c r="N45" s="281"/>
      <c r="O45" s="280"/>
      <c r="S45" s="35"/>
      <c r="T45" s="35"/>
      <c r="U45" s="35"/>
      <c r="V45" s="35"/>
    </row>
    <row r="46" spans="3:22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6"/>
      <c r="M46" s="275"/>
      <c r="N46" s="275"/>
      <c r="O46" s="275"/>
      <c r="S46" s="35"/>
      <c r="T46" s="35"/>
      <c r="U46" s="35"/>
      <c r="V46" s="35"/>
    </row>
    <row r="47" spans="4:34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L47" s="275"/>
      <c r="S47" s="35"/>
      <c r="T47" s="35"/>
      <c r="U47" s="35"/>
      <c r="V47" s="35"/>
      <c r="AG47" s="164"/>
      <c r="AH47" s="164"/>
    </row>
    <row r="48" spans="4:22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S48" s="35"/>
      <c r="T48" s="35"/>
      <c r="U48" s="35"/>
      <c r="V48" s="35"/>
    </row>
    <row r="49" spans="4:14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N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4" ht="56.25" customHeight="1" hidden="1">
      <c r="D52" s="124"/>
      <c r="E52" s="125"/>
      <c r="F52" s="125"/>
      <c r="G52" s="124"/>
      <c r="H52" s="126"/>
      <c r="I52" s="127"/>
      <c r="J52" s="54"/>
      <c r="AG52" s="54"/>
      <c r="AH52" s="54"/>
    </row>
    <row r="53" spans="1:31" s="12" customFormat="1" ht="24.75" customHeight="1" hidden="1">
      <c r="A53" s="107"/>
      <c r="B53" s="31"/>
      <c r="C53" s="30"/>
      <c r="D53" s="124"/>
      <c r="E53" s="116"/>
      <c r="F53" s="116"/>
      <c r="G53" s="115"/>
      <c r="P53" s="29"/>
      <c r="Q53" s="29"/>
      <c r="S53" s="33"/>
      <c r="T53" s="33"/>
      <c r="U53" s="33"/>
      <c r="V53" s="33"/>
      <c r="W53" s="41"/>
      <c r="X53" s="33"/>
      <c r="Y53" s="26"/>
      <c r="Z53" s="26"/>
      <c r="AA53" s="26"/>
      <c r="AB53" s="26"/>
      <c r="AC53" s="26"/>
      <c r="AD53" s="26"/>
      <c r="AE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4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90</v>
      </c>
      <c r="M57" s="307">
        <v>110</v>
      </c>
      <c r="N57" s="307">
        <v>100</v>
      </c>
      <c r="O57" s="307">
        <v>105</v>
      </c>
      <c r="P57" s="307">
        <v>85</v>
      </c>
      <c r="Q57" s="311">
        <v>75</v>
      </c>
      <c r="R57" s="307">
        <v>110</v>
      </c>
      <c r="S57" s="312">
        <v>105</v>
      </c>
      <c r="T57" s="312">
        <v>100</v>
      </c>
      <c r="U57" s="312">
        <v>100</v>
      </c>
      <c r="V57" s="312">
        <v>105</v>
      </c>
      <c r="W57" s="313">
        <v>100</v>
      </c>
      <c r="X57" s="312">
        <v>90</v>
      </c>
      <c r="Y57" s="309">
        <v>100</v>
      </c>
      <c r="Z57" s="309">
        <v>90</v>
      </c>
      <c r="AA57" s="309">
        <v>110</v>
      </c>
      <c r="AB57" s="309">
        <v>100</v>
      </c>
      <c r="AC57" s="309">
        <v>70</v>
      </c>
      <c r="AD57" s="314">
        <v>75</v>
      </c>
      <c r="AE57" s="309">
        <v>95</v>
      </c>
      <c r="AF57" s="307"/>
      <c r="AG57" s="307"/>
      <c r="AH57" s="307"/>
    </row>
    <row r="58" spans="1:34" s="46" customFormat="1" ht="45" customHeight="1" hidden="1">
      <c r="A58" s="108"/>
      <c r="B58" s="300"/>
      <c r="C58" s="310"/>
      <c r="D58" s="120"/>
      <c r="E58" s="118"/>
      <c r="F58" s="118"/>
      <c r="G58" s="120"/>
      <c r="H58" s="308">
        <f aca="true" t="shared" si="7" ref="H58:AH58">H37/H57*5</f>
        <v>4.045454545454545</v>
      </c>
      <c r="I58" s="308">
        <f t="shared" si="7"/>
        <v>4.409090909090909</v>
      </c>
      <c r="J58" s="308">
        <f t="shared" si="7"/>
        <v>3.9047619047619047</v>
      </c>
      <c r="K58" s="308">
        <f t="shared" si="7"/>
        <v>4.190476190476191</v>
      </c>
      <c r="L58" s="308">
        <f t="shared" si="7"/>
        <v>3.3888888888888893</v>
      </c>
      <c r="M58" s="308">
        <f t="shared" si="7"/>
        <v>4.2272727272727275</v>
      </c>
      <c r="N58" s="308">
        <f t="shared" si="7"/>
        <v>3.75</v>
      </c>
      <c r="O58" s="308">
        <f t="shared" si="7"/>
        <v>4.6190476190476195</v>
      </c>
      <c r="P58" s="308">
        <f t="shared" si="7"/>
        <v>3.4705882352941178</v>
      </c>
      <c r="Q58" s="308">
        <f t="shared" si="7"/>
        <v>4.866666666666667</v>
      </c>
      <c r="R58" s="308">
        <f t="shared" si="7"/>
        <v>4.090909090909091</v>
      </c>
      <c r="S58" s="308">
        <f t="shared" si="7"/>
        <v>3</v>
      </c>
      <c r="T58" s="308">
        <f t="shared" si="7"/>
        <v>3</v>
      </c>
      <c r="U58" s="308">
        <f t="shared" si="7"/>
        <v>2.8499999999999996</v>
      </c>
      <c r="V58" s="308">
        <f t="shared" si="7"/>
        <v>3.7142857142857144</v>
      </c>
      <c r="W58" s="308">
        <f t="shared" si="7"/>
        <v>3.3000000000000003</v>
      </c>
      <c r="X58" s="308">
        <f t="shared" si="7"/>
        <v>3.2222222222222223</v>
      </c>
      <c r="Y58" s="308">
        <f t="shared" si="7"/>
        <v>3.65</v>
      </c>
      <c r="Z58" s="308">
        <f t="shared" si="7"/>
        <v>2.444444444444444</v>
      </c>
      <c r="AA58" s="308">
        <f t="shared" si="7"/>
        <v>3.4545454545454546</v>
      </c>
      <c r="AB58" s="308">
        <f t="shared" si="7"/>
        <v>3.35</v>
      </c>
      <c r="AC58" s="308">
        <f t="shared" si="7"/>
        <v>4.357142857142858</v>
      </c>
      <c r="AD58" s="308">
        <f t="shared" si="7"/>
        <v>4.533333333333333</v>
      </c>
      <c r="AE58" s="308">
        <f t="shared" si="7"/>
        <v>3.526315789473684</v>
      </c>
      <c r="AF58" s="308" t="e">
        <f t="shared" si="7"/>
        <v>#DIV/0!</v>
      </c>
      <c r="AG58" s="308" t="e">
        <f t="shared" si="7"/>
        <v>#DIV/0!</v>
      </c>
      <c r="AH58" s="308" t="e">
        <f t="shared" si="7"/>
        <v>#DIV/0!</v>
      </c>
    </row>
    <row r="59" ht="45" customHeight="1" hidden="1"/>
  </sheetData>
  <sheetProtection/>
  <autoFilter ref="A3:AH42"/>
  <mergeCells count="15">
    <mergeCell ref="B6:G6"/>
    <mergeCell ref="B12:E12"/>
    <mergeCell ref="B21:G21"/>
    <mergeCell ref="B24:G24"/>
    <mergeCell ref="B28:G28"/>
    <mergeCell ref="B1:K1"/>
    <mergeCell ref="E49:F49"/>
    <mergeCell ref="D50:F50"/>
    <mergeCell ref="D51:F51"/>
    <mergeCell ref="B34:G34"/>
    <mergeCell ref="E44:F44"/>
    <mergeCell ref="E45:F45"/>
    <mergeCell ref="E46:F46"/>
    <mergeCell ref="E47:F47"/>
    <mergeCell ref="E48:F48"/>
  </mergeCells>
  <conditionalFormatting sqref="S13:T14 T20 S18:T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$V$8</formula>
    </cfRule>
  </conditionalFormatting>
  <conditionalFormatting sqref="V20 U14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$U$8</formula>
    </cfRule>
  </conditionalFormatting>
  <conditionalFormatting sqref="X13 W18 W20 W14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$U$8</formula>
    </cfRule>
  </conditionalFormatting>
  <conditionalFormatting sqref="Y18:Z18 Z20:AA20 AA10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$U$8</formula>
    </cfRule>
  </conditionalFormatting>
  <conditionalFormatting sqref="AE18 AE12:AE13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$U$8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0" r:id="rId1"/>
  <colBreaks count="1" manualBreakCount="1">
    <brk id="19" max="5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H58"/>
  <sheetViews>
    <sheetView view="pageBreakPreview" zoomScale="40" zoomScaleNormal="50" zoomScaleSheetLayoutView="40" zoomScalePageLayoutView="0" workbookViewId="0" topLeftCell="A1">
      <pane ySplit="3" topLeftCell="A25" activePane="bottomLeft" state="frozen"/>
      <selection pane="topLeft" activeCell="C33" sqref="C33"/>
      <selection pane="bottomLeft" activeCell="C33" sqref="C33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7" width="26.00390625" style="29" customWidth="1" outlineLevel="1"/>
    <col min="18" max="18" width="26.00390625" style="12" customWidth="1" outlineLevel="1"/>
    <col min="19" max="22" width="26.00390625" style="33" customWidth="1" outlineLevel="1"/>
    <col min="23" max="23" width="26.00390625" style="41" customWidth="1" outlineLevel="1"/>
    <col min="24" max="24" width="26.00390625" style="33" customWidth="1" outlineLevel="1"/>
    <col min="25" max="31" width="26.00390625" style="26" customWidth="1" outlineLevel="1"/>
    <col min="32" max="34" width="21.00390625" style="12" customWidth="1" outlineLevel="1"/>
    <col min="35" max="16384" width="8.8515625" style="26" customWidth="1"/>
  </cols>
  <sheetData>
    <row r="1" spans="1:10" ht="27" customHeight="1">
      <c r="A1" s="461" t="s">
        <v>315</v>
      </c>
      <c r="B1" s="461"/>
      <c r="C1" s="461"/>
      <c r="D1" s="461"/>
      <c r="E1" s="461"/>
      <c r="F1" s="461"/>
      <c r="G1" s="461"/>
      <c r="H1" s="461"/>
      <c r="I1" s="461"/>
      <c r="J1" s="461"/>
    </row>
    <row r="2" ht="15" customHeight="1">
      <c r="B2" s="102"/>
    </row>
    <row r="3" spans="1:34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252" t="s">
        <v>290</v>
      </c>
      <c r="R3" s="252" t="s">
        <v>115</v>
      </c>
      <c r="S3" s="252" t="s">
        <v>125</v>
      </c>
      <c r="T3" s="252" t="s">
        <v>126</v>
      </c>
      <c r="U3" s="252" t="s">
        <v>201</v>
      </c>
      <c r="V3" s="252" t="s">
        <v>165</v>
      </c>
      <c r="W3" s="252" t="s">
        <v>167</v>
      </c>
      <c r="X3" s="252" t="s">
        <v>166</v>
      </c>
      <c r="Y3" s="252" t="s">
        <v>127</v>
      </c>
      <c r="Z3" s="252" t="s">
        <v>168</v>
      </c>
      <c r="AA3" s="252" t="s">
        <v>169</v>
      </c>
      <c r="AB3" s="252" t="s">
        <v>149</v>
      </c>
      <c r="AC3" s="252" t="s">
        <v>199</v>
      </c>
      <c r="AD3" s="252" t="s">
        <v>200</v>
      </c>
      <c r="AE3" s="252" t="s">
        <v>202</v>
      </c>
      <c r="AF3" s="252" t="s">
        <v>242</v>
      </c>
      <c r="AG3" s="252" t="s">
        <v>103</v>
      </c>
      <c r="AH3" s="252" t="s">
        <v>293</v>
      </c>
    </row>
    <row r="4" spans="1:34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270</v>
      </c>
      <c r="N4" s="318" t="s">
        <v>267</v>
      </c>
      <c r="O4" s="318" t="s">
        <v>296</v>
      </c>
      <c r="P4" s="318" t="s">
        <v>298</v>
      </c>
      <c r="Q4" s="318" t="s">
        <v>262</v>
      </c>
      <c r="R4" s="318" t="s">
        <v>269</v>
      </c>
      <c r="S4" s="319" t="s">
        <v>305</v>
      </c>
      <c r="T4" s="319" t="s">
        <v>306</v>
      </c>
      <c r="U4" s="319" t="s">
        <v>307</v>
      </c>
      <c r="V4" s="319" t="s">
        <v>308</v>
      </c>
      <c r="W4" s="319" t="s">
        <v>309</v>
      </c>
      <c r="X4" s="319" t="s">
        <v>310</v>
      </c>
      <c r="Y4" s="319" t="s">
        <v>311</v>
      </c>
      <c r="Z4" s="319" t="s">
        <v>312</v>
      </c>
      <c r="AA4" s="319" t="s">
        <v>313</v>
      </c>
      <c r="AB4" s="318" t="s">
        <v>302</v>
      </c>
      <c r="AC4" s="318" t="s">
        <v>303</v>
      </c>
      <c r="AD4" s="318" t="s">
        <v>304</v>
      </c>
      <c r="AE4" s="319" t="s">
        <v>314</v>
      </c>
      <c r="AF4" s="318" t="s">
        <v>269</v>
      </c>
      <c r="AG4" s="318" t="s">
        <v>294</v>
      </c>
      <c r="AH4" s="318" t="s">
        <v>294</v>
      </c>
    </row>
    <row r="5" spans="1:34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</row>
    <row r="6" spans="1:34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f>H7+H8+H9+H10+H11</f>
        <v>25</v>
      </c>
      <c r="I6" s="284">
        <f>I7+I8+I9+I10+I11</f>
        <v>19</v>
      </c>
      <c r="J6" s="284">
        <f>J7+J8+J9+J11</f>
        <v>20</v>
      </c>
      <c r="K6" s="284">
        <f>K7+K8+K9+K10+K11</f>
        <v>15</v>
      </c>
      <c r="L6" s="284">
        <f>L7+L8+L9+L11</f>
        <v>10</v>
      </c>
      <c r="M6" s="284">
        <f>SUM(M7:M11)</f>
        <v>25</v>
      </c>
      <c r="N6" s="284">
        <f>N7+N8+N9+N11</f>
        <v>5</v>
      </c>
      <c r="O6" s="284">
        <f>O7+O8+O9+O10+O11</f>
        <v>25</v>
      </c>
      <c r="P6" s="284">
        <f>P7+P8+P9+P10+P11</f>
        <v>10</v>
      </c>
      <c r="Q6" s="284">
        <v>0</v>
      </c>
      <c r="R6" s="284">
        <f>SUM(R7:R11)</f>
        <v>20</v>
      </c>
      <c r="S6" s="284">
        <f>+S7+S8+S9+S10+S11</f>
        <v>10</v>
      </c>
      <c r="T6" s="284">
        <f>+T7+T8+T9+T11</f>
        <v>5</v>
      </c>
      <c r="U6" s="284">
        <f>+U7+U8+U9+U10+U11</f>
        <v>10</v>
      </c>
      <c r="V6" s="284">
        <f>+V7+V8+V9+V10+V11</f>
        <v>15</v>
      </c>
      <c r="W6" s="284">
        <f>+W7+W8+W9+W11</f>
        <v>10</v>
      </c>
      <c r="X6" s="284">
        <f>+X7+X8+X9+X10+X11</f>
        <v>15</v>
      </c>
      <c r="Y6" s="284">
        <f>+Y7+Y8+Y9+Y10+Y11</f>
        <v>20</v>
      </c>
      <c r="Z6" s="284">
        <f>+Z7+Z8+Z9+Z10+Z11</f>
        <v>10</v>
      </c>
      <c r="AA6" s="284">
        <f>+AA7+AA8+AA9+AA10+AA11</f>
        <v>19</v>
      </c>
      <c r="AB6" s="284">
        <f>AB7+AB8+AB9+AB11</f>
        <v>15</v>
      </c>
      <c r="AC6" s="284">
        <f>AC7+AC8+AC9+AC11</f>
        <v>13</v>
      </c>
      <c r="AD6" s="284">
        <f>AD7+AD8+AD9+AD11+AD10</f>
        <v>20</v>
      </c>
      <c r="AE6" s="284">
        <f>SUM(AE7:AE11)</f>
        <v>10</v>
      </c>
      <c r="AF6" s="284">
        <f>AF7+AF8+AF9+AF11</f>
        <v>0</v>
      </c>
      <c r="AG6" s="284">
        <f>AG7+AG8+AG9+AG11</f>
        <v>0</v>
      </c>
      <c r="AH6" s="284">
        <f>AH7+AH8+AH9+AH11</f>
        <v>0</v>
      </c>
    </row>
    <row r="7" spans="1:34" ht="37.5">
      <c r="A7" s="63">
        <v>2</v>
      </c>
      <c r="B7" s="63" t="s">
        <v>54</v>
      </c>
      <c r="C7" s="326" t="s">
        <v>55</v>
      </c>
      <c r="D7" s="123">
        <f>AVERAGE(H7:AE7)</f>
        <v>2.391304347826087</v>
      </c>
      <c r="E7" s="110">
        <v>11</v>
      </c>
      <c r="F7" s="110">
        <v>12</v>
      </c>
      <c r="G7" s="110">
        <v>1</v>
      </c>
      <c r="H7" s="289">
        <v>5</v>
      </c>
      <c r="I7" s="289">
        <v>5</v>
      </c>
      <c r="J7" s="289">
        <v>5</v>
      </c>
      <c r="K7" s="289">
        <v>0</v>
      </c>
      <c r="L7" s="289">
        <v>0</v>
      </c>
      <c r="M7" s="289">
        <v>5</v>
      </c>
      <c r="N7" s="289">
        <v>0</v>
      </c>
      <c r="O7" s="289">
        <v>5</v>
      </c>
      <c r="P7" s="289">
        <v>0</v>
      </c>
      <c r="Q7" s="321" t="s">
        <v>164</v>
      </c>
      <c r="R7" s="289">
        <v>5</v>
      </c>
      <c r="S7" s="289">
        <v>0</v>
      </c>
      <c r="T7" s="289">
        <v>0</v>
      </c>
      <c r="U7" s="289">
        <v>0</v>
      </c>
      <c r="V7" s="289">
        <v>0</v>
      </c>
      <c r="W7" s="289">
        <v>0</v>
      </c>
      <c r="X7" s="289">
        <v>0</v>
      </c>
      <c r="Y7" s="289">
        <v>5</v>
      </c>
      <c r="Z7" s="289">
        <v>0</v>
      </c>
      <c r="AA7" s="289">
        <v>5</v>
      </c>
      <c r="AB7" s="322">
        <v>5</v>
      </c>
      <c r="AC7" s="322">
        <v>5</v>
      </c>
      <c r="AD7" s="322">
        <v>5</v>
      </c>
      <c r="AE7" s="289">
        <v>0</v>
      </c>
      <c r="AF7" s="213"/>
      <c r="AG7" s="213"/>
      <c r="AH7" s="213"/>
    </row>
    <row r="8" spans="1:34" ht="23.25">
      <c r="A8" s="63">
        <v>3</v>
      </c>
      <c r="B8" s="63" t="s">
        <v>56</v>
      </c>
      <c r="C8" s="326" t="s">
        <v>57</v>
      </c>
      <c r="D8" s="123">
        <f aca="true" t="shared" si="0" ref="D8:D23">AVERAGE(H8:AE8)</f>
        <v>1.7391304347826086</v>
      </c>
      <c r="E8" s="110">
        <v>15</v>
      </c>
      <c r="F8" s="110">
        <v>8</v>
      </c>
      <c r="G8" s="110">
        <v>1</v>
      </c>
      <c r="H8" s="289">
        <v>5</v>
      </c>
      <c r="I8" s="289">
        <v>5</v>
      </c>
      <c r="J8" s="289">
        <v>5</v>
      </c>
      <c r="K8" s="289">
        <v>0</v>
      </c>
      <c r="L8" s="289">
        <v>0</v>
      </c>
      <c r="M8" s="289">
        <v>5</v>
      </c>
      <c r="N8" s="289">
        <v>0</v>
      </c>
      <c r="O8" s="289">
        <v>5</v>
      </c>
      <c r="P8" s="289">
        <v>0</v>
      </c>
      <c r="Q8" s="321" t="s">
        <v>164</v>
      </c>
      <c r="R8" s="289">
        <v>0</v>
      </c>
      <c r="S8" s="289">
        <v>0</v>
      </c>
      <c r="T8" s="289">
        <v>0</v>
      </c>
      <c r="U8" s="289">
        <v>0</v>
      </c>
      <c r="V8" s="289">
        <v>0</v>
      </c>
      <c r="W8" s="289">
        <v>0</v>
      </c>
      <c r="X8" s="289">
        <v>0</v>
      </c>
      <c r="Y8" s="289">
        <v>0</v>
      </c>
      <c r="Z8" s="289">
        <v>0</v>
      </c>
      <c r="AA8" s="289">
        <v>0</v>
      </c>
      <c r="AB8" s="322">
        <v>5</v>
      </c>
      <c r="AC8" s="322">
        <v>5</v>
      </c>
      <c r="AD8" s="322">
        <v>5</v>
      </c>
      <c r="AE8" s="289">
        <v>0</v>
      </c>
      <c r="AF8" s="213"/>
      <c r="AG8" s="213"/>
      <c r="AH8" s="213"/>
    </row>
    <row r="9" spans="1:34" ht="150">
      <c r="A9" s="63">
        <v>4</v>
      </c>
      <c r="B9" s="63" t="s">
        <v>58</v>
      </c>
      <c r="C9" s="326" t="s">
        <v>128</v>
      </c>
      <c r="D9" s="123">
        <f t="shared" si="0"/>
        <v>4.260869565217392</v>
      </c>
      <c r="E9" s="110">
        <v>5</v>
      </c>
      <c r="F9" s="110">
        <v>18</v>
      </c>
      <c r="G9" s="110">
        <v>1</v>
      </c>
      <c r="H9" s="289">
        <v>5</v>
      </c>
      <c r="I9" s="289">
        <v>5</v>
      </c>
      <c r="J9" s="289">
        <v>5</v>
      </c>
      <c r="K9" s="289">
        <v>5</v>
      </c>
      <c r="L9" s="289">
        <v>5</v>
      </c>
      <c r="M9" s="289">
        <v>5</v>
      </c>
      <c r="N9" s="289">
        <v>0</v>
      </c>
      <c r="O9" s="289">
        <v>5</v>
      </c>
      <c r="P9" s="289">
        <v>0</v>
      </c>
      <c r="Q9" s="321" t="s">
        <v>164</v>
      </c>
      <c r="R9" s="289">
        <v>5</v>
      </c>
      <c r="S9" s="289">
        <v>5</v>
      </c>
      <c r="T9" s="289">
        <v>5</v>
      </c>
      <c r="U9" s="289">
        <v>5</v>
      </c>
      <c r="V9" s="289">
        <v>5</v>
      </c>
      <c r="W9" s="289">
        <v>5</v>
      </c>
      <c r="X9" s="289">
        <v>5</v>
      </c>
      <c r="Y9" s="289">
        <v>5</v>
      </c>
      <c r="Z9" s="289">
        <v>0</v>
      </c>
      <c r="AA9" s="289">
        <v>5</v>
      </c>
      <c r="AB9" s="322">
        <v>5</v>
      </c>
      <c r="AC9" s="322">
        <v>3</v>
      </c>
      <c r="AD9" s="289">
        <v>5</v>
      </c>
      <c r="AE9" s="289">
        <v>5</v>
      </c>
      <c r="AF9" s="213"/>
      <c r="AG9" s="213"/>
      <c r="AH9" s="213"/>
    </row>
    <row r="10" spans="1:34" ht="93.75">
      <c r="A10" s="63">
        <v>5</v>
      </c>
      <c r="B10" s="63" t="s">
        <v>59</v>
      </c>
      <c r="C10" s="326" t="s">
        <v>60</v>
      </c>
      <c r="D10" s="123">
        <f t="shared" si="0"/>
        <v>4.875</v>
      </c>
      <c r="E10" s="110">
        <v>2</v>
      </c>
      <c r="F10" s="110">
        <v>14</v>
      </c>
      <c r="G10" s="110">
        <v>8</v>
      </c>
      <c r="H10" s="289">
        <v>5</v>
      </c>
      <c r="I10" s="289">
        <v>4</v>
      </c>
      <c r="J10" s="289" t="s">
        <v>164</v>
      </c>
      <c r="K10" s="289">
        <v>5</v>
      </c>
      <c r="L10" s="289" t="s">
        <v>164</v>
      </c>
      <c r="M10" s="289">
        <v>5</v>
      </c>
      <c r="N10" s="289" t="s">
        <v>164</v>
      </c>
      <c r="O10" s="289">
        <v>5</v>
      </c>
      <c r="P10" s="289">
        <v>5</v>
      </c>
      <c r="Q10" s="321" t="s">
        <v>164</v>
      </c>
      <c r="R10" s="289">
        <v>5</v>
      </c>
      <c r="S10" s="289">
        <v>5</v>
      </c>
      <c r="T10" s="289" t="s">
        <v>164</v>
      </c>
      <c r="U10" s="289">
        <v>5</v>
      </c>
      <c r="V10" s="289">
        <v>5</v>
      </c>
      <c r="W10" s="289" t="s">
        <v>164</v>
      </c>
      <c r="X10" s="289">
        <v>5</v>
      </c>
      <c r="Y10" s="289">
        <v>5</v>
      </c>
      <c r="Z10" s="289">
        <v>5</v>
      </c>
      <c r="AA10" s="320">
        <v>4</v>
      </c>
      <c r="AB10" s="322" t="s">
        <v>164</v>
      </c>
      <c r="AC10" s="322" t="s">
        <v>164</v>
      </c>
      <c r="AD10" s="322">
        <v>5</v>
      </c>
      <c r="AE10" s="289">
        <v>5</v>
      </c>
      <c r="AF10" s="213"/>
      <c r="AG10" s="213"/>
      <c r="AH10" s="213"/>
    </row>
    <row r="11" spans="1:34" ht="112.5">
      <c r="A11" s="63">
        <v>6</v>
      </c>
      <c r="B11" s="63" t="s">
        <v>61</v>
      </c>
      <c r="C11" s="326" t="s">
        <v>62</v>
      </c>
      <c r="D11" s="123">
        <f t="shared" si="0"/>
        <v>3.260869565217391</v>
      </c>
      <c r="E11" s="110">
        <v>8</v>
      </c>
      <c r="F11" s="110">
        <v>15</v>
      </c>
      <c r="G11" s="110">
        <v>1</v>
      </c>
      <c r="H11" s="289">
        <v>5</v>
      </c>
      <c r="I11" s="289">
        <v>0</v>
      </c>
      <c r="J11" s="289">
        <v>5</v>
      </c>
      <c r="K11" s="289">
        <v>5</v>
      </c>
      <c r="L11" s="289">
        <v>5</v>
      </c>
      <c r="M11" s="289">
        <v>5</v>
      </c>
      <c r="N11" s="289">
        <v>5</v>
      </c>
      <c r="O11" s="289">
        <v>5</v>
      </c>
      <c r="P11" s="289">
        <v>5</v>
      </c>
      <c r="Q11" s="321" t="s">
        <v>164</v>
      </c>
      <c r="R11" s="289">
        <v>5</v>
      </c>
      <c r="S11" s="289">
        <v>0</v>
      </c>
      <c r="T11" s="289">
        <v>0</v>
      </c>
      <c r="U11" s="289">
        <v>0</v>
      </c>
      <c r="V11" s="289">
        <v>5</v>
      </c>
      <c r="W11" s="289">
        <v>5</v>
      </c>
      <c r="X11" s="289">
        <v>5</v>
      </c>
      <c r="Y11" s="289">
        <v>5</v>
      </c>
      <c r="Z11" s="289">
        <v>5</v>
      </c>
      <c r="AA11" s="289">
        <v>5</v>
      </c>
      <c r="AB11" s="322">
        <v>0</v>
      </c>
      <c r="AC11" s="322">
        <v>0</v>
      </c>
      <c r="AD11" s="322">
        <v>0</v>
      </c>
      <c r="AE11" s="289">
        <v>0</v>
      </c>
      <c r="AF11" s="213"/>
      <c r="AG11" s="213"/>
      <c r="AH11" s="213"/>
    </row>
    <row r="12" spans="1:34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33</v>
      </c>
      <c r="L12" s="148">
        <f>L13+L14+L15+L18+L19+L20</f>
        <v>21</v>
      </c>
      <c r="M12" s="148">
        <f>M13+M14+M15+M16+M17+M18+M19+M20</f>
        <v>34</v>
      </c>
      <c r="N12" s="148">
        <f>N13+N14+N15+N16+N17+N18+N19+N20</f>
        <v>30</v>
      </c>
      <c r="O12" s="148">
        <f>O13+O14+O15+O16+O17+O18+O19+O20</f>
        <v>32</v>
      </c>
      <c r="P12" s="148">
        <f>P13+P14+P15+P18+P19</f>
        <v>19</v>
      </c>
      <c r="Q12" s="148">
        <f>+Q13+Q15+Q14+Q16+Q17+Q18+Q19</f>
        <v>33</v>
      </c>
      <c r="R12" s="148">
        <f>R13+R14+R15+R16+R17+R18+R19+R20</f>
        <v>35</v>
      </c>
      <c r="S12" s="148">
        <f>S13+S14+S15+S16+S17+S18+S19+S20</f>
        <v>33</v>
      </c>
      <c r="T12" s="148">
        <f>T13+T14+T15+T16+T17+T18+T19+T20</f>
        <v>30</v>
      </c>
      <c r="U12" s="148">
        <f>+U13+U14+U15+U16+U17+U18+U19</f>
        <v>22</v>
      </c>
      <c r="V12" s="148">
        <f>V13+V14+V15+V16+V17+V18+V19+V20</f>
        <v>33</v>
      </c>
      <c r="W12" s="148">
        <f>+W13+W14+W15+W16+W17+W18+W19+W20</f>
        <v>36</v>
      </c>
      <c r="X12" s="148">
        <f>+X13+X14+X15+X18+X19+X20</f>
        <v>18</v>
      </c>
      <c r="Y12" s="148">
        <f>+Y13+Y14+Y15+Y16+Y17+Y18+Y19+Y20</f>
        <v>28</v>
      </c>
      <c r="Z12" s="148">
        <f>+Z13+Z14+Z15+Z18+Z19+Z20</f>
        <v>14</v>
      </c>
      <c r="AA12" s="148">
        <f>+AA13+AA14+AA15+AA16+AA17+AA18+AA19+AA20</f>
        <v>32</v>
      </c>
      <c r="AB12" s="148">
        <f>AB13+AB14+AB15+AB16+AB17+AB18+AB19+AB20</f>
        <v>37</v>
      </c>
      <c r="AC12" s="148">
        <f>+AC13+AC14+AC15+AC18+AC19</f>
        <v>23</v>
      </c>
      <c r="AD12" s="148">
        <f>+AD13+AD14+AD15+AD18+AD19</f>
        <v>23</v>
      </c>
      <c r="AE12" s="249">
        <f>SUM(AE13:AE19)</f>
        <v>22</v>
      </c>
      <c r="AF12" s="148"/>
      <c r="AG12" s="148"/>
      <c r="AH12" s="148"/>
    </row>
    <row r="13" spans="1:34" ht="56.25">
      <c r="A13" s="63">
        <v>8</v>
      </c>
      <c r="B13" s="63" t="s">
        <v>63</v>
      </c>
      <c r="C13" s="326" t="s">
        <v>64</v>
      </c>
      <c r="D13" s="123">
        <f t="shared" si="0"/>
        <v>3.8333333333333335</v>
      </c>
      <c r="E13" s="110">
        <v>11</v>
      </c>
      <c r="F13" s="110">
        <v>13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3</v>
      </c>
      <c r="N13" s="289">
        <v>5</v>
      </c>
      <c r="O13" s="289">
        <v>5</v>
      </c>
      <c r="P13" s="289">
        <v>3</v>
      </c>
      <c r="Q13" s="289">
        <v>5</v>
      </c>
      <c r="R13" s="289">
        <v>5</v>
      </c>
      <c r="S13" s="320">
        <v>3</v>
      </c>
      <c r="T13" s="320">
        <v>3</v>
      </c>
      <c r="U13" s="289">
        <v>5</v>
      </c>
      <c r="V13" s="289">
        <v>5</v>
      </c>
      <c r="W13" s="289">
        <v>5</v>
      </c>
      <c r="X13" s="320">
        <v>3</v>
      </c>
      <c r="Y13" s="289">
        <v>0</v>
      </c>
      <c r="Z13" s="289">
        <v>0</v>
      </c>
      <c r="AA13" s="289">
        <v>5</v>
      </c>
      <c r="AB13" s="322">
        <v>3</v>
      </c>
      <c r="AC13" s="322">
        <v>5</v>
      </c>
      <c r="AD13" s="322">
        <v>5</v>
      </c>
      <c r="AE13" s="293">
        <v>3</v>
      </c>
      <c r="AF13" s="289"/>
      <c r="AG13" s="289"/>
      <c r="AH13" s="289"/>
    </row>
    <row r="14" spans="1:34" ht="93.75">
      <c r="A14" s="63">
        <v>9</v>
      </c>
      <c r="B14" s="63" t="s">
        <v>65</v>
      </c>
      <c r="C14" s="326" t="s">
        <v>66</v>
      </c>
      <c r="D14" s="123">
        <f t="shared" si="0"/>
        <v>2</v>
      </c>
      <c r="E14" s="110">
        <v>20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0</v>
      </c>
      <c r="L14" s="289">
        <v>2</v>
      </c>
      <c r="M14" s="289">
        <v>1</v>
      </c>
      <c r="N14" s="289">
        <v>0</v>
      </c>
      <c r="O14" s="289">
        <v>2</v>
      </c>
      <c r="P14" s="289">
        <v>1</v>
      </c>
      <c r="Q14" s="289">
        <v>3</v>
      </c>
      <c r="R14" s="289">
        <v>0</v>
      </c>
      <c r="S14" s="320">
        <v>2</v>
      </c>
      <c r="T14" s="320">
        <v>1</v>
      </c>
      <c r="U14" s="320">
        <v>2</v>
      </c>
      <c r="V14" s="289">
        <v>0</v>
      </c>
      <c r="W14" s="320">
        <v>4</v>
      </c>
      <c r="X14" s="289">
        <v>0</v>
      </c>
      <c r="Y14" s="289">
        <v>0</v>
      </c>
      <c r="Z14" s="289">
        <v>0</v>
      </c>
      <c r="AA14" s="289">
        <v>5</v>
      </c>
      <c r="AB14" s="322">
        <v>5</v>
      </c>
      <c r="AC14" s="322">
        <v>5</v>
      </c>
      <c r="AD14" s="322">
        <v>5</v>
      </c>
      <c r="AE14" s="289">
        <v>0</v>
      </c>
      <c r="AF14" s="289"/>
      <c r="AG14" s="289"/>
      <c r="AH14" s="289"/>
    </row>
    <row r="15" spans="1:34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24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289">
        <v>5</v>
      </c>
      <c r="AB15" s="322">
        <v>5</v>
      </c>
      <c r="AC15" s="322">
        <v>5</v>
      </c>
      <c r="AD15" s="322">
        <v>5</v>
      </c>
      <c r="AE15" s="289">
        <v>5</v>
      </c>
      <c r="AF15" s="289"/>
      <c r="AG15" s="289"/>
      <c r="AH15" s="289"/>
    </row>
    <row r="16" spans="1:34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18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>
        <v>5</v>
      </c>
      <c r="X16" s="289" t="s">
        <v>164</v>
      </c>
      <c r="Y16" s="289">
        <v>5</v>
      </c>
      <c r="Z16" s="289" t="s">
        <v>164</v>
      </c>
      <c r="AA16" s="289">
        <v>5</v>
      </c>
      <c r="AB16" s="322">
        <v>5</v>
      </c>
      <c r="AC16" s="322" t="s">
        <v>164</v>
      </c>
      <c r="AD16" s="322" t="s">
        <v>164</v>
      </c>
      <c r="AE16" s="289">
        <v>5</v>
      </c>
      <c r="AF16" s="289"/>
      <c r="AG16" s="289"/>
      <c r="AH16" s="289"/>
    </row>
    <row r="17" spans="1:34" ht="56.25">
      <c r="A17" s="63">
        <v>12</v>
      </c>
      <c r="B17" s="63" t="s">
        <v>71</v>
      </c>
      <c r="C17" s="326" t="s">
        <v>72</v>
      </c>
      <c r="D17" s="123">
        <f t="shared" si="0"/>
        <v>4.166666666666667</v>
      </c>
      <c r="E17" s="110">
        <v>3</v>
      </c>
      <c r="F17" s="110">
        <v>15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5</v>
      </c>
      <c r="U17" s="289">
        <v>0</v>
      </c>
      <c r="V17" s="289">
        <v>5</v>
      </c>
      <c r="W17" s="289">
        <v>5</v>
      </c>
      <c r="X17" s="289" t="s">
        <v>164</v>
      </c>
      <c r="Y17" s="289">
        <v>5</v>
      </c>
      <c r="Z17" s="289" t="s">
        <v>164</v>
      </c>
      <c r="AA17" s="289">
        <v>0</v>
      </c>
      <c r="AB17" s="322">
        <v>5</v>
      </c>
      <c r="AC17" s="322" t="s">
        <v>164</v>
      </c>
      <c r="AD17" s="322" t="s">
        <v>164</v>
      </c>
      <c r="AE17" s="289">
        <v>0</v>
      </c>
      <c r="AF17" s="289"/>
      <c r="AG17" s="289"/>
      <c r="AH17" s="289"/>
    </row>
    <row r="18" spans="1:34" ht="23.25">
      <c r="A18" s="63">
        <v>13</v>
      </c>
      <c r="B18" s="63" t="s">
        <v>73</v>
      </c>
      <c r="C18" s="326" t="s">
        <v>74</v>
      </c>
      <c r="D18" s="123">
        <f t="shared" si="0"/>
        <v>3.75</v>
      </c>
      <c r="E18" s="110">
        <v>14</v>
      </c>
      <c r="F18" s="110">
        <v>10</v>
      </c>
      <c r="G18" s="110">
        <v>0</v>
      </c>
      <c r="H18" s="289">
        <v>5</v>
      </c>
      <c r="I18" s="289">
        <v>5</v>
      </c>
      <c r="J18" s="289">
        <v>5</v>
      </c>
      <c r="K18" s="289">
        <v>3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289">
        <v>5</v>
      </c>
      <c r="S18" s="320">
        <v>3</v>
      </c>
      <c r="T18" s="320">
        <v>3</v>
      </c>
      <c r="U18" s="289">
        <v>0</v>
      </c>
      <c r="V18" s="289">
        <v>5</v>
      </c>
      <c r="W18" s="320">
        <v>3</v>
      </c>
      <c r="X18" s="289">
        <v>0</v>
      </c>
      <c r="Y18" s="320">
        <v>3</v>
      </c>
      <c r="Z18" s="293">
        <v>3</v>
      </c>
      <c r="AA18" s="289">
        <v>5</v>
      </c>
      <c r="AB18" s="322">
        <v>4</v>
      </c>
      <c r="AC18" s="322">
        <v>3</v>
      </c>
      <c r="AD18" s="322">
        <v>3</v>
      </c>
      <c r="AE18" s="293">
        <v>4</v>
      </c>
      <c r="AF18" s="289"/>
      <c r="AG18" s="289"/>
      <c r="AH18" s="289"/>
    </row>
    <row r="19" spans="1:34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24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289">
        <v>5</v>
      </c>
      <c r="AB19" s="322">
        <v>5</v>
      </c>
      <c r="AC19" s="322">
        <v>5</v>
      </c>
      <c r="AD19" s="322">
        <v>5</v>
      </c>
      <c r="AE19" s="322">
        <v>5</v>
      </c>
      <c r="AF19" s="289"/>
      <c r="AG19" s="289"/>
      <c r="AH19" s="289"/>
    </row>
    <row r="20" spans="1:34" ht="37.5">
      <c r="A20" s="63">
        <v>15</v>
      </c>
      <c r="B20" s="63" t="s">
        <v>77</v>
      </c>
      <c r="C20" s="326" t="s">
        <v>78</v>
      </c>
      <c r="D20" s="123">
        <f t="shared" si="0"/>
        <v>3.1666666666666665</v>
      </c>
      <c r="E20" s="110">
        <v>11</v>
      </c>
      <c r="F20" s="110">
        <v>7</v>
      </c>
      <c r="G20" s="110">
        <v>6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1</v>
      </c>
      <c r="P20" s="289" t="s">
        <v>164</v>
      </c>
      <c r="Q20" s="321" t="s">
        <v>164</v>
      </c>
      <c r="R20" s="289">
        <v>5</v>
      </c>
      <c r="S20" s="289">
        <v>5</v>
      </c>
      <c r="T20" s="320">
        <v>3</v>
      </c>
      <c r="U20" s="289" t="s">
        <v>164</v>
      </c>
      <c r="V20" s="320">
        <v>3</v>
      </c>
      <c r="W20" s="320">
        <v>4</v>
      </c>
      <c r="X20" s="289">
        <v>5</v>
      </c>
      <c r="Y20" s="289">
        <v>5</v>
      </c>
      <c r="Z20" s="320">
        <v>1</v>
      </c>
      <c r="AA20" s="293">
        <v>2</v>
      </c>
      <c r="AB20" s="322">
        <v>5</v>
      </c>
      <c r="AC20" s="322" t="s">
        <v>164</v>
      </c>
      <c r="AD20" s="322" t="s">
        <v>164</v>
      </c>
      <c r="AE20" s="322" t="s">
        <v>164</v>
      </c>
      <c r="AF20" s="289"/>
      <c r="AG20" s="289"/>
      <c r="AH20" s="289"/>
    </row>
    <row r="21" spans="1:34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f>H22+H23</f>
        <v>5</v>
      </c>
      <c r="I21" s="148">
        <v>10</v>
      </c>
      <c r="J21" s="148">
        <f aca="true" t="shared" si="1" ref="J21:AH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10</v>
      </c>
      <c r="P21" s="148">
        <f t="shared" si="1"/>
        <v>5</v>
      </c>
      <c r="Q21" s="148">
        <f t="shared" si="1"/>
        <v>10</v>
      </c>
      <c r="R21" s="148">
        <f t="shared" si="1"/>
        <v>10</v>
      </c>
      <c r="S21" s="148">
        <f t="shared" si="1"/>
        <v>5</v>
      </c>
      <c r="T21" s="148">
        <f t="shared" si="1"/>
        <v>5</v>
      </c>
      <c r="U21" s="148">
        <f t="shared" si="1"/>
        <v>10</v>
      </c>
      <c r="V21" s="148">
        <f t="shared" si="1"/>
        <v>10</v>
      </c>
      <c r="W21" s="148">
        <f t="shared" si="1"/>
        <v>5</v>
      </c>
      <c r="X21" s="148">
        <f t="shared" si="1"/>
        <v>10</v>
      </c>
      <c r="Y21" s="148">
        <f t="shared" si="1"/>
        <v>10</v>
      </c>
      <c r="Z21" s="148">
        <f t="shared" si="1"/>
        <v>10</v>
      </c>
      <c r="AA21" s="148">
        <f t="shared" si="1"/>
        <v>10</v>
      </c>
      <c r="AB21" s="148">
        <f t="shared" si="1"/>
        <v>5</v>
      </c>
      <c r="AC21" s="148">
        <f t="shared" si="1"/>
        <v>10</v>
      </c>
      <c r="AD21" s="148">
        <f t="shared" si="1"/>
        <v>10</v>
      </c>
      <c r="AE21" s="148">
        <f t="shared" si="1"/>
        <v>10</v>
      </c>
      <c r="AF21" s="148">
        <f t="shared" si="1"/>
        <v>0</v>
      </c>
      <c r="AG21" s="148">
        <f t="shared" si="1"/>
        <v>0</v>
      </c>
      <c r="AH21" s="148">
        <f t="shared" si="1"/>
        <v>0</v>
      </c>
    </row>
    <row r="22" spans="1:34" ht="37.5">
      <c r="A22" s="63">
        <v>17</v>
      </c>
      <c r="B22" s="63" t="s">
        <v>79</v>
      </c>
      <c r="C22" s="327" t="s">
        <v>80</v>
      </c>
      <c r="D22" s="123">
        <f t="shared" si="0"/>
        <v>5</v>
      </c>
      <c r="E22" s="110">
        <v>0</v>
      </c>
      <c r="F22" s="110">
        <v>24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13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89">
        <v>5</v>
      </c>
      <c r="AB22" s="290">
        <v>5</v>
      </c>
      <c r="AC22" s="290">
        <v>5</v>
      </c>
      <c r="AD22" s="290">
        <v>5</v>
      </c>
      <c r="AE22" s="290">
        <v>5</v>
      </c>
      <c r="AF22" s="213"/>
      <c r="AG22" s="213"/>
      <c r="AH22" s="213"/>
    </row>
    <row r="23" spans="1:34" ht="37.5">
      <c r="A23" s="63">
        <v>18</v>
      </c>
      <c r="B23" s="63" t="s">
        <v>81</v>
      </c>
      <c r="C23" s="327" t="s">
        <v>82</v>
      </c>
      <c r="D23" s="123">
        <f t="shared" si="0"/>
        <v>3.75</v>
      </c>
      <c r="E23" s="110">
        <v>6</v>
      </c>
      <c r="F23" s="110">
        <v>18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13">
        <v>5</v>
      </c>
      <c r="S23" s="289">
        <v>0</v>
      </c>
      <c r="T23" s="289">
        <v>0</v>
      </c>
      <c r="U23" s="289">
        <v>5</v>
      </c>
      <c r="V23" s="289">
        <v>5</v>
      </c>
      <c r="W23" s="289">
        <v>0</v>
      </c>
      <c r="X23" s="289">
        <v>5</v>
      </c>
      <c r="Y23" s="289">
        <v>5</v>
      </c>
      <c r="Z23" s="289">
        <v>5</v>
      </c>
      <c r="AA23" s="289">
        <v>5</v>
      </c>
      <c r="AB23" s="290">
        <v>0</v>
      </c>
      <c r="AC23" s="290">
        <v>5</v>
      </c>
      <c r="AD23" s="290">
        <v>5</v>
      </c>
      <c r="AE23" s="290">
        <v>5</v>
      </c>
      <c r="AF23" s="213"/>
      <c r="AG23" s="213"/>
      <c r="AH23" s="213"/>
    </row>
    <row r="24" spans="1:34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SUM(H25:H27)</f>
        <v>15</v>
      </c>
      <c r="I24" s="285">
        <f aca="true" t="shared" si="2" ref="I24:AE24">SUM(I25:I27)</f>
        <v>15</v>
      </c>
      <c r="J24" s="285">
        <f t="shared" si="2"/>
        <v>15</v>
      </c>
      <c r="K24" s="285">
        <f t="shared" si="2"/>
        <v>15</v>
      </c>
      <c r="L24" s="285">
        <f t="shared" si="2"/>
        <v>15</v>
      </c>
      <c r="M24" s="285">
        <f t="shared" si="2"/>
        <v>15</v>
      </c>
      <c r="N24" s="285">
        <f t="shared" si="2"/>
        <v>15</v>
      </c>
      <c r="O24" s="285">
        <f t="shared" si="2"/>
        <v>15</v>
      </c>
      <c r="P24" s="285">
        <f t="shared" si="2"/>
        <v>15</v>
      </c>
      <c r="Q24" s="285">
        <f t="shared" si="2"/>
        <v>15</v>
      </c>
      <c r="R24" s="285">
        <f t="shared" si="2"/>
        <v>15</v>
      </c>
      <c r="S24" s="285">
        <f t="shared" si="2"/>
        <v>15</v>
      </c>
      <c r="T24" s="285">
        <f t="shared" si="2"/>
        <v>15</v>
      </c>
      <c r="U24" s="285">
        <f t="shared" si="2"/>
        <v>15</v>
      </c>
      <c r="V24" s="285">
        <f t="shared" si="2"/>
        <v>15</v>
      </c>
      <c r="W24" s="285">
        <f t="shared" si="2"/>
        <v>15</v>
      </c>
      <c r="X24" s="285">
        <f t="shared" si="2"/>
        <v>15</v>
      </c>
      <c r="Y24" s="285">
        <f t="shared" si="2"/>
        <v>15</v>
      </c>
      <c r="Z24" s="285">
        <f t="shared" si="2"/>
        <v>15</v>
      </c>
      <c r="AA24" s="285">
        <f t="shared" si="2"/>
        <v>15</v>
      </c>
      <c r="AB24" s="285">
        <f t="shared" si="2"/>
        <v>15</v>
      </c>
      <c r="AC24" s="285">
        <f t="shared" si="2"/>
        <v>15</v>
      </c>
      <c r="AD24" s="285">
        <f t="shared" si="2"/>
        <v>15</v>
      </c>
      <c r="AE24" s="285">
        <f t="shared" si="2"/>
        <v>15</v>
      </c>
      <c r="AF24" s="148"/>
      <c r="AG24" s="148"/>
      <c r="AH24" s="148"/>
    </row>
    <row r="25" spans="1:34" ht="37.5">
      <c r="A25" s="63">
        <v>20</v>
      </c>
      <c r="B25" s="63" t="s">
        <v>83</v>
      </c>
      <c r="C25" s="327" t="s">
        <v>84</v>
      </c>
      <c r="D25" s="123">
        <v>5</v>
      </c>
      <c r="E25" s="110">
        <v>0</v>
      </c>
      <c r="F25" s="110">
        <v>24</v>
      </c>
      <c r="G25" s="110">
        <v>0</v>
      </c>
      <c r="H25" s="289">
        <v>5</v>
      </c>
      <c r="I25" s="289">
        <v>5</v>
      </c>
      <c r="J25" s="289">
        <v>5</v>
      </c>
      <c r="K25" s="289">
        <v>5</v>
      </c>
      <c r="L25" s="289">
        <v>5</v>
      </c>
      <c r="M25" s="289">
        <v>5</v>
      </c>
      <c r="N25" s="289">
        <v>5</v>
      </c>
      <c r="O25" s="289">
        <v>5</v>
      </c>
      <c r="P25" s="289">
        <v>5</v>
      </c>
      <c r="Q25" s="289">
        <v>5</v>
      </c>
      <c r="R25" s="289">
        <v>5</v>
      </c>
      <c r="S25" s="289">
        <v>5</v>
      </c>
      <c r="T25" s="289">
        <v>5</v>
      </c>
      <c r="U25" s="289">
        <v>5</v>
      </c>
      <c r="V25" s="289">
        <v>5</v>
      </c>
      <c r="W25" s="289">
        <v>5</v>
      </c>
      <c r="X25" s="289">
        <v>5</v>
      </c>
      <c r="Y25" s="289">
        <v>5</v>
      </c>
      <c r="Z25" s="289">
        <v>5</v>
      </c>
      <c r="AA25" s="289">
        <v>5</v>
      </c>
      <c r="AB25" s="289">
        <v>5</v>
      </c>
      <c r="AC25" s="289">
        <v>5</v>
      </c>
      <c r="AD25" s="289">
        <v>5</v>
      </c>
      <c r="AE25" s="289">
        <v>5</v>
      </c>
      <c r="AF25" s="289"/>
      <c r="AG25" s="289"/>
      <c r="AH25" s="289"/>
    </row>
    <row r="26" spans="1:34" ht="23.25">
      <c r="A26" s="63">
        <v>21</v>
      </c>
      <c r="B26" s="63" t="s">
        <v>85</v>
      </c>
      <c r="C26" s="327" t="s">
        <v>86</v>
      </c>
      <c r="D26" s="123">
        <f>AVERAGE(H26:AE26)</f>
        <v>5</v>
      </c>
      <c r="E26" s="110">
        <v>0</v>
      </c>
      <c r="F26" s="110">
        <v>24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>
        <v>5</v>
      </c>
      <c r="AF26" s="289"/>
      <c r="AG26" s="289"/>
      <c r="AH26" s="289"/>
    </row>
    <row r="27" spans="1:34" ht="37.5">
      <c r="A27" s="63">
        <v>22</v>
      </c>
      <c r="B27" s="63" t="s">
        <v>87</v>
      </c>
      <c r="C27" s="327" t="s">
        <v>88</v>
      </c>
      <c r="D27" s="123">
        <v>5</v>
      </c>
      <c r="E27" s="110">
        <v>0</v>
      </c>
      <c r="F27" s="110">
        <v>24</v>
      </c>
      <c r="G27" s="110">
        <v>0</v>
      </c>
      <c r="H27" s="289">
        <v>5</v>
      </c>
      <c r="I27" s="289">
        <v>5</v>
      </c>
      <c r="J27" s="289">
        <v>5</v>
      </c>
      <c r="K27" s="289">
        <v>5</v>
      </c>
      <c r="L27" s="289">
        <v>5</v>
      </c>
      <c r="M27" s="289">
        <v>5</v>
      </c>
      <c r="N27" s="289">
        <v>5</v>
      </c>
      <c r="O27" s="289">
        <v>5</v>
      </c>
      <c r="P27" s="289">
        <v>5</v>
      </c>
      <c r="Q27" s="289">
        <v>5</v>
      </c>
      <c r="R27" s="289">
        <v>5</v>
      </c>
      <c r="S27" s="289">
        <v>5</v>
      </c>
      <c r="T27" s="289">
        <v>5</v>
      </c>
      <c r="U27" s="289">
        <v>5</v>
      </c>
      <c r="V27" s="289">
        <v>5</v>
      </c>
      <c r="W27" s="289">
        <v>5</v>
      </c>
      <c r="X27" s="289">
        <v>5</v>
      </c>
      <c r="Y27" s="289">
        <v>5</v>
      </c>
      <c r="Z27" s="289">
        <v>5</v>
      </c>
      <c r="AA27" s="289">
        <v>5</v>
      </c>
      <c r="AB27" s="289">
        <v>5</v>
      </c>
      <c r="AC27" s="289">
        <v>5</v>
      </c>
      <c r="AD27" s="289">
        <v>5</v>
      </c>
      <c r="AE27" s="289">
        <v>5</v>
      </c>
      <c r="AF27" s="289"/>
      <c r="AG27" s="289"/>
      <c r="AH27" s="289"/>
    </row>
    <row r="28" spans="1:34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H29+H30+H31+H32+H33</f>
        <v>20</v>
      </c>
      <c r="I28" s="148">
        <v>20</v>
      </c>
      <c r="J28" s="148">
        <f>J29+J30+J31+J32+J33</f>
        <v>15</v>
      </c>
      <c r="K28" s="148">
        <f>K29+K31+K32+K33</f>
        <v>20</v>
      </c>
      <c r="L28" s="148">
        <f>L29+L30+L31+L33</f>
        <v>10</v>
      </c>
      <c r="M28" s="148">
        <f>M29+M30+M31+M32+M33</f>
        <v>14</v>
      </c>
      <c r="N28" s="148">
        <f>+N29+N31+N32+N33</f>
        <v>20</v>
      </c>
      <c r="O28" s="148">
        <f>O29+O31+O32+O33</f>
        <v>20</v>
      </c>
      <c r="P28" s="148">
        <f>P29+P31+P33</f>
        <v>15</v>
      </c>
      <c r="Q28" s="148">
        <f>Q29+Q31+Q32+Q33</f>
        <v>20</v>
      </c>
      <c r="R28" s="148">
        <f>R29+R30+R31+R32+R33</f>
        <v>15</v>
      </c>
      <c r="S28" s="148">
        <f>+S29+S31+S32+S33</f>
        <v>5</v>
      </c>
      <c r="T28" s="148">
        <f>+T29+T31+T32+T33</f>
        <v>10</v>
      </c>
      <c r="U28" s="148">
        <f>+U29+U31+U32+U33</f>
        <v>5</v>
      </c>
      <c r="V28" s="148">
        <f>+V29+V31+V32+V33</f>
        <v>10</v>
      </c>
      <c r="W28" s="148">
        <f>+W29+W31+W32+W33</f>
        <v>10</v>
      </c>
      <c r="X28" s="148">
        <f>+X29+X31+X33</f>
        <v>5</v>
      </c>
      <c r="Y28" s="148">
        <f>+Y29+Y31+Y33</f>
        <v>5</v>
      </c>
      <c r="Z28" s="148">
        <f>+Z29+Z31+Z33</f>
        <v>5</v>
      </c>
      <c r="AA28" s="148">
        <f>+AA29+AA30+AA31+AA32+AA33</f>
        <v>10</v>
      </c>
      <c r="AB28" s="148">
        <f>+AB29+AB31+AB32+AB33</f>
        <v>5</v>
      </c>
      <c r="AC28" s="148">
        <f>+AC31</f>
        <v>5</v>
      </c>
      <c r="AD28" s="148">
        <f>+AD31</f>
        <v>5</v>
      </c>
      <c r="AE28" s="148">
        <f>+AE29+AE31+AE33</f>
        <v>15</v>
      </c>
      <c r="AF28" s="148"/>
      <c r="AG28" s="148"/>
      <c r="AH28" s="148"/>
    </row>
    <row r="29" spans="1:34" ht="37.5">
      <c r="A29" s="63">
        <v>24</v>
      </c>
      <c r="B29" s="63" t="s">
        <v>89</v>
      </c>
      <c r="C29" s="327" t="s">
        <v>90</v>
      </c>
      <c r="D29" s="123">
        <f>AVERAGE(H29:AE29)</f>
        <v>2.5</v>
      </c>
      <c r="E29" s="110">
        <v>11</v>
      </c>
      <c r="F29" s="110">
        <v>11</v>
      </c>
      <c r="G29" s="110">
        <v>2</v>
      </c>
      <c r="H29" s="324">
        <v>5</v>
      </c>
      <c r="I29" s="289">
        <v>5</v>
      </c>
      <c r="J29" s="289">
        <v>5</v>
      </c>
      <c r="K29" s="289">
        <v>5</v>
      </c>
      <c r="L29" s="289">
        <v>0</v>
      </c>
      <c r="M29" s="289">
        <v>5</v>
      </c>
      <c r="N29" s="289">
        <v>5</v>
      </c>
      <c r="O29" s="289">
        <v>5</v>
      </c>
      <c r="P29" s="289">
        <v>5</v>
      </c>
      <c r="Q29" s="289">
        <v>5</v>
      </c>
      <c r="R29" s="289">
        <v>0</v>
      </c>
      <c r="S29" s="289">
        <v>0</v>
      </c>
      <c r="T29" s="289">
        <v>0</v>
      </c>
      <c r="U29" s="289">
        <v>0</v>
      </c>
      <c r="V29" s="289">
        <v>0</v>
      </c>
      <c r="W29" s="289">
        <v>0</v>
      </c>
      <c r="X29" s="289">
        <v>0</v>
      </c>
      <c r="Y29" s="289">
        <v>5</v>
      </c>
      <c r="Z29" s="289">
        <v>0</v>
      </c>
      <c r="AA29" s="289">
        <v>0</v>
      </c>
      <c r="AB29" s="322">
        <v>0</v>
      </c>
      <c r="AC29" s="322" t="s">
        <v>164</v>
      </c>
      <c r="AD29" s="322" t="s">
        <v>164</v>
      </c>
      <c r="AE29" s="289">
        <v>5</v>
      </c>
      <c r="AF29" s="213"/>
      <c r="AG29" s="213"/>
      <c r="AH29" s="213"/>
    </row>
    <row r="30" spans="1:34" s="50" customFormat="1" ht="56.25">
      <c r="A30" s="63">
        <v>25</v>
      </c>
      <c r="B30" s="63" t="s">
        <v>91</v>
      </c>
      <c r="C30" s="327" t="s">
        <v>92</v>
      </c>
      <c r="D30" s="123">
        <f>AVERAGE(H30:AE30)</f>
        <v>0</v>
      </c>
      <c r="E30" s="110">
        <v>7</v>
      </c>
      <c r="F30" s="110">
        <v>0</v>
      </c>
      <c r="G30" s="110">
        <v>17</v>
      </c>
      <c r="H30" s="289">
        <v>0</v>
      </c>
      <c r="I30" s="289">
        <v>0</v>
      </c>
      <c r="J30" s="289">
        <v>0</v>
      </c>
      <c r="K30" s="289" t="s">
        <v>164</v>
      </c>
      <c r="L30" s="289">
        <v>0</v>
      </c>
      <c r="M30" s="289">
        <v>0</v>
      </c>
      <c r="N30" s="289" t="s">
        <v>164</v>
      </c>
      <c r="O30" s="289" t="s">
        <v>164</v>
      </c>
      <c r="P30" s="289" t="s">
        <v>164</v>
      </c>
      <c r="Q30" s="289" t="s">
        <v>164</v>
      </c>
      <c r="R30" s="289">
        <v>0</v>
      </c>
      <c r="S30" s="322" t="s">
        <v>164</v>
      </c>
      <c r="T30" s="322" t="s">
        <v>164</v>
      </c>
      <c r="U30" s="322" t="s">
        <v>164</v>
      </c>
      <c r="V30" s="322" t="s">
        <v>164</v>
      </c>
      <c r="W30" s="322" t="s">
        <v>164</v>
      </c>
      <c r="X30" s="322" t="s">
        <v>164</v>
      </c>
      <c r="Y30" s="322" t="s">
        <v>164</v>
      </c>
      <c r="Z30" s="322" t="s">
        <v>164</v>
      </c>
      <c r="AA30" s="289">
        <v>0</v>
      </c>
      <c r="AB30" s="322" t="s">
        <v>164</v>
      </c>
      <c r="AC30" s="322" t="s">
        <v>164</v>
      </c>
      <c r="AD30" s="322" t="s">
        <v>164</v>
      </c>
      <c r="AE30" s="322" t="s">
        <v>164</v>
      </c>
      <c r="AF30" s="213"/>
      <c r="AG30" s="213"/>
      <c r="AH30" s="213"/>
    </row>
    <row r="31" spans="1:34" s="159" customFormat="1" ht="37.5">
      <c r="A31" s="155">
        <v>26</v>
      </c>
      <c r="B31" s="155" t="s">
        <v>93</v>
      </c>
      <c r="C31" s="328" t="s">
        <v>94</v>
      </c>
      <c r="D31" s="123">
        <f>AVERAGE(H31:AE31)</f>
        <v>4.166666666666667</v>
      </c>
      <c r="E31" s="158">
        <v>4</v>
      </c>
      <c r="F31" s="158">
        <v>20</v>
      </c>
      <c r="G31" s="158">
        <v>0</v>
      </c>
      <c r="H31" s="289">
        <v>5</v>
      </c>
      <c r="I31" s="289">
        <v>5</v>
      </c>
      <c r="J31" s="321">
        <v>0</v>
      </c>
      <c r="K31" s="289">
        <v>5</v>
      </c>
      <c r="L31" s="289">
        <v>5</v>
      </c>
      <c r="M31" s="289">
        <v>0</v>
      </c>
      <c r="N31" s="289">
        <v>5</v>
      </c>
      <c r="O31" s="289">
        <v>5</v>
      </c>
      <c r="P31" s="289">
        <v>5</v>
      </c>
      <c r="Q31" s="289">
        <v>5</v>
      </c>
      <c r="R31" s="289">
        <v>5</v>
      </c>
      <c r="S31" s="289">
        <v>5</v>
      </c>
      <c r="T31" s="289">
        <v>5</v>
      </c>
      <c r="U31" s="289">
        <v>5</v>
      </c>
      <c r="V31" s="289">
        <v>5</v>
      </c>
      <c r="W31" s="289">
        <v>5</v>
      </c>
      <c r="X31" s="289">
        <v>5</v>
      </c>
      <c r="Y31" s="289">
        <v>0</v>
      </c>
      <c r="Z31" s="289">
        <v>0</v>
      </c>
      <c r="AA31" s="289">
        <v>5</v>
      </c>
      <c r="AB31" s="322">
        <v>5</v>
      </c>
      <c r="AC31" s="322">
        <v>5</v>
      </c>
      <c r="AD31" s="322">
        <v>5</v>
      </c>
      <c r="AE31" s="289">
        <v>5</v>
      </c>
      <c r="AF31" s="213"/>
      <c r="AG31" s="213"/>
      <c r="AH31" s="213"/>
    </row>
    <row r="32" spans="1:34" ht="37.5">
      <c r="A32" s="63">
        <v>27</v>
      </c>
      <c r="B32" s="63" t="s">
        <v>95</v>
      </c>
      <c r="C32" s="327" t="s">
        <v>96</v>
      </c>
      <c r="D32" s="123">
        <f>AVERAGE(H32:AE32)</f>
        <v>3.75</v>
      </c>
      <c r="E32" s="110">
        <v>4</v>
      </c>
      <c r="F32" s="110">
        <v>12</v>
      </c>
      <c r="G32" s="110">
        <v>8</v>
      </c>
      <c r="H32" s="289">
        <v>5</v>
      </c>
      <c r="I32" s="289">
        <v>5</v>
      </c>
      <c r="J32" s="289">
        <v>5</v>
      </c>
      <c r="K32" s="289">
        <v>5</v>
      </c>
      <c r="L32" s="289" t="s">
        <v>164</v>
      </c>
      <c r="M32" s="289">
        <v>5</v>
      </c>
      <c r="N32" s="289">
        <v>5</v>
      </c>
      <c r="O32" s="289">
        <v>5</v>
      </c>
      <c r="P32" s="289" t="s">
        <v>164</v>
      </c>
      <c r="Q32" s="289">
        <v>5</v>
      </c>
      <c r="R32" s="289">
        <v>5</v>
      </c>
      <c r="S32" s="289">
        <v>0</v>
      </c>
      <c r="T32" s="289">
        <v>5</v>
      </c>
      <c r="U32" s="289">
        <v>0</v>
      </c>
      <c r="V32" s="289">
        <v>5</v>
      </c>
      <c r="W32" s="289">
        <v>5</v>
      </c>
      <c r="X32" s="322" t="s">
        <v>164</v>
      </c>
      <c r="Y32" s="322" t="s">
        <v>164</v>
      </c>
      <c r="Z32" s="322" t="s">
        <v>164</v>
      </c>
      <c r="AA32" s="289">
        <v>0</v>
      </c>
      <c r="AB32" s="322">
        <v>0</v>
      </c>
      <c r="AC32" s="322" t="s">
        <v>164</v>
      </c>
      <c r="AD32" s="322" t="s">
        <v>164</v>
      </c>
      <c r="AE32" s="322" t="s">
        <v>164</v>
      </c>
      <c r="AF32" s="213"/>
      <c r="AG32" s="213"/>
      <c r="AH32" s="213"/>
    </row>
    <row r="33" spans="1:34" ht="75">
      <c r="A33" s="63">
        <v>28</v>
      </c>
      <c r="B33" s="63" t="s">
        <v>97</v>
      </c>
      <c r="C33" s="327" t="s">
        <v>98</v>
      </c>
      <c r="D33" s="123">
        <f>AVERAGE(H33:AE33)</f>
        <v>3.1363636363636362</v>
      </c>
      <c r="E33" s="110">
        <v>9</v>
      </c>
      <c r="F33" s="110">
        <v>13</v>
      </c>
      <c r="G33" s="110">
        <v>2</v>
      </c>
      <c r="H33" s="289">
        <v>5</v>
      </c>
      <c r="I33" s="289">
        <v>5</v>
      </c>
      <c r="J33" s="289">
        <v>5</v>
      </c>
      <c r="K33" s="289">
        <v>5</v>
      </c>
      <c r="L33" s="289">
        <v>5</v>
      </c>
      <c r="M33" s="289">
        <v>4</v>
      </c>
      <c r="N33" s="289">
        <v>5</v>
      </c>
      <c r="O33" s="289">
        <v>5</v>
      </c>
      <c r="P33" s="289">
        <v>5</v>
      </c>
      <c r="Q33" s="289">
        <v>5</v>
      </c>
      <c r="R33" s="289">
        <v>5</v>
      </c>
      <c r="S33" s="289">
        <v>0</v>
      </c>
      <c r="T33" s="289">
        <v>0</v>
      </c>
      <c r="U33" s="289">
        <v>0</v>
      </c>
      <c r="V33" s="289">
        <v>0</v>
      </c>
      <c r="W33" s="289">
        <v>0</v>
      </c>
      <c r="X33" s="289">
        <v>0</v>
      </c>
      <c r="Y33" s="289">
        <v>0</v>
      </c>
      <c r="Z33" s="289">
        <v>5</v>
      </c>
      <c r="AA33" s="289">
        <v>5</v>
      </c>
      <c r="AB33" s="322">
        <v>0</v>
      </c>
      <c r="AC33" s="322" t="s">
        <v>164</v>
      </c>
      <c r="AD33" s="322" t="s">
        <v>164</v>
      </c>
      <c r="AE33" s="289">
        <v>5</v>
      </c>
      <c r="AF33" s="213"/>
      <c r="AG33" s="213"/>
      <c r="AH33" s="213"/>
    </row>
    <row r="34" spans="1:34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3" ref="O34:AE34">O35</f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5</v>
      </c>
      <c r="V34" s="148">
        <f t="shared" si="3"/>
        <v>5</v>
      </c>
      <c r="W34" s="148">
        <f t="shared" si="3"/>
        <v>0</v>
      </c>
      <c r="X34" s="148">
        <f t="shared" si="3"/>
        <v>5</v>
      </c>
      <c r="Y34" s="148">
        <f t="shared" si="3"/>
        <v>5</v>
      </c>
      <c r="Z34" s="148">
        <f t="shared" si="3"/>
        <v>0</v>
      </c>
      <c r="AA34" s="148">
        <f t="shared" si="3"/>
        <v>0</v>
      </c>
      <c r="AB34" s="148">
        <f t="shared" si="3"/>
        <v>0</v>
      </c>
      <c r="AC34" s="148">
        <f t="shared" si="3"/>
        <v>5</v>
      </c>
      <c r="AD34" s="148">
        <f t="shared" si="3"/>
        <v>5</v>
      </c>
      <c r="AE34" s="148">
        <f t="shared" si="3"/>
        <v>5</v>
      </c>
      <c r="AF34" s="148"/>
      <c r="AG34" s="148"/>
      <c r="AH34" s="148"/>
    </row>
    <row r="35" spans="1:34" ht="37.5">
      <c r="A35" s="63">
        <v>30</v>
      </c>
      <c r="B35" s="63" t="s">
        <v>99</v>
      </c>
      <c r="C35" s="327" t="s">
        <v>100</v>
      </c>
      <c r="D35" s="123">
        <f>AVERAGE(H35:AE35)</f>
        <v>3.75</v>
      </c>
      <c r="E35" s="110">
        <v>6</v>
      </c>
      <c r="F35" s="110">
        <v>18</v>
      </c>
      <c r="G35" s="110">
        <v>0</v>
      </c>
      <c r="H35" s="289">
        <v>0</v>
      </c>
      <c r="I35" s="289">
        <v>5</v>
      </c>
      <c r="J35" s="321">
        <v>0</v>
      </c>
      <c r="K35" s="289">
        <v>5</v>
      </c>
      <c r="L35" s="289">
        <v>5</v>
      </c>
      <c r="M35" s="289">
        <v>5</v>
      </c>
      <c r="N35" s="289">
        <v>5</v>
      </c>
      <c r="O35" s="289">
        <v>5</v>
      </c>
      <c r="P35" s="289">
        <v>5</v>
      </c>
      <c r="Q35" s="289">
        <v>5</v>
      </c>
      <c r="R35" s="289">
        <v>5</v>
      </c>
      <c r="S35" s="289">
        <v>5</v>
      </c>
      <c r="T35" s="289">
        <v>5</v>
      </c>
      <c r="U35" s="289">
        <v>5</v>
      </c>
      <c r="V35" s="289">
        <v>5</v>
      </c>
      <c r="W35" s="289">
        <v>0</v>
      </c>
      <c r="X35" s="289">
        <v>5</v>
      </c>
      <c r="Y35" s="289">
        <v>5</v>
      </c>
      <c r="Z35" s="289">
        <v>0</v>
      </c>
      <c r="AA35" s="289">
        <v>0</v>
      </c>
      <c r="AB35" s="213">
        <v>0</v>
      </c>
      <c r="AC35" s="289">
        <v>5</v>
      </c>
      <c r="AD35" s="289">
        <v>5</v>
      </c>
      <c r="AE35" s="289">
        <v>5</v>
      </c>
      <c r="AF35" s="213"/>
      <c r="AG35" s="213"/>
      <c r="AH35" s="213"/>
    </row>
    <row r="36" spans="2:34" ht="36" customHeight="1">
      <c r="B36" s="107"/>
      <c r="C36" s="270"/>
      <c r="D36" s="325"/>
      <c r="E36" s="110"/>
      <c r="F36" s="110"/>
      <c r="G36" s="110"/>
      <c r="H36" s="289"/>
      <c r="I36" s="289"/>
      <c r="J36" s="321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13"/>
      <c r="AC36" s="289"/>
      <c r="AD36" s="289"/>
      <c r="AE36" s="289"/>
      <c r="AF36" s="213"/>
      <c r="AG36" s="213"/>
      <c r="AH36" s="213"/>
    </row>
    <row r="37" spans="1:34" s="361" customFormat="1" ht="27" customHeight="1">
      <c r="A37" s="354"/>
      <c r="B37" s="355"/>
      <c r="C37" s="356" t="s">
        <v>124</v>
      </c>
      <c r="D37" s="357">
        <f>AVERAGE(H37:AE37)</f>
        <v>82.58333333333333</v>
      </c>
      <c r="E37" s="358"/>
      <c r="F37" s="358"/>
      <c r="G37" s="359"/>
      <c r="H37" s="360">
        <f aca="true" t="shared" si="4" ref="H37:AH37">H34+H28+H24+H21+H12+H6</f>
        <v>99</v>
      </c>
      <c r="I37" s="360">
        <f t="shared" si="4"/>
        <v>107</v>
      </c>
      <c r="J37" s="360">
        <f t="shared" si="4"/>
        <v>92</v>
      </c>
      <c r="K37" s="360">
        <f t="shared" si="4"/>
        <v>98</v>
      </c>
      <c r="L37" s="360">
        <f t="shared" si="4"/>
        <v>71</v>
      </c>
      <c r="M37" s="360">
        <f t="shared" si="4"/>
        <v>103</v>
      </c>
      <c r="N37" s="360">
        <f t="shared" si="4"/>
        <v>85</v>
      </c>
      <c r="O37" s="360">
        <f t="shared" si="4"/>
        <v>107</v>
      </c>
      <c r="P37" s="360">
        <f t="shared" si="4"/>
        <v>69</v>
      </c>
      <c r="Q37" s="360">
        <f t="shared" si="4"/>
        <v>83</v>
      </c>
      <c r="R37" s="360">
        <f t="shared" si="4"/>
        <v>100</v>
      </c>
      <c r="S37" s="360">
        <f t="shared" si="4"/>
        <v>73</v>
      </c>
      <c r="T37" s="360">
        <f t="shared" si="4"/>
        <v>70</v>
      </c>
      <c r="U37" s="360">
        <f t="shared" si="4"/>
        <v>67</v>
      </c>
      <c r="V37" s="360">
        <f t="shared" si="4"/>
        <v>88</v>
      </c>
      <c r="W37" s="360">
        <f t="shared" si="4"/>
        <v>76</v>
      </c>
      <c r="X37" s="360">
        <f t="shared" si="4"/>
        <v>68</v>
      </c>
      <c r="Y37" s="360">
        <f t="shared" si="4"/>
        <v>83</v>
      </c>
      <c r="Z37" s="360">
        <f t="shared" si="4"/>
        <v>54</v>
      </c>
      <c r="AA37" s="360">
        <f t="shared" si="4"/>
        <v>86</v>
      </c>
      <c r="AB37" s="360">
        <f t="shared" si="4"/>
        <v>77</v>
      </c>
      <c r="AC37" s="360">
        <f t="shared" si="4"/>
        <v>71</v>
      </c>
      <c r="AD37" s="360">
        <f t="shared" si="4"/>
        <v>78</v>
      </c>
      <c r="AE37" s="360">
        <f t="shared" si="4"/>
        <v>77</v>
      </c>
      <c r="AF37" s="360">
        <f t="shared" si="4"/>
        <v>0</v>
      </c>
      <c r="AG37" s="360">
        <f t="shared" si="4"/>
        <v>0</v>
      </c>
      <c r="AH37" s="360">
        <f t="shared" si="4"/>
        <v>0</v>
      </c>
    </row>
    <row r="38" spans="1:34" s="361" customFormat="1" ht="27.75" customHeight="1">
      <c r="A38" s="354"/>
      <c r="B38" s="355"/>
      <c r="C38" s="356" t="s">
        <v>123</v>
      </c>
      <c r="D38" s="357">
        <f>AVERAGE(H38:AE38)</f>
        <v>107.70833333333333</v>
      </c>
      <c r="E38" s="358"/>
      <c r="F38" s="358"/>
      <c r="G38" s="359"/>
      <c r="H38" s="362">
        <v>120</v>
      </c>
      <c r="I38" s="362">
        <v>120</v>
      </c>
      <c r="J38" s="362">
        <v>115</v>
      </c>
      <c r="K38" s="362">
        <v>115</v>
      </c>
      <c r="L38" s="362">
        <v>100</v>
      </c>
      <c r="M38" s="362">
        <v>120</v>
      </c>
      <c r="N38" s="362">
        <v>110</v>
      </c>
      <c r="O38" s="362">
        <v>115</v>
      </c>
      <c r="P38" s="362">
        <v>95</v>
      </c>
      <c r="Q38" s="362">
        <v>85</v>
      </c>
      <c r="R38" s="362">
        <v>120</v>
      </c>
      <c r="S38" s="362">
        <v>115</v>
      </c>
      <c r="T38" s="362">
        <v>110</v>
      </c>
      <c r="U38" s="362">
        <v>110</v>
      </c>
      <c r="V38" s="362">
        <v>115</v>
      </c>
      <c r="W38" s="362">
        <v>110</v>
      </c>
      <c r="X38" s="362">
        <v>100</v>
      </c>
      <c r="Y38" s="362">
        <v>110</v>
      </c>
      <c r="Z38" s="362">
        <v>100</v>
      </c>
      <c r="AA38" s="362">
        <v>120</v>
      </c>
      <c r="AB38" s="362">
        <v>110</v>
      </c>
      <c r="AC38" s="362">
        <v>80</v>
      </c>
      <c r="AD38" s="362">
        <v>85</v>
      </c>
      <c r="AE38" s="362">
        <v>105</v>
      </c>
      <c r="AF38" s="362"/>
      <c r="AG38" s="362"/>
      <c r="AH38" s="362"/>
    </row>
    <row r="39" spans="1:34" s="370" customFormat="1" ht="24" customHeight="1">
      <c r="A39" s="363"/>
      <c r="B39" s="364"/>
      <c r="C39" s="356" t="s">
        <v>171</v>
      </c>
      <c r="D39" s="365">
        <f>AVERAGE(H39:AE39)</f>
        <v>3.842189964407162</v>
      </c>
      <c r="E39" s="356"/>
      <c r="F39" s="366"/>
      <c r="G39" s="367"/>
      <c r="H39" s="368">
        <f>H37/H38*5</f>
        <v>4.125</v>
      </c>
      <c r="I39" s="368">
        <f aca="true" t="shared" si="5" ref="I39:AH39">I37/I38*5</f>
        <v>4.458333333333334</v>
      </c>
      <c r="J39" s="368">
        <f t="shared" si="5"/>
        <v>4</v>
      </c>
      <c r="K39" s="368">
        <f t="shared" si="5"/>
        <v>4.260869565217391</v>
      </c>
      <c r="L39" s="368">
        <f t="shared" si="5"/>
        <v>3.55</v>
      </c>
      <c r="M39" s="368">
        <f t="shared" si="5"/>
        <v>4.291666666666666</v>
      </c>
      <c r="N39" s="368">
        <f t="shared" si="5"/>
        <v>3.8636363636363633</v>
      </c>
      <c r="O39" s="368">
        <f t="shared" si="5"/>
        <v>4.6521739130434785</v>
      </c>
      <c r="P39" s="368">
        <f t="shared" si="5"/>
        <v>3.6315789473684212</v>
      </c>
      <c r="Q39" s="368">
        <f t="shared" si="5"/>
        <v>4.88235294117647</v>
      </c>
      <c r="R39" s="368">
        <f t="shared" si="5"/>
        <v>4.166666666666667</v>
      </c>
      <c r="S39" s="368">
        <f t="shared" si="5"/>
        <v>3.1739130434782608</v>
      </c>
      <c r="T39" s="368">
        <f t="shared" si="5"/>
        <v>3.1818181818181817</v>
      </c>
      <c r="U39" s="368">
        <f t="shared" si="5"/>
        <v>3.045454545454546</v>
      </c>
      <c r="V39" s="368">
        <f t="shared" si="5"/>
        <v>3.8260869565217392</v>
      </c>
      <c r="W39" s="368">
        <f t="shared" si="5"/>
        <v>3.4545454545454546</v>
      </c>
      <c r="X39" s="368">
        <f t="shared" si="5"/>
        <v>3.4000000000000004</v>
      </c>
      <c r="Y39" s="368">
        <f t="shared" si="5"/>
        <v>3.7727272727272725</v>
      </c>
      <c r="Z39" s="368">
        <f t="shared" si="5"/>
        <v>2.7</v>
      </c>
      <c r="AA39" s="368">
        <f t="shared" si="5"/>
        <v>3.5833333333333335</v>
      </c>
      <c r="AB39" s="368">
        <f t="shared" si="5"/>
        <v>3.5</v>
      </c>
      <c r="AC39" s="368">
        <f t="shared" si="5"/>
        <v>4.4375</v>
      </c>
      <c r="AD39" s="368">
        <f t="shared" si="5"/>
        <v>4.588235294117647</v>
      </c>
      <c r="AE39" s="368">
        <f t="shared" si="5"/>
        <v>3.6666666666666665</v>
      </c>
      <c r="AF39" s="369" t="e">
        <f t="shared" si="5"/>
        <v>#DIV/0!</v>
      </c>
      <c r="AG39" s="369" t="e">
        <f t="shared" si="5"/>
        <v>#DIV/0!</v>
      </c>
      <c r="AH39" s="369" t="e">
        <f t="shared" si="5"/>
        <v>#DIV/0!</v>
      </c>
    </row>
    <row r="40" spans="1:34" s="370" customFormat="1" ht="24" customHeight="1">
      <c r="A40" s="363"/>
      <c r="B40" s="364"/>
      <c r="C40" s="356"/>
      <c r="D40" s="357" t="s">
        <v>175</v>
      </c>
      <c r="E40" s="356"/>
      <c r="F40" s="366"/>
      <c r="G40" s="367"/>
      <c r="H40" s="371">
        <f>_xlfn.RANK.EQ(H39,H39:AE39)</f>
        <v>9</v>
      </c>
      <c r="I40" s="372">
        <f>RANK(I39,H39:AE39)</f>
        <v>4</v>
      </c>
      <c r="J40" s="371">
        <f>RANK(J39,H39:AE39)</f>
        <v>10</v>
      </c>
      <c r="K40" s="371">
        <f>RANK(K39,H39:AE39)</f>
        <v>7</v>
      </c>
      <c r="L40" s="371">
        <f>RANK(L39,H39:AE39)</f>
        <v>17</v>
      </c>
      <c r="M40" s="371">
        <f>RANK(M39,H39:AE39)</f>
        <v>6</v>
      </c>
      <c r="N40" s="371">
        <f>RANK(N39,H39:AE39)</f>
        <v>11</v>
      </c>
      <c r="O40" s="372">
        <f>_xlfn.RANK.EQ(O39,H39:AE39)</f>
        <v>2</v>
      </c>
      <c r="P40" s="371">
        <f>_xlfn.RANK.EQ(P39,G39:AE39)</f>
        <v>15</v>
      </c>
      <c r="Q40" s="372">
        <f>_xlfn.RANK.EQ(Q39,H39:AE39)</f>
        <v>1</v>
      </c>
      <c r="R40" s="371">
        <f>RANK(R39,H39:AE39)</f>
        <v>8</v>
      </c>
      <c r="S40" s="371">
        <f>_xlfn.RANK.EQ(S39,H39:AE39)</f>
        <v>22</v>
      </c>
      <c r="T40" s="371">
        <f>_xlfn.RANK.EQ(T39,H39:AE39)</f>
        <v>21</v>
      </c>
      <c r="U40" s="371">
        <f>_xlfn.RANK.EQ(U39,H39:AE39)</f>
        <v>23</v>
      </c>
      <c r="V40" s="371">
        <f>_xlfn.RANK.EQ(V39,H39:AE39)</f>
        <v>12</v>
      </c>
      <c r="W40" s="371">
        <f>_xlfn.RANK.EQ(W39,H39:AE39)</f>
        <v>19</v>
      </c>
      <c r="X40" s="371">
        <f>_xlfn.RANK.EQ(X39,H39:AE39)</f>
        <v>20</v>
      </c>
      <c r="Y40" s="371">
        <f>_xlfn.RANK.EQ(Y39,H39:AE39)</f>
        <v>13</v>
      </c>
      <c r="Z40" s="371">
        <f>_xlfn.RANK.EQ(Z39,H39:AE39)</f>
        <v>24</v>
      </c>
      <c r="AA40" s="371">
        <f>_xlfn.RANK.EQ(AA39,H39:AE39)</f>
        <v>16</v>
      </c>
      <c r="AB40" s="371">
        <f>_xlfn.RANK.EQ(AB39,H39:AE39)</f>
        <v>18</v>
      </c>
      <c r="AC40" s="372">
        <f>_xlfn.RANK.EQ(AC39,H39:AE39)</f>
        <v>5</v>
      </c>
      <c r="AD40" s="372">
        <f>_xlfn.RANK.EQ(AD39,H39:AE39)</f>
        <v>3</v>
      </c>
      <c r="AE40" s="371">
        <f>_xlfn.RANK.EQ(AE39,H39:AE39)</f>
        <v>14</v>
      </c>
      <c r="AF40" s="371" t="e">
        <f>RANK(AF39,H39:AA39)</f>
        <v>#DIV/0!</v>
      </c>
      <c r="AG40" s="371" t="e">
        <f>RANK(AG39,H39:AA39)</f>
        <v>#DIV/0!</v>
      </c>
      <c r="AH40" s="371" t="e">
        <f>RANK(AH39,I39:AA39)</f>
        <v>#DIV/0!</v>
      </c>
    </row>
    <row r="41" spans="4:34" ht="22.5" customHeight="1">
      <c r="D41" s="121" t="s">
        <v>122</v>
      </c>
      <c r="G41" s="122"/>
      <c r="H41" s="51"/>
      <c r="I41" s="51"/>
      <c r="J41" s="51"/>
      <c r="K41" s="51"/>
      <c r="L41" s="51"/>
      <c r="M41" s="51"/>
      <c r="N41" s="51"/>
      <c r="O41" s="51"/>
      <c r="P41" s="52"/>
      <c r="Q41" s="52"/>
      <c r="R41" s="51"/>
      <c r="S41" s="53"/>
      <c r="T41" s="53"/>
      <c r="U41" s="35"/>
      <c r="V41" s="53"/>
      <c r="W41" s="43"/>
      <c r="X41" s="36"/>
      <c r="Y41" s="32"/>
      <c r="Z41" s="32"/>
      <c r="AA41" s="32"/>
      <c r="AB41" s="32"/>
      <c r="AC41" s="32"/>
      <c r="AD41" s="32"/>
      <c r="AE41" s="32"/>
      <c r="AF41" s="51"/>
      <c r="AG41" s="51"/>
      <c r="AH41" s="51"/>
    </row>
    <row r="42" spans="3:34" ht="22.5" customHeight="1" hidden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1"/>
      <c r="S42" s="53"/>
      <c r="T42" s="53"/>
      <c r="U42" s="35"/>
      <c r="V42" s="53"/>
      <c r="W42" s="43"/>
      <c r="X42" s="36"/>
      <c r="Y42" s="32"/>
      <c r="Z42" s="32"/>
      <c r="AA42" s="32"/>
      <c r="AB42" s="32"/>
      <c r="AC42" s="32"/>
      <c r="AD42" s="32"/>
      <c r="AE42" s="32"/>
      <c r="AF42" s="51"/>
      <c r="AG42" s="51"/>
      <c r="AH42" s="51"/>
    </row>
    <row r="43" spans="4:34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1"/>
      <c r="P43" s="52"/>
      <c r="Q43" s="52"/>
      <c r="R43" s="51"/>
      <c r="S43" s="53"/>
      <c r="T43" s="53"/>
      <c r="U43" s="35"/>
      <c r="V43" s="53"/>
      <c r="W43" s="43"/>
      <c r="X43" s="36"/>
      <c r="Y43" s="32"/>
      <c r="Z43" s="32"/>
      <c r="AA43" s="32"/>
      <c r="AB43" s="32"/>
      <c r="AC43" s="32"/>
      <c r="AD43" s="32"/>
      <c r="AE43" s="32"/>
      <c r="AF43" s="51"/>
      <c r="AG43" s="51"/>
      <c r="AH43" s="51"/>
    </row>
    <row r="44" spans="1:34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12"/>
      <c r="P44" s="29"/>
      <c r="Q44" s="29"/>
      <c r="R44" s="12"/>
      <c r="S44" s="35"/>
      <c r="T44" s="35"/>
      <c r="U44" s="35"/>
      <c r="V44" s="35"/>
      <c r="W44" s="41"/>
      <c r="X44" s="33"/>
      <c r="Y44" s="26"/>
      <c r="Z44" s="26"/>
      <c r="AA44" s="26"/>
      <c r="AB44" s="26"/>
      <c r="AC44" s="26"/>
      <c r="AD44" s="26"/>
      <c r="AE44" s="26"/>
      <c r="AF44" s="12"/>
      <c r="AG44" s="12"/>
      <c r="AH44" s="12"/>
    </row>
    <row r="45" spans="4:22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75"/>
      <c r="M45" s="280"/>
      <c r="N45" s="281"/>
      <c r="O45" s="280"/>
      <c r="S45" s="35"/>
      <c r="T45" s="35"/>
      <c r="U45" s="35"/>
      <c r="V45" s="35"/>
    </row>
    <row r="46" spans="3:22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6"/>
      <c r="M46" s="275"/>
      <c r="N46" s="275"/>
      <c r="O46" s="275"/>
      <c r="S46" s="35"/>
      <c r="T46" s="35"/>
      <c r="U46" s="35"/>
      <c r="V46" s="35"/>
    </row>
    <row r="47" spans="4:34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L47" s="275"/>
      <c r="S47" s="35"/>
      <c r="T47" s="35"/>
      <c r="U47" s="35"/>
      <c r="V47" s="35"/>
      <c r="AG47" s="164"/>
      <c r="AH47" s="164"/>
    </row>
    <row r="48" spans="4:22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S48" s="35"/>
      <c r="T48" s="35"/>
      <c r="U48" s="35"/>
      <c r="V48" s="35"/>
    </row>
    <row r="49" spans="4:14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N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4" ht="56.25" customHeight="1" hidden="1">
      <c r="D52" s="124"/>
      <c r="E52" s="125"/>
      <c r="F52" s="125"/>
      <c r="G52" s="124"/>
      <c r="H52" s="126"/>
      <c r="I52" s="127"/>
      <c r="J52" s="54"/>
      <c r="AG52" s="54"/>
      <c r="AH52" s="54"/>
    </row>
    <row r="53" spans="1:31" s="12" customFormat="1" ht="24.75" customHeight="1" hidden="1">
      <c r="A53" s="107"/>
      <c r="B53" s="31"/>
      <c r="C53" s="30"/>
      <c r="D53" s="124"/>
      <c r="E53" s="116"/>
      <c r="F53" s="116"/>
      <c r="G53" s="115"/>
      <c r="P53" s="29"/>
      <c r="Q53" s="29"/>
      <c r="S53" s="33"/>
      <c r="T53" s="33"/>
      <c r="U53" s="33"/>
      <c r="V53" s="33"/>
      <c r="W53" s="41"/>
      <c r="X53" s="33"/>
      <c r="Y53" s="26"/>
      <c r="Z53" s="26"/>
      <c r="AA53" s="26"/>
      <c r="AB53" s="26"/>
      <c r="AC53" s="26"/>
      <c r="AD53" s="26"/>
      <c r="AE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4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90</v>
      </c>
      <c r="M57" s="307">
        <v>110</v>
      </c>
      <c r="N57" s="307">
        <v>100</v>
      </c>
      <c r="O57" s="307">
        <v>105</v>
      </c>
      <c r="P57" s="307">
        <v>85</v>
      </c>
      <c r="Q57" s="311">
        <v>75</v>
      </c>
      <c r="R57" s="307">
        <v>110</v>
      </c>
      <c r="S57" s="312">
        <v>105</v>
      </c>
      <c r="T57" s="312">
        <v>100</v>
      </c>
      <c r="U57" s="312">
        <v>100</v>
      </c>
      <c r="V57" s="312">
        <v>105</v>
      </c>
      <c r="W57" s="313">
        <v>100</v>
      </c>
      <c r="X57" s="312">
        <v>90</v>
      </c>
      <c r="Y57" s="309">
        <v>100</v>
      </c>
      <c r="Z57" s="309">
        <v>90</v>
      </c>
      <c r="AA57" s="309">
        <v>110</v>
      </c>
      <c r="AB57" s="309">
        <v>100</v>
      </c>
      <c r="AC57" s="309">
        <v>70</v>
      </c>
      <c r="AD57" s="314">
        <v>75</v>
      </c>
      <c r="AE57" s="309">
        <v>95</v>
      </c>
      <c r="AF57" s="307"/>
      <c r="AG57" s="307"/>
      <c r="AH57" s="307"/>
    </row>
    <row r="58" spans="1:34" s="46" customFormat="1" ht="45" customHeight="1" hidden="1">
      <c r="A58" s="108"/>
      <c r="B58" s="301"/>
      <c r="C58" s="310"/>
      <c r="D58" s="120"/>
      <c r="E58" s="118"/>
      <c r="F58" s="118"/>
      <c r="G58" s="120"/>
      <c r="H58" s="308">
        <f aca="true" t="shared" si="6" ref="H58:AH58">H37/H57*5</f>
        <v>4.5</v>
      </c>
      <c r="I58" s="308">
        <f t="shared" si="6"/>
        <v>4.863636363636364</v>
      </c>
      <c r="J58" s="308">
        <f t="shared" si="6"/>
        <v>4.380952380952381</v>
      </c>
      <c r="K58" s="308">
        <f t="shared" si="6"/>
        <v>4.666666666666667</v>
      </c>
      <c r="L58" s="308">
        <f t="shared" si="6"/>
        <v>3.944444444444444</v>
      </c>
      <c r="M58" s="308">
        <f t="shared" si="6"/>
        <v>4.681818181818182</v>
      </c>
      <c r="N58" s="308">
        <f t="shared" si="6"/>
        <v>4.25</v>
      </c>
      <c r="O58" s="308">
        <f t="shared" si="6"/>
        <v>5.095238095238095</v>
      </c>
      <c r="P58" s="308">
        <f t="shared" si="6"/>
        <v>4.0588235294117645</v>
      </c>
      <c r="Q58" s="308">
        <f t="shared" si="6"/>
        <v>5.533333333333333</v>
      </c>
      <c r="R58" s="308">
        <f t="shared" si="6"/>
        <v>4.545454545454545</v>
      </c>
      <c r="S58" s="308">
        <f t="shared" si="6"/>
        <v>3.4761904761904763</v>
      </c>
      <c r="T58" s="308">
        <f t="shared" si="6"/>
        <v>3.5</v>
      </c>
      <c r="U58" s="308">
        <f t="shared" si="6"/>
        <v>3.35</v>
      </c>
      <c r="V58" s="308">
        <f t="shared" si="6"/>
        <v>4.190476190476191</v>
      </c>
      <c r="W58" s="308">
        <f t="shared" si="6"/>
        <v>3.8</v>
      </c>
      <c r="X58" s="308">
        <f t="shared" si="6"/>
        <v>3.7777777777777777</v>
      </c>
      <c r="Y58" s="308">
        <f t="shared" si="6"/>
        <v>4.1499999999999995</v>
      </c>
      <c r="Z58" s="308">
        <f t="shared" si="6"/>
        <v>3</v>
      </c>
      <c r="AA58" s="308">
        <f t="shared" si="6"/>
        <v>3.909090909090909</v>
      </c>
      <c r="AB58" s="308">
        <f t="shared" si="6"/>
        <v>3.85</v>
      </c>
      <c r="AC58" s="308">
        <f t="shared" si="6"/>
        <v>5.071428571428571</v>
      </c>
      <c r="AD58" s="308">
        <f t="shared" si="6"/>
        <v>5.2</v>
      </c>
      <c r="AE58" s="308">
        <f t="shared" si="6"/>
        <v>4.052631578947368</v>
      </c>
      <c r="AF58" s="308" t="e">
        <f t="shared" si="6"/>
        <v>#DIV/0!</v>
      </c>
      <c r="AG58" s="308" t="e">
        <f t="shared" si="6"/>
        <v>#DIV/0!</v>
      </c>
      <c r="AH58" s="308" t="e">
        <f t="shared" si="6"/>
        <v>#DIV/0!</v>
      </c>
    </row>
    <row r="59" ht="45" customHeight="1" hidden="1"/>
  </sheetData>
  <sheetProtection/>
  <autoFilter ref="A3:AH42"/>
  <mergeCells count="15">
    <mergeCell ref="B6:G6"/>
    <mergeCell ref="B12:E12"/>
    <mergeCell ref="B21:G21"/>
    <mergeCell ref="B24:G24"/>
    <mergeCell ref="B28:G28"/>
    <mergeCell ref="E49:F49"/>
    <mergeCell ref="D50:F50"/>
    <mergeCell ref="D51:F51"/>
    <mergeCell ref="E48:F48"/>
    <mergeCell ref="A1:J1"/>
    <mergeCell ref="B34:G34"/>
    <mergeCell ref="E44:F44"/>
    <mergeCell ref="E45:F45"/>
    <mergeCell ref="E46:F46"/>
    <mergeCell ref="E47:F47"/>
  </mergeCells>
  <conditionalFormatting sqref="S13:T14 T20 S18:T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$V$8</formula>
    </cfRule>
  </conditionalFormatting>
  <conditionalFormatting sqref="V20 U14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$U$8</formula>
    </cfRule>
  </conditionalFormatting>
  <conditionalFormatting sqref="X13 W18 W20 W14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$U$8</formula>
    </cfRule>
  </conditionalFormatting>
  <conditionalFormatting sqref="Y18:Z18 Z20:AA20 AA10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$U$8</formula>
    </cfRule>
  </conditionalFormatting>
  <conditionalFormatting sqref="AE18 AE12:AE13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$U$8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8" scale="42" r:id="rId1"/>
  <rowBreaks count="1" manualBreakCount="1">
    <brk id="42" max="33" man="1"/>
  </rowBreaks>
  <colBreaks count="1" manualBreakCount="1">
    <brk id="18" max="5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G60"/>
  <sheetViews>
    <sheetView view="pageBreakPreview" zoomScale="60" zoomScaleNormal="50" zoomScalePageLayoutView="0" workbookViewId="0" topLeftCell="A1">
      <pane ySplit="3" topLeftCell="A31" activePane="bottomLeft" state="frozen"/>
      <selection pane="topLeft" activeCell="C33" sqref="C33"/>
      <selection pane="bottomLeft" activeCell="C33" sqref="C33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6" width="26.00390625" style="29" customWidth="1" outlineLevel="1"/>
    <col min="17" max="17" width="26.00390625" style="12" customWidth="1" outlineLevel="1"/>
    <col min="18" max="21" width="26.00390625" style="33" customWidth="1" outlineLevel="1"/>
    <col min="22" max="22" width="26.00390625" style="41" customWidth="1" outlineLevel="1"/>
    <col min="23" max="23" width="26.00390625" style="33" customWidth="1" outlineLevel="1"/>
    <col min="24" max="30" width="26.00390625" style="26" customWidth="1" outlineLevel="1"/>
    <col min="31" max="33" width="21.00390625" style="12" customWidth="1" outlineLevel="1"/>
    <col min="34" max="16384" width="8.8515625" style="26" customWidth="1"/>
  </cols>
  <sheetData>
    <row r="1" spans="2:11" ht="27" customHeight="1">
      <c r="B1" s="461" t="s">
        <v>315</v>
      </c>
      <c r="C1" s="461"/>
      <c r="D1" s="461"/>
      <c r="E1" s="461"/>
      <c r="F1" s="461"/>
      <c r="G1" s="461"/>
      <c r="H1" s="461"/>
      <c r="I1" s="461"/>
      <c r="J1" s="461"/>
      <c r="K1" s="461"/>
    </row>
    <row r="2" ht="15" customHeight="1">
      <c r="B2" s="102"/>
    </row>
    <row r="3" spans="1:33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252" t="s">
        <v>115</v>
      </c>
      <c r="R3" s="252" t="s">
        <v>125</v>
      </c>
      <c r="S3" s="252" t="s">
        <v>126</v>
      </c>
      <c r="T3" s="252" t="s">
        <v>201</v>
      </c>
      <c r="U3" s="252" t="s">
        <v>165</v>
      </c>
      <c r="V3" s="252" t="s">
        <v>167</v>
      </c>
      <c r="W3" s="252" t="s">
        <v>166</v>
      </c>
      <c r="X3" s="252" t="s">
        <v>127</v>
      </c>
      <c r="Y3" s="252" t="s">
        <v>168</v>
      </c>
      <c r="Z3" s="252" t="s">
        <v>169</v>
      </c>
      <c r="AA3" s="252" t="s">
        <v>149</v>
      </c>
      <c r="AB3" s="252" t="s">
        <v>199</v>
      </c>
      <c r="AC3" s="252" t="s">
        <v>200</v>
      </c>
      <c r="AD3" s="252" t="s">
        <v>202</v>
      </c>
      <c r="AE3" s="252" t="s">
        <v>242</v>
      </c>
      <c r="AF3" s="252" t="s">
        <v>103</v>
      </c>
      <c r="AG3" s="252" t="s">
        <v>293</v>
      </c>
    </row>
    <row r="4" spans="1:33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316</v>
      </c>
      <c r="N4" s="318" t="s">
        <v>317</v>
      </c>
      <c r="O4" s="318" t="s">
        <v>296</v>
      </c>
      <c r="P4" s="318" t="s">
        <v>298</v>
      </c>
      <c r="Q4" s="318" t="s">
        <v>318</v>
      </c>
      <c r="R4" s="319" t="s">
        <v>305</v>
      </c>
      <c r="S4" s="319" t="s">
        <v>306</v>
      </c>
      <c r="T4" s="319" t="s">
        <v>307</v>
      </c>
      <c r="U4" s="319" t="s">
        <v>308</v>
      </c>
      <c r="V4" s="319" t="s">
        <v>309</v>
      </c>
      <c r="W4" s="319" t="s">
        <v>310</v>
      </c>
      <c r="X4" s="319" t="s">
        <v>311</v>
      </c>
      <c r="Y4" s="319" t="s">
        <v>312</v>
      </c>
      <c r="Z4" s="319" t="s">
        <v>313</v>
      </c>
      <c r="AA4" s="318" t="s">
        <v>302</v>
      </c>
      <c r="AB4" s="318" t="s">
        <v>303</v>
      </c>
      <c r="AC4" s="318" t="s">
        <v>304</v>
      </c>
      <c r="AD4" s="319" t="s">
        <v>314</v>
      </c>
      <c r="AE4" s="318" t="s">
        <v>269</v>
      </c>
      <c r="AF4" s="318" t="s">
        <v>294</v>
      </c>
      <c r="AG4" s="318" t="s">
        <v>294</v>
      </c>
    </row>
    <row r="5" spans="1:33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11</v>
      </c>
      <c r="R5" s="111">
        <v>12</v>
      </c>
      <c r="S5" s="111">
        <v>13</v>
      </c>
      <c r="T5" s="111">
        <v>14</v>
      </c>
      <c r="U5" s="111">
        <v>15</v>
      </c>
      <c r="V5" s="111">
        <v>16</v>
      </c>
      <c r="W5" s="111">
        <v>17</v>
      </c>
      <c r="X5" s="111">
        <v>18</v>
      </c>
      <c r="Y5" s="111">
        <v>19</v>
      </c>
      <c r="Z5" s="111">
        <v>20</v>
      </c>
      <c r="AA5" s="111">
        <v>21</v>
      </c>
      <c r="AB5" s="111">
        <v>22</v>
      </c>
      <c r="AC5" s="111">
        <v>23</v>
      </c>
      <c r="AD5" s="111">
        <v>24</v>
      </c>
      <c r="AE5" s="111">
        <v>25</v>
      </c>
      <c r="AF5" s="111">
        <v>26</v>
      </c>
      <c r="AG5" s="111">
        <v>27</v>
      </c>
    </row>
    <row r="6" spans="1:33" s="238" customFormat="1" ht="20.25">
      <c r="A6" s="166">
        <v>1</v>
      </c>
      <c r="B6" s="468" t="s">
        <v>151</v>
      </c>
      <c r="C6" s="468"/>
      <c r="D6" s="468"/>
      <c r="E6" s="468"/>
      <c r="F6" s="468"/>
      <c r="G6" s="468"/>
      <c r="H6" s="284">
        <f>H7+H8+H9+H10+H11</f>
        <v>20</v>
      </c>
      <c r="I6" s="284">
        <f>I7+I8+I9+I10+I11</f>
        <v>19</v>
      </c>
      <c r="J6" s="284">
        <f>J7+J8+J9+J11</f>
        <v>20</v>
      </c>
      <c r="K6" s="284">
        <f>K7+K8+K9+K10+K11</f>
        <v>15</v>
      </c>
      <c r="L6" s="284">
        <f>L7+L8+L9+L11</f>
        <v>10</v>
      </c>
      <c r="M6" s="284">
        <f>SUM(M7:M11)</f>
        <v>25</v>
      </c>
      <c r="N6" s="284">
        <f>N7+N8+N9+N11</f>
        <v>5</v>
      </c>
      <c r="O6" s="284">
        <f>O7+O8+O9+O10+O11</f>
        <v>20</v>
      </c>
      <c r="P6" s="284">
        <f>P7+P8+P9+P10+P11</f>
        <v>25</v>
      </c>
      <c r="Q6" s="284">
        <f>SUM(Q7:Q11)</f>
        <v>20</v>
      </c>
      <c r="R6" s="284">
        <f>+R7+R8+R9+R10+R11</f>
        <v>10</v>
      </c>
      <c r="S6" s="284">
        <f>+S7+S8+S9+S11</f>
        <v>5</v>
      </c>
      <c r="T6" s="284">
        <f>+T7+T8+T9+T10+T11</f>
        <v>10</v>
      </c>
      <c r="U6" s="284">
        <f>+U7+U8+U9+U10+U11</f>
        <v>15</v>
      </c>
      <c r="V6" s="284">
        <f>+V7+V8+V9+V11</f>
        <v>10</v>
      </c>
      <c r="W6" s="284">
        <f>+W7+W8+W9+W10+W11</f>
        <v>15</v>
      </c>
      <c r="X6" s="284">
        <f>+X7+X8+X9+X10+X11</f>
        <v>20</v>
      </c>
      <c r="Y6" s="284">
        <f>+Y7+Y8+Y9+Y10+Y11</f>
        <v>10</v>
      </c>
      <c r="Z6" s="284">
        <f>+Z7+Z8+Z9+Z10+Z11</f>
        <v>19</v>
      </c>
      <c r="AA6" s="284">
        <f>AA7+AA8+AA9+AA11</f>
        <v>15</v>
      </c>
      <c r="AB6" s="284">
        <f>AB7+AB8+AB9+AB11</f>
        <v>13</v>
      </c>
      <c r="AC6" s="284">
        <f>AC7+AC8+AC9+AC11+AC10</f>
        <v>20</v>
      </c>
      <c r="AD6" s="284">
        <f>SUM(AD7:AD11)</f>
        <v>10</v>
      </c>
      <c r="AE6" s="284">
        <f>AE7+AE8+AE9+AE11</f>
        <v>0</v>
      </c>
      <c r="AF6" s="284">
        <f>AF7+AF8+AF9+AF11</f>
        <v>0</v>
      </c>
      <c r="AG6" s="284">
        <f>AG7+AG8+AG9+AG11</f>
        <v>0</v>
      </c>
    </row>
    <row r="7" spans="1:33" ht="37.5">
      <c r="A7" s="63">
        <v>2</v>
      </c>
      <c r="B7" s="260" t="s">
        <v>54</v>
      </c>
      <c r="C7" s="326" t="s">
        <v>55</v>
      </c>
      <c r="D7" s="123">
        <f>AVERAGE(H7:AD7)</f>
        <v>2.608695652173913</v>
      </c>
      <c r="E7" s="110">
        <v>11</v>
      </c>
      <c r="F7" s="110">
        <v>12</v>
      </c>
      <c r="G7" s="110">
        <v>1</v>
      </c>
      <c r="H7" s="289">
        <v>5</v>
      </c>
      <c r="I7" s="289">
        <v>5</v>
      </c>
      <c r="J7" s="289">
        <v>5</v>
      </c>
      <c r="K7" s="289">
        <v>0</v>
      </c>
      <c r="L7" s="289">
        <v>0</v>
      </c>
      <c r="M7" s="289">
        <v>5</v>
      </c>
      <c r="N7" s="289">
        <v>0</v>
      </c>
      <c r="O7" s="289">
        <v>5</v>
      </c>
      <c r="P7" s="289">
        <v>5</v>
      </c>
      <c r="Q7" s="289">
        <v>5</v>
      </c>
      <c r="R7" s="289">
        <v>0</v>
      </c>
      <c r="S7" s="289">
        <v>0</v>
      </c>
      <c r="T7" s="289">
        <v>0</v>
      </c>
      <c r="U7" s="289">
        <v>0</v>
      </c>
      <c r="V7" s="289">
        <v>0</v>
      </c>
      <c r="W7" s="289">
        <v>0</v>
      </c>
      <c r="X7" s="289">
        <v>5</v>
      </c>
      <c r="Y7" s="289">
        <v>0</v>
      </c>
      <c r="Z7" s="289">
        <v>5</v>
      </c>
      <c r="AA7" s="322">
        <v>5</v>
      </c>
      <c r="AB7" s="322">
        <v>5</v>
      </c>
      <c r="AC7" s="322">
        <v>5</v>
      </c>
      <c r="AD7" s="289">
        <v>0</v>
      </c>
      <c r="AE7" s="213"/>
      <c r="AF7" s="213"/>
      <c r="AG7" s="213"/>
    </row>
    <row r="8" spans="1:33" ht="23.25">
      <c r="A8" s="63">
        <v>3</v>
      </c>
      <c r="B8" s="260" t="s">
        <v>56</v>
      </c>
      <c r="C8" s="326" t="s">
        <v>57</v>
      </c>
      <c r="D8" s="123">
        <f>AVERAGE(H8:AD8)</f>
        <v>1.9565217391304348</v>
      </c>
      <c r="E8" s="110">
        <v>15</v>
      </c>
      <c r="F8" s="110">
        <v>8</v>
      </c>
      <c r="G8" s="110">
        <v>1</v>
      </c>
      <c r="H8" s="289">
        <v>5</v>
      </c>
      <c r="I8" s="289">
        <v>5</v>
      </c>
      <c r="J8" s="289">
        <v>5</v>
      </c>
      <c r="K8" s="289">
        <v>0</v>
      </c>
      <c r="L8" s="289">
        <v>0</v>
      </c>
      <c r="M8" s="289">
        <v>5</v>
      </c>
      <c r="N8" s="289">
        <v>0</v>
      </c>
      <c r="O8" s="289">
        <v>5</v>
      </c>
      <c r="P8" s="289">
        <v>5</v>
      </c>
      <c r="Q8" s="289">
        <v>0</v>
      </c>
      <c r="R8" s="289">
        <v>0</v>
      </c>
      <c r="S8" s="289">
        <v>0</v>
      </c>
      <c r="T8" s="289">
        <v>0</v>
      </c>
      <c r="U8" s="289">
        <v>0</v>
      </c>
      <c r="V8" s="289">
        <v>0</v>
      </c>
      <c r="W8" s="289">
        <v>0</v>
      </c>
      <c r="X8" s="289">
        <v>0</v>
      </c>
      <c r="Y8" s="289">
        <v>0</v>
      </c>
      <c r="Z8" s="289">
        <v>0</v>
      </c>
      <c r="AA8" s="322">
        <v>5</v>
      </c>
      <c r="AB8" s="322">
        <v>5</v>
      </c>
      <c r="AC8" s="322">
        <v>5</v>
      </c>
      <c r="AD8" s="289">
        <v>0</v>
      </c>
      <c r="AE8" s="213"/>
      <c r="AF8" s="213"/>
      <c r="AG8" s="213"/>
    </row>
    <row r="9" spans="1:33" ht="150">
      <c r="A9" s="63">
        <v>4</v>
      </c>
      <c r="B9" s="260" t="s">
        <v>58</v>
      </c>
      <c r="C9" s="326" t="s">
        <v>128</v>
      </c>
      <c r="D9" s="123">
        <f>AVERAGE(H9:AD9)</f>
        <v>4.478260869565218</v>
      </c>
      <c r="E9" s="110">
        <v>5</v>
      </c>
      <c r="F9" s="110">
        <v>18</v>
      </c>
      <c r="G9" s="110">
        <v>1</v>
      </c>
      <c r="H9" s="289">
        <v>5</v>
      </c>
      <c r="I9" s="289">
        <v>5</v>
      </c>
      <c r="J9" s="289">
        <v>5</v>
      </c>
      <c r="K9" s="289">
        <v>5</v>
      </c>
      <c r="L9" s="289">
        <v>5</v>
      </c>
      <c r="M9" s="289">
        <v>5</v>
      </c>
      <c r="N9" s="289">
        <v>0</v>
      </c>
      <c r="O9" s="289">
        <v>5</v>
      </c>
      <c r="P9" s="289">
        <v>5</v>
      </c>
      <c r="Q9" s="289">
        <v>5</v>
      </c>
      <c r="R9" s="289">
        <v>5</v>
      </c>
      <c r="S9" s="289">
        <v>5</v>
      </c>
      <c r="T9" s="289">
        <v>5</v>
      </c>
      <c r="U9" s="289">
        <v>5</v>
      </c>
      <c r="V9" s="289">
        <v>5</v>
      </c>
      <c r="W9" s="289">
        <v>5</v>
      </c>
      <c r="X9" s="289">
        <v>5</v>
      </c>
      <c r="Y9" s="289">
        <v>0</v>
      </c>
      <c r="Z9" s="289">
        <v>5</v>
      </c>
      <c r="AA9" s="322">
        <v>5</v>
      </c>
      <c r="AB9" s="322">
        <v>3</v>
      </c>
      <c r="AC9" s="289">
        <v>5</v>
      </c>
      <c r="AD9" s="289">
        <v>5</v>
      </c>
      <c r="AE9" s="213"/>
      <c r="AF9" s="213"/>
      <c r="AG9" s="213"/>
    </row>
    <row r="10" spans="1:33" ht="93.75">
      <c r="A10" s="63">
        <v>5</v>
      </c>
      <c r="B10" s="260" t="s">
        <v>59</v>
      </c>
      <c r="C10" s="326" t="s">
        <v>60</v>
      </c>
      <c r="D10" s="123">
        <f>AVERAGE(H10:AD10)</f>
        <v>4.875</v>
      </c>
      <c r="E10" s="110">
        <v>2</v>
      </c>
      <c r="F10" s="110">
        <v>14</v>
      </c>
      <c r="G10" s="110">
        <v>8</v>
      </c>
      <c r="H10" s="289">
        <v>5</v>
      </c>
      <c r="I10" s="289">
        <v>4</v>
      </c>
      <c r="J10" s="289" t="s">
        <v>164</v>
      </c>
      <c r="K10" s="289">
        <v>5</v>
      </c>
      <c r="L10" s="289" t="s">
        <v>164</v>
      </c>
      <c r="M10" s="289">
        <v>5</v>
      </c>
      <c r="N10" s="289" t="s">
        <v>164</v>
      </c>
      <c r="O10" s="289">
        <v>5</v>
      </c>
      <c r="P10" s="289">
        <v>5</v>
      </c>
      <c r="Q10" s="289">
        <v>5</v>
      </c>
      <c r="R10" s="289">
        <v>5</v>
      </c>
      <c r="S10" s="289" t="s">
        <v>164</v>
      </c>
      <c r="T10" s="289">
        <v>5</v>
      </c>
      <c r="U10" s="289">
        <v>5</v>
      </c>
      <c r="V10" s="289" t="s">
        <v>164</v>
      </c>
      <c r="W10" s="289">
        <v>5</v>
      </c>
      <c r="X10" s="289">
        <v>5</v>
      </c>
      <c r="Y10" s="289">
        <v>5</v>
      </c>
      <c r="Z10" s="320">
        <v>4</v>
      </c>
      <c r="AA10" s="322" t="s">
        <v>164</v>
      </c>
      <c r="AB10" s="322" t="s">
        <v>164</v>
      </c>
      <c r="AC10" s="322">
        <v>5</v>
      </c>
      <c r="AD10" s="289">
        <v>5</v>
      </c>
      <c r="AE10" s="213"/>
      <c r="AF10" s="213"/>
      <c r="AG10" s="213"/>
    </row>
    <row r="11" spans="1:33" ht="112.5">
      <c r="A11" s="63">
        <v>6</v>
      </c>
      <c r="B11" s="260" t="s">
        <v>61</v>
      </c>
      <c r="C11" s="326" t="s">
        <v>62</v>
      </c>
      <c r="D11" s="123">
        <f>AVERAGE(H11:AD11)</f>
        <v>2.8260869565217392</v>
      </c>
      <c r="E11" s="110">
        <v>8</v>
      </c>
      <c r="F11" s="110">
        <v>15</v>
      </c>
      <c r="G11" s="110">
        <v>1</v>
      </c>
      <c r="H11" s="289">
        <v>0</v>
      </c>
      <c r="I11" s="289">
        <v>0</v>
      </c>
      <c r="J11" s="289">
        <v>5</v>
      </c>
      <c r="K11" s="289">
        <v>5</v>
      </c>
      <c r="L11" s="289">
        <v>5</v>
      </c>
      <c r="M11" s="289">
        <v>5</v>
      </c>
      <c r="N11" s="289">
        <v>5</v>
      </c>
      <c r="O11" s="289">
        <v>0</v>
      </c>
      <c r="P11" s="289">
        <v>5</v>
      </c>
      <c r="Q11" s="289">
        <v>5</v>
      </c>
      <c r="R11" s="289">
        <v>0</v>
      </c>
      <c r="S11" s="289">
        <v>0</v>
      </c>
      <c r="T11" s="289">
        <v>0</v>
      </c>
      <c r="U11" s="289">
        <v>5</v>
      </c>
      <c r="V11" s="289">
        <v>5</v>
      </c>
      <c r="W11" s="289">
        <v>5</v>
      </c>
      <c r="X11" s="289">
        <v>5</v>
      </c>
      <c r="Y11" s="289">
        <v>5</v>
      </c>
      <c r="Z11" s="289">
        <v>5</v>
      </c>
      <c r="AA11" s="322">
        <v>0</v>
      </c>
      <c r="AB11" s="322">
        <v>0</v>
      </c>
      <c r="AC11" s="322">
        <v>0</v>
      </c>
      <c r="AD11" s="289">
        <v>0</v>
      </c>
      <c r="AE11" s="213"/>
      <c r="AF11" s="213"/>
      <c r="AG11" s="213"/>
    </row>
    <row r="12" spans="1:33" s="238" customFormat="1" ht="21">
      <c r="A12" s="302">
        <v>7</v>
      </c>
      <c r="B12" s="469" t="s">
        <v>16</v>
      </c>
      <c r="C12" s="469"/>
      <c r="D12" s="469"/>
      <c r="E12" s="469"/>
      <c r="F12" s="348"/>
      <c r="G12" s="348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33</v>
      </c>
      <c r="L12" s="148">
        <f>L13+L14+L15+L18+L19+L20</f>
        <v>21</v>
      </c>
      <c r="M12" s="148">
        <f>M13+M14+M15+M16+M17+M18+M19+M20</f>
        <v>34</v>
      </c>
      <c r="N12" s="148">
        <f>N13+N14+N15+N16+N17+N18+N19+N20</f>
        <v>30</v>
      </c>
      <c r="O12" s="148">
        <f>O13+O14+O15+O16+O17+O18+O19+O20</f>
        <v>32</v>
      </c>
      <c r="P12" s="148">
        <f>P13+P14+P15+P18+P19</f>
        <v>19</v>
      </c>
      <c r="Q12" s="148">
        <f>Q13+Q14+Q15+Q16+Q17+Q18+Q19+Q20</f>
        <v>35</v>
      </c>
      <c r="R12" s="148">
        <f>R13+R14+R15+R16+R17+R18+R19+R20</f>
        <v>33</v>
      </c>
      <c r="S12" s="148">
        <f>S13+S14+S15+S16+S17+S18+S19+S20</f>
        <v>30</v>
      </c>
      <c r="T12" s="148">
        <f>+T13+T14+T15+T16+T17+T18+T19</f>
        <v>22</v>
      </c>
      <c r="U12" s="148">
        <f>U13+U14+U15+U16+U17+U18+U19+U20</f>
        <v>33</v>
      </c>
      <c r="V12" s="148">
        <f>+V13+V14+V15+V16+V17+V18+V19+V20</f>
        <v>36</v>
      </c>
      <c r="W12" s="148">
        <f>+W13+W14+W15+W18+W19+W20</f>
        <v>18</v>
      </c>
      <c r="X12" s="148">
        <f>+X13+X14+X15+X16+X17+X18+X19+X20</f>
        <v>28</v>
      </c>
      <c r="Y12" s="148">
        <f>+Y13+Y14+Y15+Y18+Y19+Y20</f>
        <v>14</v>
      </c>
      <c r="Z12" s="148">
        <f>+Z13+Z14+Z15+Z16+Z17+Z18+Z19+Z20</f>
        <v>32</v>
      </c>
      <c r="AA12" s="148">
        <f>AA13+AA14+AA15+AA16+AA17+AA18+AA19+AA20</f>
        <v>37</v>
      </c>
      <c r="AB12" s="148">
        <f>+AB13+AB14+AB15+AB18+AB19</f>
        <v>23</v>
      </c>
      <c r="AC12" s="148">
        <f>+AC13+AC14+AC15+AC18+AC19</f>
        <v>23</v>
      </c>
      <c r="AD12" s="249">
        <f>SUM(AD13:AD19)</f>
        <v>22</v>
      </c>
      <c r="AE12" s="148"/>
      <c r="AF12" s="148"/>
      <c r="AG12" s="148"/>
    </row>
    <row r="13" spans="1:33" ht="56.25">
      <c r="A13" s="63">
        <v>8</v>
      </c>
      <c r="B13" s="260" t="s">
        <v>63</v>
      </c>
      <c r="C13" s="326" t="s">
        <v>64</v>
      </c>
      <c r="D13" s="123">
        <f aca="true" t="shared" si="0" ref="D13:D20">AVERAGE(H13:AD13)</f>
        <v>3.782608695652174</v>
      </c>
      <c r="E13" s="110">
        <v>11</v>
      </c>
      <c r="F13" s="110">
        <v>13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3</v>
      </c>
      <c r="N13" s="289">
        <v>5</v>
      </c>
      <c r="O13" s="289">
        <v>5</v>
      </c>
      <c r="P13" s="289">
        <v>3</v>
      </c>
      <c r="Q13" s="289">
        <v>5</v>
      </c>
      <c r="R13" s="320">
        <v>3</v>
      </c>
      <c r="S13" s="320">
        <v>3</v>
      </c>
      <c r="T13" s="289">
        <v>5</v>
      </c>
      <c r="U13" s="289">
        <v>5</v>
      </c>
      <c r="V13" s="289">
        <v>5</v>
      </c>
      <c r="W13" s="320">
        <v>3</v>
      </c>
      <c r="X13" s="289">
        <v>0</v>
      </c>
      <c r="Y13" s="289">
        <v>0</v>
      </c>
      <c r="Z13" s="289">
        <v>5</v>
      </c>
      <c r="AA13" s="322">
        <v>3</v>
      </c>
      <c r="AB13" s="322">
        <v>5</v>
      </c>
      <c r="AC13" s="322">
        <v>5</v>
      </c>
      <c r="AD13" s="293">
        <v>3</v>
      </c>
      <c r="AE13" s="289"/>
      <c r="AF13" s="289"/>
      <c r="AG13" s="289"/>
    </row>
    <row r="14" spans="1:33" ht="93.75">
      <c r="A14" s="63">
        <v>9</v>
      </c>
      <c r="B14" s="260" t="s">
        <v>65</v>
      </c>
      <c r="C14" s="326" t="s">
        <v>66</v>
      </c>
      <c r="D14" s="123">
        <f t="shared" si="0"/>
        <v>1.9565217391304348</v>
      </c>
      <c r="E14" s="110">
        <v>20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0</v>
      </c>
      <c r="L14" s="289">
        <v>2</v>
      </c>
      <c r="M14" s="289">
        <v>1</v>
      </c>
      <c r="N14" s="289">
        <v>0</v>
      </c>
      <c r="O14" s="289">
        <v>2</v>
      </c>
      <c r="P14" s="289">
        <v>1</v>
      </c>
      <c r="Q14" s="289">
        <v>0</v>
      </c>
      <c r="R14" s="320">
        <v>2</v>
      </c>
      <c r="S14" s="320">
        <v>1</v>
      </c>
      <c r="T14" s="320">
        <v>2</v>
      </c>
      <c r="U14" s="289">
        <v>0</v>
      </c>
      <c r="V14" s="320">
        <v>4</v>
      </c>
      <c r="W14" s="289">
        <v>0</v>
      </c>
      <c r="X14" s="289">
        <v>0</v>
      </c>
      <c r="Y14" s="289">
        <v>0</v>
      </c>
      <c r="Z14" s="289">
        <v>5</v>
      </c>
      <c r="AA14" s="322">
        <v>5</v>
      </c>
      <c r="AB14" s="322">
        <v>5</v>
      </c>
      <c r="AC14" s="322">
        <v>5</v>
      </c>
      <c r="AD14" s="289">
        <v>0</v>
      </c>
      <c r="AE14" s="289"/>
      <c r="AF14" s="289"/>
      <c r="AG14" s="289"/>
    </row>
    <row r="15" spans="1:33" ht="56.25">
      <c r="A15" s="63">
        <v>10</v>
      </c>
      <c r="B15" s="260" t="s">
        <v>67</v>
      </c>
      <c r="C15" s="326" t="s">
        <v>68</v>
      </c>
      <c r="D15" s="123">
        <f t="shared" si="0"/>
        <v>5</v>
      </c>
      <c r="E15" s="110">
        <v>0</v>
      </c>
      <c r="F15" s="110">
        <v>24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322">
        <v>5</v>
      </c>
      <c r="AB15" s="322">
        <v>5</v>
      </c>
      <c r="AC15" s="322">
        <v>5</v>
      </c>
      <c r="AD15" s="289">
        <v>5</v>
      </c>
      <c r="AE15" s="289"/>
      <c r="AF15" s="289"/>
      <c r="AG15" s="289"/>
    </row>
    <row r="16" spans="1:33" ht="56.25">
      <c r="A16" s="63">
        <v>11</v>
      </c>
      <c r="B16" s="260" t="s">
        <v>69</v>
      </c>
      <c r="C16" s="326" t="s">
        <v>70</v>
      </c>
      <c r="D16" s="123">
        <f t="shared" si="0"/>
        <v>5</v>
      </c>
      <c r="E16" s="110">
        <v>0</v>
      </c>
      <c r="F16" s="110">
        <v>18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 t="s">
        <v>164</v>
      </c>
      <c r="X16" s="289">
        <v>5</v>
      </c>
      <c r="Y16" s="289" t="s">
        <v>164</v>
      </c>
      <c r="Z16" s="289">
        <v>5</v>
      </c>
      <c r="AA16" s="322">
        <v>5</v>
      </c>
      <c r="AB16" s="322" t="s">
        <v>164</v>
      </c>
      <c r="AC16" s="322" t="s">
        <v>164</v>
      </c>
      <c r="AD16" s="289">
        <v>5</v>
      </c>
      <c r="AE16" s="289"/>
      <c r="AF16" s="289"/>
      <c r="AG16" s="289"/>
    </row>
    <row r="17" spans="1:33" ht="56.25">
      <c r="A17" s="63">
        <v>12</v>
      </c>
      <c r="B17" s="260" t="s">
        <v>71</v>
      </c>
      <c r="C17" s="326" t="s">
        <v>72</v>
      </c>
      <c r="D17" s="123">
        <f t="shared" si="0"/>
        <v>4.117647058823529</v>
      </c>
      <c r="E17" s="110">
        <v>3</v>
      </c>
      <c r="F17" s="110">
        <v>15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0</v>
      </c>
      <c r="U17" s="289">
        <v>5</v>
      </c>
      <c r="V17" s="289">
        <v>5</v>
      </c>
      <c r="W17" s="289" t="s">
        <v>164</v>
      </c>
      <c r="X17" s="289">
        <v>5</v>
      </c>
      <c r="Y17" s="289" t="s">
        <v>164</v>
      </c>
      <c r="Z17" s="289">
        <v>0</v>
      </c>
      <c r="AA17" s="322">
        <v>5</v>
      </c>
      <c r="AB17" s="322" t="s">
        <v>164</v>
      </c>
      <c r="AC17" s="322" t="s">
        <v>164</v>
      </c>
      <c r="AD17" s="289">
        <v>0</v>
      </c>
      <c r="AE17" s="289"/>
      <c r="AF17" s="289"/>
      <c r="AG17" s="289"/>
    </row>
    <row r="18" spans="1:33" ht="23.25">
      <c r="A18" s="63">
        <v>13</v>
      </c>
      <c r="B18" s="260" t="s">
        <v>73</v>
      </c>
      <c r="C18" s="326" t="s">
        <v>74</v>
      </c>
      <c r="D18" s="123">
        <f t="shared" si="0"/>
        <v>3.6956521739130435</v>
      </c>
      <c r="E18" s="110">
        <v>14</v>
      </c>
      <c r="F18" s="110">
        <v>10</v>
      </c>
      <c r="G18" s="110">
        <v>0</v>
      </c>
      <c r="H18" s="289">
        <v>5</v>
      </c>
      <c r="I18" s="289">
        <v>5</v>
      </c>
      <c r="J18" s="289">
        <v>5</v>
      </c>
      <c r="K18" s="289">
        <v>3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320">
        <v>3</v>
      </c>
      <c r="S18" s="320">
        <v>3</v>
      </c>
      <c r="T18" s="289">
        <v>0</v>
      </c>
      <c r="U18" s="289">
        <v>5</v>
      </c>
      <c r="V18" s="320">
        <v>3</v>
      </c>
      <c r="W18" s="289">
        <v>0</v>
      </c>
      <c r="X18" s="320">
        <v>3</v>
      </c>
      <c r="Y18" s="293">
        <v>3</v>
      </c>
      <c r="Z18" s="289">
        <v>5</v>
      </c>
      <c r="AA18" s="322">
        <v>4</v>
      </c>
      <c r="AB18" s="322">
        <v>3</v>
      </c>
      <c r="AC18" s="322">
        <v>3</v>
      </c>
      <c r="AD18" s="293">
        <v>4</v>
      </c>
      <c r="AE18" s="289"/>
      <c r="AF18" s="289"/>
      <c r="AG18" s="289"/>
    </row>
    <row r="19" spans="1:33" ht="37.5">
      <c r="A19" s="63">
        <v>14</v>
      </c>
      <c r="B19" s="260" t="s">
        <v>75</v>
      </c>
      <c r="C19" s="326" t="s">
        <v>76</v>
      </c>
      <c r="D19" s="123">
        <f t="shared" si="0"/>
        <v>5</v>
      </c>
      <c r="E19" s="110">
        <v>0</v>
      </c>
      <c r="F19" s="110">
        <v>24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322">
        <v>5</v>
      </c>
      <c r="AB19" s="322">
        <v>5</v>
      </c>
      <c r="AC19" s="322">
        <v>5</v>
      </c>
      <c r="AD19" s="322">
        <v>5</v>
      </c>
      <c r="AE19" s="289"/>
      <c r="AF19" s="289"/>
      <c r="AG19" s="289"/>
    </row>
    <row r="20" spans="1:33" ht="37.5">
      <c r="A20" s="63">
        <v>15</v>
      </c>
      <c r="B20" s="260" t="s">
        <v>77</v>
      </c>
      <c r="C20" s="326" t="s">
        <v>78</v>
      </c>
      <c r="D20" s="123">
        <f t="shared" si="0"/>
        <v>3.1666666666666665</v>
      </c>
      <c r="E20" s="110">
        <v>11</v>
      </c>
      <c r="F20" s="110">
        <v>7</v>
      </c>
      <c r="G20" s="110">
        <v>6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1</v>
      </c>
      <c r="P20" s="289" t="s">
        <v>164</v>
      </c>
      <c r="Q20" s="289">
        <v>5</v>
      </c>
      <c r="R20" s="289">
        <v>5</v>
      </c>
      <c r="S20" s="320">
        <v>3</v>
      </c>
      <c r="T20" s="289" t="s">
        <v>164</v>
      </c>
      <c r="U20" s="320">
        <v>3</v>
      </c>
      <c r="V20" s="320">
        <v>4</v>
      </c>
      <c r="W20" s="289">
        <v>5</v>
      </c>
      <c r="X20" s="289">
        <v>5</v>
      </c>
      <c r="Y20" s="320">
        <v>1</v>
      </c>
      <c r="Z20" s="293">
        <v>2</v>
      </c>
      <c r="AA20" s="322">
        <v>5</v>
      </c>
      <c r="AB20" s="322" t="s">
        <v>164</v>
      </c>
      <c r="AC20" s="322" t="s">
        <v>164</v>
      </c>
      <c r="AD20" s="322" t="s">
        <v>164</v>
      </c>
      <c r="AE20" s="289"/>
      <c r="AF20" s="289"/>
      <c r="AG20" s="289"/>
    </row>
    <row r="21" spans="1:33" s="238" customFormat="1" ht="20.25">
      <c r="A21" s="166">
        <v>16</v>
      </c>
      <c r="B21" s="470" t="s">
        <v>29</v>
      </c>
      <c r="C21" s="470"/>
      <c r="D21" s="470"/>
      <c r="E21" s="470"/>
      <c r="F21" s="470"/>
      <c r="G21" s="470"/>
      <c r="H21" s="148">
        <f>H22+H23</f>
        <v>5</v>
      </c>
      <c r="I21" s="148">
        <v>10</v>
      </c>
      <c r="J21" s="148">
        <f aca="true" t="shared" si="1" ref="J21:AG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10</v>
      </c>
      <c r="P21" s="148">
        <f t="shared" si="1"/>
        <v>5</v>
      </c>
      <c r="Q21" s="148">
        <f t="shared" si="1"/>
        <v>10</v>
      </c>
      <c r="R21" s="148">
        <f t="shared" si="1"/>
        <v>5</v>
      </c>
      <c r="S21" s="148">
        <f t="shared" si="1"/>
        <v>5</v>
      </c>
      <c r="T21" s="148">
        <f t="shared" si="1"/>
        <v>10</v>
      </c>
      <c r="U21" s="148">
        <f t="shared" si="1"/>
        <v>10</v>
      </c>
      <c r="V21" s="148">
        <f t="shared" si="1"/>
        <v>5</v>
      </c>
      <c r="W21" s="148">
        <f t="shared" si="1"/>
        <v>10</v>
      </c>
      <c r="X21" s="148">
        <f t="shared" si="1"/>
        <v>10</v>
      </c>
      <c r="Y21" s="148">
        <f t="shared" si="1"/>
        <v>10</v>
      </c>
      <c r="Z21" s="148">
        <f t="shared" si="1"/>
        <v>10</v>
      </c>
      <c r="AA21" s="148">
        <f t="shared" si="1"/>
        <v>5</v>
      </c>
      <c r="AB21" s="148">
        <f t="shared" si="1"/>
        <v>10</v>
      </c>
      <c r="AC21" s="148">
        <f t="shared" si="1"/>
        <v>10</v>
      </c>
      <c r="AD21" s="148">
        <f t="shared" si="1"/>
        <v>10</v>
      </c>
      <c r="AE21" s="148">
        <f t="shared" si="1"/>
        <v>0</v>
      </c>
      <c r="AF21" s="148">
        <f t="shared" si="1"/>
        <v>0</v>
      </c>
      <c r="AG21" s="148">
        <f t="shared" si="1"/>
        <v>0</v>
      </c>
    </row>
    <row r="22" spans="1:33" ht="37.5">
      <c r="A22" s="63">
        <v>17</v>
      </c>
      <c r="B22" s="260" t="s">
        <v>79</v>
      </c>
      <c r="C22" s="327" t="s">
        <v>80</v>
      </c>
      <c r="D22" s="123">
        <f>AVERAGE(H22:AD22)</f>
        <v>5</v>
      </c>
      <c r="E22" s="110">
        <v>0</v>
      </c>
      <c r="F22" s="110">
        <v>24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89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90">
        <v>5</v>
      </c>
      <c r="AB22" s="290">
        <v>5</v>
      </c>
      <c r="AC22" s="290">
        <v>5</v>
      </c>
      <c r="AD22" s="290">
        <v>5</v>
      </c>
      <c r="AE22" s="213"/>
      <c r="AF22" s="213"/>
      <c r="AG22" s="213"/>
    </row>
    <row r="23" spans="1:33" ht="37.5">
      <c r="A23" s="63">
        <v>18</v>
      </c>
      <c r="B23" s="260" t="s">
        <v>81</v>
      </c>
      <c r="C23" s="327" t="s">
        <v>82</v>
      </c>
      <c r="D23" s="123">
        <f>AVERAGE(H23:AD23)</f>
        <v>3.6956521739130435</v>
      </c>
      <c r="E23" s="110">
        <v>6</v>
      </c>
      <c r="F23" s="110">
        <v>18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89">
        <v>0</v>
      </c>
      <c r="S23" s="289">
        <v>0</v>
      </c>
      <c r="T23" s="289">
        <v>5</v>
      </c>
      <c r="U23" s="289">
        <v>5</v>
      </c>
      <c r="V23" s="289">
        <v>0</v>
      </c>
      <c r="W23" s="289">
        <v>5</v>
      </c>
      <c r="X23" s="289">
        <v>5</v>
      </c>
      <c r="Y23" s="289">
        <v>5</v>
      </c>
      <c r="Z23" s="289">
        <v>5</v>
      </c>
      <c r="AA23" s="290">
        <v>0</v>
      </c>
      <c r="AB23" s="290">
        <v>5</v>
      </c>
      <c r="AC23" s="290">
        <v>5</v>
      </c>
      <c r="AD23" s="290">
        <v>5</v>
      </c>
      <c r="AE23" s="213"/>
      <c r="AF23" s="213"/>
      <c r="AG23" s="213"/>
    </row>
    <row r="24" spans="1:33" s="238" customFormat="1" ht="20.25">
      <c r="A24" s="166">
        <v>19</v>
      </c>
      <c r="B24" s="470" t="s">
        <v>32</v>
      </c>
      <c r="C24" s="470"/>
      <c r="D24" s="470"/>
      <c r="E24" s="470"/>
      <c r="F24" s="470"/>
      <c r="G24" s="470"/>
      <c r="H24" s="285">
        <f>SUM(H25:H27)</f>
        <v>15</v>
      </c>
      <c r="I24" s="285">
        <f aca="true" t="shared" si="2" ref="I24:AD24">SUM(I25:I27)</f>
        <v>15</v>
      </c>
      <c r="J24" s="285">
        <f t="shared" si="2"/>
        <v>15</v>
      </c>
      <c r="K24" s="285">
        <f t="shared" si="2"/>
        <v>15</v>
      </c>
      <c r="L24" s="285">
        <f t="shared" si="2"/>
        <v>15</v>
      </c>
      <c r="M24" s="285">
        <f t="shared" si="2"/>
        <v>15</v>
      </c>
      <c r="N24" s="285">
        <f t="shared" si="2"/>
        <v>15</v>
      </c>
      <c r="O24" s="285">
        <f t="shared" si="2"/>
        <v>15</v>
      </c>
      <c r="P24" s="285">
        <f t="shared" si="2"/>
        <v>15</v>
      </c>
      <c r="Q24" s="285">
        <f t="shared" si="2"/>
        <v>15</v>
      </c>
      <c r="R24" s="285">
        <f t="shared" si="2"/>
        <v>15</v>
      </c>
      <c r="S24" s="285">
        <f t="shared" si="2"/>
        <v>15</v>
      </c>
      <c r="T24" s="285">
        <f t="shared" si="2"/>
        <v>15</v>
      </c>
      <c r="U24" s="285">
        <f t="shared" si="2"/>
        <v>15</v>
      </c>
      <c r="V24" s="285">
        <f t="shared" si="2"/>
        <v>15</v>
      </c>
      <c r="W24" s="285">
        <f t="shared" si="2"/>
        <v>15</v>
      </c>
      <c r="X24" s="285">
        <f t="shared" si="2"/>
        <v>15</v>
      </c>
      <c r="Y24" s="285">
        <f t="shared" si="2"/>
        <v>15</v>
      </c>
      <c r="Z24" s="285">
        <f t="shared" si="2"/>
        <v>15</v>
      </c>
      <c r="AA24" s="285">
        <f t="shared" si="2"/>
        <v>15</v>
      </c>
      <c r="AB24" s="285">
        <f t="shared" si="2"/>
        <v>15</v>
      </c>
      <c r="AC24" s="285">
        <f t="shared" si="2"/>
        <v>15</v>
      </c>
      <c r="AD24" s="285">
        <f t="shared" si="2"/>
        <v>15</v>
      </c>
      <c r="AE24" s="148"/>
      <c r="AF24" s="148"/>
      <c r="AG24" s="148"/>
    </row>
    <row r="25" spans="1:33" ht="37.5">
      <c r="A25" s="63">
        <v>20</v>
      </c>
      <c r="B25" s="260" t="s">
        <v>83</v>
      </c>
      <c r="C25" s="327" t="s">
        <v>84</v>
      </c>
      <c r="D25" s="123">
        <v>5</v>
      </c>
      <c r="E25" s="110">
        <v>0</v>
      </c>
      <c r="F25" s="110">
        <v>24</v>
      </c>
      <c r="G25" s="110">
        <v>0</v>
      </c>
      <c r="H25" s="289">
        <v>5</v>
      </c>
      <c r="I25" s="289">
        <v>5</v>
      </c>
      <c r="J25" s="289">
        <v>5</v>
      </c>
      <c r="K25" s="289">
        <v>5</v>
      </c>
      <c r="L25" s="289">
        <v>5</v>
      </c>
      <c r="M25" s="289">
        <v>5</v>
      </c>
      <c r="N25" s="289">
        <v>5</v>
      </c>
      <c r="O25" s="289">
        <v>5</v>
      </c>
      <c r="P25" s="289">
        <v>5</v>
      </c>
      <c r="Q25" s="289">
        <v>5</v>
      </c>
      <c r="R25" s="289">
        <v>5</v>
      </c>
      <c r="S25" s="289">
        <v>5</v>
      </c>
      <c r="T25" s="289">
        <v>5</v>
      </c>
      <c r="U25" s="289">
        <v>5</v>
      </c>
      <c r="V25" s="289">
        <v>5</v>
      </c>
      <c r="W25" s="289">
        <v>5</v>
      </c>
      <c r="X25" s="289">
        <v>5</v>
      </c>
      <c r="Y25" s="289">
        <v>5</v>
      </c>
      <c r="Z25" s="289">
        <v>5</v>
      </c>
      <c r="AA25" s="289">
        <v>5</v>
      </c>
      <c r="AB25" s="289">
        <v>5</v>
      </c>
      <c r="AC25" s="289">
        <v>5</v>
      </c>
      <c r="AD25" s="289">
        <v>5</v>
      </c>
      <c r="AE25" s="289"/>
      <c r="AF25" s="289"/>
      <c r="AG25" s="289"/>
    </row>
    <row r="26" spans="1:33" ht="23.25">
      <c r="A26" s="63">
        <v>21</v>
      </c>
      <c r="B26" s="260" t="s">
        <v>85</v>
      </c>
      <c r="C26" s="327" t="s">
        <v>86</v>
      </c>
      <c r="D26" s="123">
        <f>AVERAGE(H26:AD26)</f>
        <v>5</v>
      </c>
      <c r="E26" s="110">
        <v>0</v>
      </c>
      <c r="F26" s="110">
        <v>24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/>
      <c r="AF26" s="289"/>
      <c r="AG26" s="289"/>
    </row>
    <row r="27" spans="1:33" ht="37.5">
      <c r="A27" s="63">
        <v>22</v>
      </c>
      <c r="B27" s="260" t="s">
        <v>87</v>
      </c>
      <c r="C27" s="327" t="s">
        <v>88</v>
      </c>
      <c r="D27" s="123">
        <v>5</v>
      </c>
      <c r="E27" s="110">
        <v>0</v>
      </c>
      <c r="F27" s="110">
        <v>24</v>
      </c>
      <c r="G27" s="110">
        <v>0</v>
      </c>
      <c r="H27" s="289">
        <v>5</v>
      </c>
      <c r="I27" s="289">
        <v>5</v>
      </c>
      <c r="J27" s="289">
        <v>5</v>
      </c>
      <c r="K27" s="289">
        <v>5</v>
      </c>
      <c r="L27" s="289">
        <v>5</v>
      </c>
      <c r="M27" s="289">
        <v>5</v>
      </c>
      <c r="N27" s="289">
        <v>5</v>
      </c>
      <c r="O27" s="289">
        <v>5</v>
      </c>
      <c r="P27" s="289">
        <v>5</v>
      </c>
      <c r="Q27" s="289">
        <v>5</v>
      </c>
      <c r="R27" s="289">
        <v>5</v>
      </c>
      <c r="S27" s="289">
        <v>5</v>
      </c>
      <c r="T27" s="289">
        <v>5</v>
      </c>
      <c r="U27" s="289">
        <v>5</v>
      </c>
      <c r="V27" s="289">
        <v>5</v>
      </c>
      <c r="W27" s="289">
        <v>5</v>
      </c>
      <c r="X27" s="289">
        <v>5</v>
      </c>
      <c r="Y27" s="289">
        <v>5</v>
      </c>
      <c r="Z27" s="289">
        <v>5</v>
      </c>
      <c r="AA27" s="289">
        <v>5</v>
      </c>
      <c r="AB27" s="289">
        <v>5</v>
      </c>
      <c r="AC27" s="289">
        <v>5</v>
      </c>
      <c r="AD27" s="289">
        <v>5</v>
      </c>
      <c r="AE27" s="289"/>
      <c r="AF27" s="289"/>
      <c r="AG27" s="289"/>
    </row>
    <row r="28" spans="1:33" s="238" customFormat="1" ht="20.25">
      <c r="A28" s="166">
        <v>23</v>
      </c>
      <c r="B28" s="470" t="s">
        <v>36</v>
      </c>
      <c r="C28" s="470"/>
      <c r="D28" s="470"/>
      <c r="E28" s="470"/>
      <c r="F28" s="470"/>
      <c r="G28" s="470"/>
      <c r="H28" s="286">
        <f>H29+H30+H31+H32+H33</f>
        <v>20</v>
      </c>
      <c r="I28" s="148">
        <v>20</v>
      </c>
      <c r="J28" s="148">
        <f>J29+J30+J31+J32+J33</f>
        <v>15</v>
      </c>
      <c r="K28" s="148">
        <f>K29+K31+K32+K33</f>
        <v>20</v>
      </c>
      <c r="L28" s="148">
        <f>L29+L30+L31+L33</f>
        <v>10</v>
      </c>
      <c r="M28" s="148">
        <f>M29+M30+M31+M32+M33</f>
        <v>14</v>
      </c>
      <c r="N28" s="148">
        <f>+N29+N31+N32+N33</f>
        <v>20</v>
      </c>
      <c r="O28" s="148">
        <f>O29+O31+O32+O33</f>
        <v>20</v>
      </c>
      <c r="P28" s="148">
        <f>P29+P31+P33</f>
        <v>15</v>
      </c>
      <c r="Q28" s="148">
        <f>Q29+Q30+Q31+Q32+Q33</f>
        <v>15</v>
      </c>
      <c r="R28" s="148">
        <f>+R29+R31+R32+R33</f>
        <v>5</v>
      </c>
      <c r="S28" s="148">
        <f>+S29+S31+S32+S33</f>
        <v>10</v>
      </c>
      <c r="T28" s="148">
        <f>+T29+T31+T32+T33</f>
        <v>5</v>
      </c>
      <c r="U28" s="148">
        <f>+U29+U31+U32+U33</f>
        <v>10</v>
      </c>
      <c r="V28" s="148">
        <f>+V29+V31+V32+V33</f>
        <v>10</v>
      </c>
      <c r="W28" s="148">
        <f>+W29+W31+W33</f>
        <v>5</v>
      </c>
      <c r="X28" s="148">
        <f>+X29+X31+X33</f>
        <v>5</v>
      </c>
      <c r="Y28" s="148">
        <f>+Y29+Y31+Y33</f>
        <v>5</v>
      </c>
      <c r="Z28" s="148">
        <f>+Z29+Z30+Z31+Z32+Z33</f>
        <v>10</v>
      </c>
      <c r="AA28" s="148">
        <f>+AA29+AA31+AA32+AA33</f>
        <v>5</v>
      </c>
      <c r="AB28" s="148">
        <f>+AB31</f>
        <v>5</v>
      </c>
      <c r="AC28" s="148">
        <f>+AC31</f>
        <v>5</v>
      </c>
      <c r="AD28" s="148">
        <f>+AD29+AD31+AD33</f>
        <v>15</v>
      </c>
      <c r="AE28" s="148"/>
      <c r="AF28" s="148"/>
      <c r="AG28" s="148"/>
    </row>
    <row r="29" spans="1:33" ht="37.5">
      <c r="A29" s="63">
        <v>24</v>
      </c>
      <c r="B29" s="260" t="s">
        <v>89</v>
      </c>
      <c r="C29" s="327" t="s">
        <v>90</v>
      </c>
      <c r="D29" s="123">
        <f>AVERAGE(H29:AD29)</f>
        <v>2.380952380952381</v>
      </c>
      <c r="E29" s="110">
        <v>11</v>
      </c>
      <c r="F29" s="110">
        <v>11</v>
      </c>
      <c r="G29" s="110">
        <v>2</v>
      </c>
      <c r="H29" s="324">
        <v>5</v>
      </c>
      <c r="I29" s="289">
        <v>5</v>
      </c>
      <c r="J29" s="289">
        <v>5</v>
      </c>
      <c r="K29" s="289">
        <v>5</v>
      </c>
      <c r="L29" s="289">
        <v>0</v>
      </c>
      <c r="M29" s="289">
        <v>5</v>
      </c>
      <c r="N29" s="289">
        <v>5</v>
      </c>
      <c r="O29" s="289">
        <v>5</v>
      </c>
      <c r="P29" s="289">
        <v>5</v>
      </c>
      <c r="Q29" s="289">
        <v>0</v>
      </c>
      <c r="R29" s="289">
        <v>0</v>
      </c>
      <c r="S29" s="289">
        <v>0</v>
      </c>
      <c r="T29" s="289">
        <v>0</v>
      </c>
      <c r="U29" s="289">
        <v>0</v>
      </c>
      <c r="V29" s="289">
        <v>0</v>
      </c>
      <c r="W29" s="289">
        <v>0</v>
      </c>
      <c r="X29" s="289">
        <v>5</v>
      </c>
      <c r="Y29" s="289">
        <v>0</v>
      </c>
      <c r="Z29" s="289">
        <v>0</v>
      </c>
      <c r="AA29" s="322">
        <v>0</v>
      </c>
      <c r="AB29" s="322" t="s">
        <v>164</v>
      </c>
      <c r="AC29" s="322" t="s">
        <v>164</v>
      </c>
      <c r="AD29" s="289">
        <v>5</v>
      </c>
      <c r="AE29" s="213"/>
      <c r="AF29" s="213"/>
      <c r="AG29" s="213"/>
    </row>
    <row r="30" spans="1:33" s="50" customFormat="1" ht="56.25">
      <c r="A30" s="63">
        <v>25</v>
      </c>
      <c r="B30" s="260" t="s">
        <v>91</v>
      </c>
      <c r="C30" s="327" t="s">
        <v>92</v>
      </c>
      <c r="D30" s="123">
        <f>AVERAGE(H30:AD30)</f>
        <v>0</v>
      </c>
      <c r="E30" s="110">
        <v>7</v>
      </c>
      <c r="F30" s="110">
        <v>0</v>
      </c>
      <c r="G30" s="110">
        <v>17</v>
      </c>
      <c r="H30" s="289">
        <v>0</v>
      </c>
      <c r="I30" s="289">
        <v>0</v>
      </c>
      <c r="J30" s="289">
        <v>0</v>
      </c>
      <c r="K30" s="289" t="s">
        <v>164</v>
      </c>
      <c r="L30" s="289">
        <v>0</v>
      </c>
      <c r="M30" s="289">
        <v>0</v>
      </c>
      <c r="N30" s="289" t="s">
        <v>164</v>
      </c>
      <c r="O30" s="289" t="s">
        <v>164</v>
      </c>
      <c r="P30" s="289" t="s">
        <v>164</v>
      </c>
      <c r="Q30" s="289">
        <v>0</v>
      </c>
      <c r="R30" s="322" t="s">
        <v>164</v>
      </c>
      <c r="S30" s="322" t="s">
        <v>164</v>
      </c>
      <c r="T30" s="322" t="s">
        <v>164</v>
      </c>
      <c r="U30" s="322" t="s">
        <v>164</v>
      </c>
      <c r="V30" s="322" t="s">
        <v>164</v>
      </c>
      <c r="W30" s="322" t="s">
        <v>164</v>
      </c>
      <c r="X30" s="322" t="s">
        <v>164</v>
      </c>
      <c r="Y30" s="322" t="s">
        <v>164</v>
      </c>
      <c r="Z30" s="289">
        <v>0</v>
      </c>
      <c r="AA30" s="322" t="s">
        <v>164</v>
      </c>
      <c r="AB30" s="322" t="s">
        <v>164</v>
      </c>
      <c r="AC30" s="322" t="s">
        <v>164</v>
      </c>
      <c r="AD30" s="322" t="s">
        <v>164</v>
      </c>
      <c r="AE30" s="213"/>
      <c r="AF30" s="213"/>
      <c r="AG30" s="213"/>
    </row>
    <row r="31" spans="1:33" s="159" customFormat="1" ht="37.5">
      <c r="A31" s="155">
        <v>26</v>
      </c>
      <c r="B31" s="349" t="s">
        <v>93</v>
      </c>
      <c r="C31" s="328" t="s">
        <v>94</v>
      </c>
      <c r="D31" s="123">
        <f>AVERAGE(H31:AD31)</f>
        <v>4.130434782608695</v>
      </c>
      <c r="E31" s="158">
        <v>4</v>
      </c>
      <c r="F31" s="158">
        <v>20</v>
      </c>
      <c r="G31" s="158">
        <v>0</v>
      </c>
      <c r="H31" s="289">
        <v>5</v>
      </c>
      <c r="I31" s="289">
        <v>5</v>
      </c>
      <c r="J31" s="321">
        <v>0</v>
      </c>
      <c r="K31" s="289">
        <v>5</v>
      </c>
      <c r="L31" s="289">
        <v>5</v>
      </c>
      <c r="M31" s="289">
        <v>0</v>
      </c>
      <c r="N31" s="289">
        <v>5</v>
      </c>
      <c r="O31" s="289">
        <v>5</v>
      </c>
      <c r="P31" s="289">
        <v>5</v>
      </c>
      <c r="Q31" s="289">
        <v>5</v>
      </c>
      <c r="R31" s="289">
        <v>5</v>
      </c>
      <c r="S31" s="289">
        <v>5</v>
      </c>
      <c r="T31" s="289">
        <v>5</v>
      </c>
      <c r="U31" s="289">
        <v>5</v>
      </c>
      <c r="V31" s="289">
        <v>5</v>
      </c>
      <c r="W31" s="289">
        <v>5</v>
      </c>
      <c r="X31" s="289">
        <v>0</v>
      </c>
      <c r="Y31" s="289">
        <v>0</v>
      </c>
      <c r="Z31" s="289">
        <v>5</v>
      </c>
      <c r="AA31" s="322">
        <v>5</v>
      </c>
      <c r="AB31" s="322">
        <v>5</v>
      </c>
      <c r="AC31" s="322">
        <v>5</v>
      </c>
      <c r="AD31" s="289">
        <v>5</v>
      </c>
      <c r="AE31" s="213"/>
      <c r="AF31" s="213"/>
      <c r="AG31" s="213"/>
    </row>
    <row r="32" spans="1:33" ht="37.5">
      <c r="A32" s="63">
        <v>27</v>
      </c>
      <c r="B32" s="260" t="s">
        <v>95</v>
      </c>
      <c r="C32" s="327" t="s">
        <v>96</v>
      </c>
      <c r="D32" s="123">
        <f>AVERAGE(H32:AD32)</f>
        <v>3.6666666666666665</v>
      </c>
      <c r="E32" s="110">
        <v>4</v>
      </c>
      <c r="F32" s="110">
        <v>12</v>
      </c>
      <c r="G32" s="110">
        <v>8</v>
      </c>
      <c r="H32" s="289">
        <v>5</v>
      </c>
      <c r="I32" s="289">
        <v>5</v>
      </c>
      <c r="J32" s="289">
        <v>5</v>
      </c>
      <c r="K32" s="289">
        <v>5</v>
      </c>
      <c r="L32" s="289" t="s">
        <v>164</v>
      </c>
      <c r="M32" s="289">
        <v>5</v>
      </c>
      <c r="N32" s="289">
        <v>5</v>
      </c>
      <c r="O32" s="289">
        <v>5</v>
      </c>
      <c r="P32" s="289" t="s">
        <v>164</v>
      </c>
      <c r="Q32" s="289">
        <v>5</v>
      </c>
      <c r="R32" s="289">
        <v>0</v>
      </c>
      <c r="S32" s="289">
        <v>5</v>
      </c>
      <c r="T32" s="289">
        <v>0</v>
      </c>
      <c r="U32" s="289">
        <v>5</v>
      </c>
      <c r="V32" s="289">
        <v>5</v>
      </c>
      <c r="W32" s="322" t="s">
        <v>164</v>
      </c>
      <c r="X32" s="322" t="s">
        <v>164</v>
      </c>
      <c r="Y32" s="322" t="s">
        <v>164</v>
      </c>
      <c r="Z32" s="289">
        <v>0</v>
      </c>
      <c r="AA32" s="322">
        <v>0</v>
      </c>
      <c r="AB32" s="322" t="s">
        <v>164</v>
      </c>
      <c r="AC32" s="322" t="s">
        <v>164</v>
      </c>
      <c r="AD32" s="322" t="s">
        <v>164</v>
      </c>
      <c r="AE32" s="213"/>
      <c r="AF32" s="213"/>
      <c r="AG32" s="213"/>
    </row>
    <row r="33" spans="1:33" ht="75">
      <c r="A33" s="63">
        <v>28</v>
      </c>
      <c r="B33" s="260" t="s">
        <v>97</v>
      </c>
      <c r="C33" s="327" t="s">
        <v>98</v>
      </c>
      <c r="D33" s="123">
        <f>AVERAGE(H33:AD33)</f>
        <v>3.0476190476190474</v>
      </c>
      <c r="E33" s="110">
        <v>9</v>
      </c>
      <c r="F33" s="110">
        <v>13</v>
      </c>
      <c r="G33" s="110">
        <v>2</v>
      </c>
      <c r="H33" s="289">
        <v>5</v>
      </c>
      <c r="I33" s="289">
        <v>5</v>
      </c>
      <c r="J33" s="289">
        <v>5</v>
      </c>
      <c r="K33" s="289">
        <v>5</v>
      </c>
      <c r="L33" s="289">
        <v>5</v>
      </c>
      <c r="M33" s="289">
        <v>4</v>
      </c>
      <c r="N33" s="289">
        <v>5</v>
      </c>
      <c r="O33" s="289">
        <v>5</v>
      </c>
      <c r="P33" s="289">
        <v>5</v>
      </c>
      <c r="Q33" s="289">
        <v>5</v>
      </c>
      <c r="R33" s="289">
        <v>0</v>
      </c>
      <c r="S33" s="289">
        <v>0</v>
      </c>
      <c r="T33" s="289">
        <v>0</v>
      </c>
      <c r="U33" s="289">
        <v>0</v>
      </c>
      <c r="V33" s="289">
        <v>0</v>
      </c>
      <c r="W33" s="289">
        <v>0</v>
      </c>
      <c r="X33" s="289">
        <v>0</v>
      </c>
      <c r="Y33" s="289">
        <v>5</v>
      </c>
      <c r="Z33" s="289">
        <v>5</v>
      </c>
      <c r="AA33" s="322">
        <v>0</v>
      </c>
      <c r="AB33" s="322" t="s">
        <v>164</v>
      </c>
      <c r="AC33" s="322" t="s">
        <v>164</v>
      </c>
      <c r="AD33" s="289">
        <v>5</v>
      </c>
      <c r="AE33" s="213"/>
      <c r="AF33" s="213"/>
      <c r="AG33" s="213"/>
    </row>
    <row r="34" spans="1:33" s="238" customFormat="1" ht="22.5">
      <c r="A34" s="166">
        <v>29</v>
      </c>
      <c r="B34" s="466" t="s">
        <v>44</v>
      </c>
      <c r="C34" s="466"/>
      <c r="D34" s="466"/>
      <c r="E34" s="466"/>
      <c r="F34" s="466"/>
      <c r="G34" s="46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3" ref="O34:AD34">O35</f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5</v>
      </c>
      <c r="V34" s="148">
        <f t="shared" si="3"/>
        <v>0</v>
      </c>
      <c r="W34" s="148">
        <f t="shared" si="3"/>
        <v>5</v>
      </c>
      <c r="X34" s="148">
        <f t="shared" si="3"/>
        <v>5</v>
      </c>
      <c r="Y34" s="148">
        <f t="shared" si="3"/>
        <v>0</v>
      </c>
      <c r="Z34" s="148">
        <f t="shared" si="3"/>
        <v>0</v>
      </c>
      <c r="AA34" s="148">
        <f t="shared" si="3"/>
        <v>0</v>
      </c>
      <c r="AB34" s="148">
        <f t="shared" si="3"/>
        <v>5</v>
      </c>
      <c r="AC34" s="148">
        <f t="shared" si="3"/>
        <v>5</v>
      </c>
      <c r="AD34" s="148">
        <f t="shared" si="3"/>
        <v>5</v>
      </c>
      <c r="AE34" s="148"/>
      <c r="AF34" s="148"/>
      <c r="AG34" s="148"/>
    </row>
    <row r="35" spans="1:33" ht="46.5">
      <c r="A35" s="63">
        <v>30</v>
      </c>
      <c r="B35" s="110" t="s">
        <v>99</v>
      </c>
      <c r="C35" s="323" t="s">
        <v>100</v>
      </c>
      <c r="D35" s="123">
        <f>AVERAGE(H35:AD35)</f>
        <v>3.6956521739130435</v>
      </c>
      <c r="E35" s="110">
        <v>6</v>
      </c>
      <c r="F35" s="110">
        <v>18</v>
      </c>
      <c r="G35" s="110">
        <v>0</v>
      </c>
      <c r="H35" s="289">
        <v>0</v>
      </c>
      <c r="I35" s="289">
        <v>5</v>
      </c>
      <c r="J35" s="321">
        <v>0</v>
      </c>
      <c r="K35" s="289">
        <v>5</v>
      </c>
      <c r="L35" s="289">
        <v>5</v>
      </c>
      <c r="M35" s="289">
        <v>5</v>
      </c>
      <c r="N35" s="289">
        <v>5</v>
      </c>
      <c r="O35" s="289">
        <v>5</v>
      </c>
      <c r="P35" s="289">
        <v>5</v>
      </c>
      <c r="Q35" s="289">
        <v>5</v>
      </c>
      <c r="R35" s="289">
        <v>5</v>
      </c>
      <c r="S35" s="289">
        <v>5</v>
      </c>
      <c r="T35" s="289">
        <v>5</v>
      </c>
      <c r="U35" s="289">
        <v>5</v>
      </c>
      <c r="V35" s="289">
        <v>0</v>
      </c>
      <c r="W35" s="289">
        <v>5</v>
      </c>
      <c r="X35" s="289">
        <v>5</v>
      </c>
      <c r="Y35" s="289">
        <v>0</v>
      </c>
      <c r="Z35" s="289">
        <v>0</v>
      </c>
      <c r="AA35" s="213">
        <v>0</v>
      </c>
      <c r="AB35" s="289">
        <v>5</v>
      </c>
      <c r="AC35" s="289">
        <v>5</v>
      </c>
      <c r="AD35" s="289">
        <v>5</v>
      </c>
      <c r="AE35" s="213"/>
      <c r="AF35" s="213"/>
      <c r="AG35" s="213"/>
    </row>
    <row r="36" spans="2:33" ht="36" customHeight="1">
      <c r="B36" s="107"/>
      <c r="C36" s="270"/>
      <c r="D36" s="325"/>
      <c r="E36" s="110"/>
      <c r="F36" s="110"/>
      <c r="G36" s="110"/>
      <c r="H36" s="289"/>
      <c r="I36" s="289"/>
      <c r="J36" s="406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13"/>
      <c r="AB36" s="289"/>
      <c r="AC36" s="289"/>
      <c r="AD36" s="289"/>
      <c r="AE36" s="213"/>
      <c r="AF36" s="213"/>
      <c r="AG36" s="213"/>
    </row>
    <row r="37" spans="1:33" s="125" customFormat="1" ht="27" customHeight="1">
      <c r="A37" s="350"/>
      <c r="B37" s="124"/>
      <c r="C37" s="341" t="s">
        <v>124</v>
      </c>
      <c r="D37" s="335">
        <f>AVERAGE(H37:AD37)</f>
        <v>82.78260869565217</v>
      </c>
      <c r="E37" s="336"/>
      <c r="F37" s="336"/>
      <c r="G37" s="337"/>
      <c r="H37" s="338">
        <f aca="true" t="shared" si="4" ref="H37:AG37">H34+H28+H24+H21+H12+H6</f>
        <v>94</v>
      </c>
      <c r="I37" s="338">
        <f t="shared" si="4"/>
        <v>107</v>
      </c>
      <c r="J37" s="338">
        <f t="shared" si="4"/>
        <v>92</v>
      </c>
      <c r="K37" s="338">
        <f t="shared" si="4"/>
        <v>98</v>
      </c>
      <c r="L37" s="338">
        <f t="shared" si="4"/>
        <v>71</v>
      </c>
      <c r="M37" s="338">
        <f t="shared" si="4"/>
        <v>103</v>
      </c>
      <c r="N37" s="338">
        <f t="shared" si="4"/>
        <v>85</v>
      </c>
      <c r="O37" s="338">
        <f t="shared" si="4"/>
        <v>102</v>
      </c>
      <c r="P37" s="338">
        <f t="shared" si="4"/>
        <v>84</v>
      </c>
      <c r="Q37" s="338">
        <f t="shared" si="4"/>
        <v>100</v>
      </c>
      <c r="R37" s="338">
        <f t="shared" si="4"/>
        <v>73</v>
      </c>
      <c r="S37" s="338">
        <f t="shared" si="4"/>
        <v>70</v>
      </c>
      <c r="T37" s="338">
        <f t="shared" si="4"/>
        <v>67</v>
      </c>
      <c r="U37" s="338">
        <f t="shared" si="4"/>
        <v>88</v>
      </c>
      <c r="V37" s="338">
        <f t="shared" si="4"/>
        <v>76</v>
      </c>
      <c r="W37" s="338">
        <f t="shared" si="4"/>
        <v>68</v>
      </c>
      <c r="X37" s="338">
        <f t="shared" si="4"/>
        <v>83</v>
      </c>
      <c r="Y37" s="338">
        <f t="shared" si="4"/>
        <v>54</v>
      </c>
      <c r="Z37" s="338">
        <f t="shared" si="4"/>
        <v>86</v>
      </c>
      <c r="AA37" s="338">
        <f t="shared" si="4"/>
        <v>77</v>
      </c>
      <c r="AB37" s="338">
        <f t="shared" si="4"/>
        <v>71</v>
      </c>
      <c r="AC37" s="338">
        <f t="shared" si="4"/>
        <v>78</v>
      </c>
      <c r="AD37" s="338">
        <f t="shared" si="4"/>
        <v>77</v>
      </c>
      <c r="AE37" s="338">
        <f t="shared" si="4"/>
        <v>0</v>
      </c>
      <c r="AF37" s="338">
        <f t="shared" si="4"/>
        <v>0</v>
      </c>
      <c r="AG37" s="338">
        <f t="shared" si="4"/>
        <v>0</v>
      </c>
    </row>
    <row r="38" spans="1:33" s="125" customFormat="1" ht="27.75" customHeight="1">
      <c r="A38" s="350"/>
      <c r="B38" s="124"/>
      <c r="C38" s="341" t="s">
        <v>123</v>
      </c>
      <c r="D38" s="335">
        <f>AVERAGE(H38:AD38)</f>
        <v>108.69565217391305</v>
      </c>
      <c r="E38" s="336"/>
      <c r="F38" s="336"/>
      <c r="G38" s="337"/>
      <c r="H38" s="339">
        <v>120</v>
      </c>
      <c r="I38" s="339">
        <v>120</v>
      </c>
      <c r="J38" s="339">
        <v>115</v>
      </c>
      <c r="K38" s="339">
        <v>115</v>
      </c>
      <c r="L38" s="339">
        <v>100</v>
      </c>
      <c r="M38" s="339">
        <v>120</v>
      </c>
      <c r="N38" s="339">
        <v>110</v>
      </c>
      <c r="O38" s="339">
        <v>115</v>
      </c>
      <c r="P38" s="339">
        <v>95</v>
      </c>
      <c r="Q38" s="339">
        <v>120</v>
      </c>
      <c r="R38" s="339">
        <v>115</v>
      </c>
      <c r="S38" s="339">
        <v>110</v>
      </c>
      <c r="T38" s="339">
        <v>110</v>
      </c>
      <c r="U38" s="339">
        <v>115</v>
      </c>
      <c r="V38" s="339">
        <v>110</v>
      </c>
      <c r="W38" s="339">
        <v>100</v>
      </c>
      <c r="X38" s="339">
        <v>110</v>
      </c>
      <c r="Y38" s="339">
        <v>100</v>
      </c>
      <c r="Z38" s="339">
        <v>120</v>
      </c>
      <c r="AA38" s="339">
        <v>110</v>
      </c>
      <c r="AB38" s="339">
        <v>80</v>
      </c>
      <c r="AC38" s="339">
        <v>85</v>
      </c>
      <c r="AD38" s="339">
        <v>105</v>
      </c>
      <c r="AE38" s="339"/>
      <c r="AF38" s="339"/>
      <c r="AG38" s="339"/>
    </row>
    <row r="39" spans="1:33" s="353" customFormat="1" ht="24" customHeight="1">
      <c r="A39" s="351"/>
      <c r="B39" s="352"/>
      <c r="C39" s="341" t="s">
        <v>171</v>
      </c>
      <c r="D39" s="340">
        <f>AVERAGE(H39:AD39)</f>
        <v>3.8127806630923824</v>
      </c>
      <c r="E39" s="341"/>
      <c r="F39" s="342"/>
      <c r="G39" s="343"/>
      <c r="H39" s="344">
        <f>H37/H38*5</f>
        <v>3.9166666666666665</v>
      </c>
      <c r="I39" s="344">
        <f aca="true" t="shared" si="5" ref="I39:AG39">I37/I38*5</f>
        <v>4.458333333333334</v>
      </c>
      <c r="J39" s="344">
        <f t="shared" si="5"/>
        <v>4</v>
      </c>
      <c r="K39" s="344">
        <f t="shared" si="5"/>
        <v>4.260869565217391</v>
      </c>
      <c r="L39" s="344">
        <f t="shared" si="5"/>
        <v>3.55</v>
      </c>
      <c r="M39" s="344">
        <f t="shared" si="5"/>
        <v>4.291666666666666</v>
      </c>
      <c r="N39" s="344">
        <f t="shared" si="5"/>
        <v>3.8636363636363633</v>
      </c>
      <c r="O39" s="344">
        <f t="shared" si="5"/>
        <v>4.434782608695652</v>
      </c>
      <c r="P39" s="344">
        <f t="shared" si="5"/>
        <v>4.421052631578947</v>
      </c>
      <c r="Q39" s="344">
        <f t="shared" si="5"/>
        <v>4.166666666666667</v>
      </c>
      <c r="R39" s="344">
        <f t="shared" si="5"/>
        <v>3.1739130434782608</v>
      </c>
      <c r="S39" s="344">
        <f t="shared" si="5"/>
        <v>3.1818181818181817</v>
      </c>
      <c r="T39" s="344">
        <f t="shared" si="5"/>
        <v>3.045454545454546</v>
      </c>
      <c r="U39" s="344">
        <f t="shared" si="5"/>
        <v>3.8260869565217392</v>
      </c>
      <c r="V39" s="344">
        <f t="shared" si="5"/>
        <v>3.4545454545454546</v>
      </c>
      <c r="W39" s="344">
        <f t="shared" si="5"/>
        <v>3.4000000000000004</v>
      </c>
      <c r="X39" s="344">
        <f t="shared" si="5"/>
        <v>3.7727272727272725</v>
      </c>
      <c r="Y39" s="344">
        <f t="shared" si="5"/>
        <v>2.7</v>
      </c>
      <c r="Z39" s="344">
        <f t="shared" si="5"/>
        <v>3.5833333333333335</v>
      </c>
      <c r="AA39" s="344">
        <f t="shared" si="5"/>
        <v>3.5</v>
      </c>
      <c r="AB39" s="344">
        <f t="shared" si="5"/>
        <v>4.4375</v>
      </c>
      <c r="AC39" s="344">
        <f t="shared" si="5"/>
        <v>4.588235294117647</v>
      </c>
      <c r="AD39" s="344">
        <f t="shared" si="5"/>
        <v>3.6666666666666665</v>
      </c>
      <c r="AE39" s="345" t="e">
        <f t="shared" si="5"/>
        <v>#DIV/0!</v>
      </c>
      <c r="AF39" s="345" t="e">
        <f t="shared" si="5"/>
        <v>#DIV/0!</v>
      </c>
      <c r="AG39" s="345" t="e">
        <f t="shared" si="5"/>
        <v>#DIV/0!</v>
      </c>
    </row>
    <row r="40" spans="1:33" s="353" customFormat="1" ht="24" customHeight="1">
      <c r="A40" s="351"/>
      <c r="B40" s="352"/>
      <c r="C40" s="341"/>
      <c r="D40" s="335" t="s">
        <v>175</v>
      </c>
      <c r="E40" s="341"/>
      <c r="F40" s="342"/>
      <c r="G40" s="343"/>
      <c r="H40" s="346">
        <f>_xlfn.RANK.EQ(H39,H39:AD39)</f>
        <v>10</v>
      </c>
      <c r="I40" s="347">
        <f>RANK(I39,H39:AD39)</f>
        <v>2</v>
      </c>
      <c r="J40" s="346">
        <f>RANK(J39,H39:AD39)</f>
        <v>9</v>
      </c>
      <c r="K40" s="346">
        <f>RANK(K39,H39:AD39)</f>
        <v>7</v>
      </c>
      <c r="L40" s="346">
        <f>RANK(L39,H39:AD39)</f>
        <v>16</v>
      </c>
      <c r="M40" s="347">
        <f>RANK(M39,H39:AD39)</f>
        <v>6</v>
      </c>
      <c r="N40" s="346">
        <f>RANK(N39,H39:AD39)</f>
        <v>11</v>
      </c>
      <c r="O40" s="347">
        <f>_xlfn.RANK.EQ(O39,H39:AD39)</f>
        <v>4</v>
      </c>
      <c r="P40" s="346">
        <f>_xlfn.RANK.EQ(P39,G39:AD39)</f>
        <v>5</v>
      </c>
      <c r="Q40" s="346">
        <f>RANK(Q39,H39:AD39)</f>
        <v>8</v>
      </c>
      <c r="R40" s="346">
        <f>_xlfn.RANK.EQ(R39,H39:AD39)</f>
        <v>21</v>
      </c>
      <c r="S40" s="346">
        <f>_xlfn.RANK.EQ(S39,H39:AD39)</f>
        <v>20</v>
      </c>
      <c r="T40" s="346">
        <f>_xlfn.RANK.EQ(T39,H39:AD39)</f>
        <v>22</v>
      </c>
      <c r="U40" s="346">
        <f>_xlfn.RANK.EQ(U39,H39:AD39)</f>
        <v>12</v>
      </c>
      <c r="V40" s="346">
        <f>_xlfn.RANK.EQ(V39,H39:AD39)</f>
        <v>18</v>
      </c>
      <c r="W40" s="346">
        <f>_xlfn.RANK.EQ(W39,H39:AD39)</f>
        <v>19</v>
      </c>
      <c r="X40" s="346">
        <f>_xlfn.RANK.EQ(X39,H39:AD39)</f>
        <v>13</v>
      </c>
      <c r="Y40" s="346">
        <f>_xlfn.RANK.EQ(Y39,H39:AD39)</f>
        <v>23</v>
      </c>
      <c r="Z40" s="346">
        <f>_xlfn.RANK.EQ(Z39,H39:AD39)</f>
        <v>15</v>
      </c>
      <c r="AA40" s="346">
        <f>_xlfn.RANK.EQ(AA39,H39:AD39)</f>
        <v>17</v>
      </c>
      <c r="AB40" s="347">
        <f>_xlfn.RANK.EQ(AB39,H39:AD39)</f>
        <v>3</v>
      </c>
      <c r="AC40" s="347">
        <f>_xlfn.RANK.EQ(AC39,H39:AD39)</f>
        <v>1</v>
      </c>
      <c r="AD40" s="346">
        <f>_xlfn.RANK.EQ(AD39,H39:AD39)</f>
        <v>14</v>
      </c>
      <c r="AE40" s="346" t="e">
        <f>RANK(AE39,H39:Z39)</f>
        <v>#DIV/0!</v>
      </c>
      <c r="AF40" s="346" t="e">
        <f>RANK(AF39,H39:Z39)</f>
        <v>#DIV/0!</v>
      </c>
      <c r="AG40" s="346" t="e">
        <f>RANK(AG39,I39:Z39)</f>
        <v>#DIV/0!</v>
      </c>
    </row>
    <row r="41" spans="1:33" s="125" customFormat="1" ht="22.5" customHeight="1">
      <c r="A41" s="350"/>
      <c r="B41" s="124"/>
      <c r="D41" s="341" t="s">
        <v>122</v>
      </c>
      <c r="G41" s="373"/>
      <c r="H41" s="374"/>
      <c r="I41" s="374"/>
      <c r="J41" s="374"/>
      <c r="K41" s="374"/>
      <c r="L41" s="374"/>
      <c r="M41" s="374"/>
      <c r="N41" s="374"/>
      <c r="O41" s="374"/>
      <c r="P41" s="373"/>
      <c r="Q41" s="374"/>
      <c r="R41" s="375"/>
      <c r="S41" s="375"/>
      <c r="T41" s="375"/>
      <c r="U41" s="375"/>
      <c r="V41" s="376"/>
      <c r="W41" s="377"/>
      <c r="X41" s="373"/>
      <c r="Y41" s="373"/>
      <c r="Z41" s="373"/>
      <c r="AA41" s="373"/>
      <c r="AB41" s="373"/>
      <c r="AC41" s="373"/>
      <c r="AD41" s="373"/>
      <c r="AE41" s="374"/>
      <c r="AF41" s="374"/>
      <c r="AG41" s="374"/>
    </row>
    <row r="42" spans="1:33" s="125" customFormat="1" ht="22.5" customHeight="1" hidden="1">
      <c r="A42" s="350"/>
      <c r="B42" s="124"/>
      <c r="C42" s="378" t="s">
        <v>283</v>
      </c>
      <c r="D42" s="379">
        <v>3.9</v>
      </c>
      <c r="G42" s="373"/>
      <c r="H42" s="374"/>
      <c r="I42" s="374"/>
      <c r="J42" s="374"/>
      <c r="K42" s="374"/>
      <c r="L42" s="374"/>
      <c r="M42" s="374"/>
      <c r="N42" s="374"/>
      <c r="O42" s="374"/>
      <c r="P42" s="373"/>
      <c r="Q42" s="374"/>
      <c r="R42" s="375"/>
      <c r="S42" s="375"/>
      <c r="T42" s="375"/>
      <c r="U42" s="375"/>
      <c r="V42" s="376"/>
      <c r="W42" s="377"/>
      <c r="X42" s="373"/>
      <c r="Y42" s="373"/>
      <c r="Z42" s="373"/>
      <c r="AA42" s="373"/>
      <c r="AB42" s="373"/>
      <c r="AC42" s="373"/>
      <c r="AD42" s="373"/>
      <c r="AE42" s="374"/>
      <c r="AF42" s="374"/>
      <c r="AG42" s="374"/>
    </row>
    <row r="43" spans="1:33" s="125" customFormat="1" ht="22.5" customHeight="1" hidden="1">
      <c r="A43" s="350"/>
      <c r="B43" s="124"/>
      <c r="D43" s="380"/>
      <c r="G43" s="373"/>
      <c r="H43" s="374"/>
      <c r="I43" s="374"/>
      <c r="J43" s="374"/>
      <c r="K43" s="374"/>
      <c r="L43" s="374"/>
      <c r="M43" s="374"/>
      <c r="N43" s="374"/>
      <c r="O43" s="374"/>
      <c r="P43" s="373"/>
      <c r="Q43" s="374"/>
      <c r="R43" s="375"/>
      <c r="S43" s="375"/>
      <c r="T43" s="375"/>
      <c r="U43" s="375"/>
      <c r="V43" s="376"/>
      <c r="W43" s="377"/>
      <c r="X43" s="373"/>
      <c r="Y43" s="373"/>
      <c r="Z43" s="373"/>
      <c r="AA43" s="373"/>
      <c r="AB43" s="373"/>
      <c r="AC43" s="373"/>
      <c r="AD43" s="373"/>
      <c r="AE43" s="374"/>
      <c r="AF43" s="374"/>
      <c r="AG43" s="374"/>
    </row>
    <row r="44" spans="1:33" s="373" customFormat="1" ht="65.25" customHeight="1" hidden="1">
      <c r="A44" s="350"/>
      <c r="C44" s="381" t="s">
        <v>129</v>
      </c>
      <c r="D44" s="329" t="s">
        <v>285</v>
      </c>
      <c r="E44" s="467" t="s">
        <v>284</v>
      </c>
      <c r="F44" s="467"/>
      <c r="G44" s="329" t="s">
        <v>172</v>
      </c>
      <c r="H44" s="329" t="s">
        <v>173</v>
      </c>
      <c r="I44" s="329" t="s">
        <v>174</v>
      </c>
      <c r="J44" s="126"/>
      <c r="K44" s="126"/>
      <c r="L44" s="126"/>
      <c r="M44" s="126"/>
      <c r="N44" s="126"/>
      <c r="O44" s="126"/>
      <c r="P44" s="382"/>
      <c r="Q44" s="126"/>
      <c r="R44" s="375"/>
      <c r="S44" s="375"/>
      <c r="T44" s="375"/>
      <c r="U44" s="375"/>
      <c r="V44" s="383"/>
      <c r="W44" s="384"/>
      <c r="X44" s="125"/>
      <c r="Y44" s="125"/>
      <c r="Z44" s="125"/>
      <c r="AA44" s="125"/>
      <c r="AB44" s="125"/>
      <c r="AC44" s="125"/>
      <c r="AD44" s="125"/>
      <c r="AE44" s="126"/>
      <c r="AF44" s="126"/>
      <c r="AG44" s="126"/>
    </row>
    <row r="45" spans="1:33" s="125" customFormat="1" ht="82.5" customHeight="1" hidden="1">
      <c r="A45" s="350"/>
      <c r="B45" s="124"/>
      <c r="D45" s="385">
        <v>1</v>
      </c>
      <c r="E45" s="462" t="s">
        <v>104</v>
      </c>
      <c r="F45" s="462"/>
      <c r="G45" s="386">
        <v>112</v>
      </c>
      <c r="H45" s="387">
        <v>4.87</v>
      </c>
      <c r="I45" s="388">
        <f>2000*G45/535</f>
        <v>418.69158878504675</v>
      </c>
      <c r="J45" s="126"/>
      <c r="K45" s="126"/>
      <c r="L45" s="389"/>
      <c r="M45" s="390"/>
      <c r="N45" s="391"/>
      <c r="O45" s="390"/>
      <c r="P45" s="382"/>
      <c r="Q45" s="126"/>
      <c r="R45" s="375"/>
      <c r="S45" s="375"/>
      <c r="T45" s="375"/>
      <c r="U45" s="375"/>
      <c r="V45" s="383"/>
      <c r="W45" s="384"/>
      <c r="AE45" s="126"/>
      <c r="AF45" s="126"/>
      <c r="AG45" s="126"/>
    </row>
    <row r="46" spans="1:33" s="125" customFormat="1" ht="82.5" customHeight="1" hidden="1">
      <c r="A46" s="350"/>
      <c r="B46" s="124"/>
      <c r="C46" s="392" t="s">
        <v>254</v>
      </c>
      <c r="D46" s="385">
        <v>2</v>
      </c>
      <c r="E46" s="462" t="s">
        <v>101</v>
      </c>
      <c r="F46" s="462"/>
      <c r="G46" s="386">
        <v>109</v>
      </c>
      <c r="H46" s="387">
        <v>4.739</v>
      </c>
      <c r="I46" s="388">
        <f>2000*G46/535</f>
        <v>407.4766355140187</v>
      </c>
      <c r="J46" s="126"/>
      <c r="K46" s="393"/>
      <c r="L46" s="393"/>
      <c r="M46" s="389"/>
      <c r="N46" s="389"/>
      <c r="O46" s="389"/>
      <c r="P46" s="382"/>
      <c r="Q46" s="126"/>
      <c r="R46" s="375"/>
      <c r="S46" s="375"/>
      <c r="T46" s="375"/>
      <c r="U46" s="375"/>
      <c r="V46" s="383"/>
      <c r="W46" s="384"/>
      <c r="AE46" s="126"/>
      <c r="AF46" s="126"/>
      <c r="AG46" s="126"/>
    </row>
    <row r="47" spans="1:33" s="125" customFormat="1" ht="82.5" customHeight="1" hidden="1">
      <c r="A47" s="350"/>
      <c r="B47" s="124"/>
      <c r="D47" s="385">
        <v>3</v>
      </c>
      <c r="E47" s="462" t="s">
        <v>289</v>
      </c>
      <c r="F47" s="462"/>
      <c r="G47" s="386">
        <v>107</v>
      </c>
      <c r="H47" s="387">
        <v>4.652</v>
      </c>
      <c r="I47" s="388">
        <f>2000*G47/535</f>
        <v>400</v>
      </c>
      <c r="J47" s="126"/>
      <c r="K47" s="389"/>
      <c r="L47" s="389"/>
      <c r="M47" s="126"/>
      <c r="N47" s="126"/>
      <c r="O47" s="126"/>
      <c r="P47" s="382"/>
      <c r="Q47" s="126"/>
      <c r="R47" s="375"/>
      <c r="S47" s="375"/>
      <c r="T47" s="375"/>
      <c r="U47" s="375"/>
      <c r="V47" s="383"/>
      <c r="W47" s="384"/>
      <c r="AE47" s="126"/>
      <c r="AF47" s="129"/>
      <c r="AG47" s="129"/>
    </row>
    <row r="48" spans="1:33" s="125" customFormat="1" ht="82.5" customHeight="1" hidden="1">
      <c r="A48" s="350"/>
      <c r="B48" s="124"/>
      <c r="D48" s="385">
        <v>4</v>
      </c>
      <c r="E48" s="462" t="s">
        <v>111</v>
      </c>
      <c r="F48" s="462"/>
      <c r="G48" s="386">
        <v>106</v>
      </c>
      <c r="H48" s="387">
        <v>4.609</v>
      </c>
      <c r="I48" s="388">
        <f>2000*G48/535</f>
        <v>396.2616822429907</v>
      </c>
      <c r="J48" s="393"/>
      <c r="K48" s="126"/>
      <c r="L48" s="126"/>
      <c r="M48" s="126"/>
      <c r="N48" s="126"/>
      <c r="O48" s="126"/>
      <c r="P48" s="382"/>
      <c r="Q48" s="126"/>
      <c r="R48" s="375"/>
      <c r="S48" s="375"/>
      <c r="T48" s="375"/>
      <c r="U48" s="375"/>
      <c r="V48" s="383"/>
      <c r="W48" s="384"/>
      <c r="AE48" s="126"/>
      <c r="AF48" s="126"/>
      <c r="AG48" s="126"/>
    </row>
    <row r="49" spans="1:33" s="125" customFormat="1" ht="84.75" customHeight="1" hidden="1">
      <c r="A49" s="350"/>
      <c r="B49" s="124"/>
      <c r="D49" s="385">
        <v>5</v>
      </c>
      <c r="E49" s="462" t="s">
        <v>102</v>
      </c>
      <c r="F49" s="462"/>
      <c r="G49" s="386">
        <v>101</v>
      </c>
      <c r="H49" s="387">
        <v>4.591</v>
      </c>
      <c r="I49" s="388">
        <f>2000*G49/535</f>
        <v>377.5700934579439</v>
      </c>
      <c r="J49" s="126"/>
      <c r="K49" s="126"/>
      <c r="L49" s="126"/>
      <c r="M49" s="126"/>
      <c r="N49" s="126" t="s">
        <v>139</v>
      </c>
      <c r="O49" s="126"/>
      <c r="P49" s="382"/>
      <c r="Q49" s="126"/>
      <c r="R49" s="384"/>
      <c r="S49" s="384"/>
      <c r="T49" s="384"/>
      <c r="U49" s="384"/>
      <c r="V49" s="383"/>
      <c r="W49" s="384"/>
      <c r="AE49" s="126"/>
      <c r="AF49" s="126"/>
      <c r="AG49" s="126"/>
    </row>
    <row r="50" spans="1:33" s="125" customFormat="1" ht="30.75" customHeight="1" hidden="1">
      <c r="A50" s="350"/>
      <c r="B50" s="124"/>
      <c r="D50" s="463" t="s">
        <v>133</v>
      </c>
      <c r="E50" s="464"/>
      <c r="F50" s="465"/>
      <c r="G50" s="394">
        <f>SUM(G45:G49)</f>
        <v>535</v>
      </c>
      <c r="H50" s="110"/>
      <c r="I50" s="386"/>
      <c r="J50" s="126"/>
      <c r="K50" s="126"/>
      <c r="L50" s="126"/>
      <c r="M50" s="126"/>
      <c r="N50" s="126"/>
      <c r="O50" s="126"/>
      <c r="P50" s="382"/>
      <c r="Q50" s="126"/>
      <c r="R50" s="384"/>
      <c r="S50" s="384"/>
      <c r="T50" s="384"/>
      <c r="U50" s="384"/>
      <c r="V50" s="383"/>
      <c r="W50" s="384"/>
      <c r="AE50" s="126"/>
      <c r="AF50" s="126"/>
      <c r="AG50" s="126"/>
    </row>
    <row r="51" spans="1:33" s="125" customFormat="1" ht="30.75" customHeight="1" hidden="1">
      <c r="A51" s="350"/>
      <c r="B51" s="124"/>
      <c r="D51" s="463" t="s">
        <v>132</v>
      </c>
      <c r="E51" s="464"/>
      <c r="F51" s="465"/>
      <c r="G51" s="395">
        <v>2000</v>
      </c>
      <c r="H51" s="110"/>
      <c r="I51" s="386">
        <f>G51-I45-I49-I46-I47-I48</f>
        <v>0</v>
      </c>
      <c r="J51" s="126"/>
      <c r="K51" s="126"/>
      <c r="L51" s="126"/>
      <c r="M51" s="126"/>
      <c r="N51" s="126"/>
      <c r="O51" s="126"/>
      <c r="P51" s="382"/>
      <c r="Q51" s="126"/>
      <c r="R51" s="384"/>
      <c r="S51" s="384"/>
      <c r="T51" s="384"/>
      <c r="U51" s="384"/>
      <c r="V51" s="383"/>
      <c r="W51" s="384"/>
      <c r="AE51" s="126"/>
      <c r="AF51" s="126"/>
      <c r="AG51" s="126"/>
    </row>
    <row r="52" spans="1:33" s="125" customFormat="1" ht="56.25" customHeight="1" hidden="1">
      <c r="A52" s="350"/>
      <c r="B52" s="124"/>
      <c r="D52" s="124"/>
      <c r="G52" s="124"/>
      <c r="H52" s="126"/>
      <c r="I52" s="127"/>
      <c r="J52" s="127"/>
      <c r="K52" s="126"/>
      <c r="L52" s="126"/>
      <c r="M52" s="126"/>
      <c r="N52" s="126"/>
      <c r="O52" s="126"/>
      <c r="P52" s="382"/>
      <c r="Q52" s="126"/>
      <c r="R52" s="384"/>
      <c r="S52" s="384"/>
      <c r="T52" s="384"/>
      <c r="U52" s="384"/>
      <c r="V52" s="383"/>
      <c r="W52" s="384"/>
      <c r="AE52" s="126"/>
      <c r="AF52" s="127"/>
      <c r="AG52" s="127"/>
    </row>
    <row r="53" spans="1:30" s="126" customFormat="1" ht="24.75" customHeight="1" hidden="1">
      <c r="A53" s="350"/>
      <c r="B53" s="124"/>
      <c r="C53" s="125"/>
      <c r="D53" s="124"/>
      <c r="E53" s="125"/>
      <c r="F53" s="125"/>
      <c r="G53" s="124"/>
      <c r="P53" s="382"/>
      <c r="R53" s="384"/>
      <c r="S53" s="384"/>
      <c r="T53" s="384"/>
      <c r="U53" s="384"/>
      <c r="V53" s="383"/>
      <c r="W53" s="384"/>
      <c r="X53" s="125"/>
      <c r="Y53" s="125"/>
      <c r="Z53" s="125"/>
      <c r="AA53" s="125"/>
      <c r="AB53" s="125"/>
      <c r="AC53" s="125"/>
      <c r="AD53" s="125"/>
    </row>
    <row r="54" spans="1:33" s="125" customFormat="1" ht="45" customHeight="1" hidden="1">
      <c r="A54" s="350"/>
      <c r="B54" s="124"/>
      <c r="D54" s="124"/>
      <c r="G54" s="124"/>
      <c r="H54" s="126"/>
      <c r="I54" s="126"/>
      <c r="J54" s="126"/>
      <c r="K54" s="126"/>
      <c r="L54" s="126"/>
      <c r="M54" s="126"/>
      <c r="N54" s="126"/>
      <c r="O54" s="126"/>
      <c r="P54" s="382"/>
      <c r="Q54" s="126"/>
      <c r="R54" s="384"/>
      <c r="S54" s="384"/>
      <c r="T54" s="384"/>
      <c r="U54" s="384"/>
      <c r="V54" s="383"/>
      <c r="W54" s="384"/>
      <c r="AE54" s="126"/>
      <c r="AF54" s="126"/>
      <c r="AG54" s="126"/>
    </row>
    <row r="55" spans="1:33" s="125" customFormat="1" ht="45" customHeight="1" hidden="1">
      <c r="A55" s="350"/>
      <c r="B55" s="124"/>
      <c r="D55" s="124"/>
      <c r="G55" s="124"/>
      <c r="H55" s="126"/>
      <c r="I55" s="126"/>
      <c r="J55" s="126"/>
      <c r="K55" s="126"/>
      <c r="L55" s="126"/>
      <c r="M55" s="126"/>
      <c r="N55" s="126"/>
      <c r="O55" s="126"/>
      <c r="P55" s="382"/>
      <c r="Q55" s="126"/>
      <c r="R55" s="384"/>
      <c r="S55" s="384"/>
      <c r="T55" s="384"/>
      <c r="U55" s="384"/>
      <c r="V55" s="383"/>
      <c r="W55" s="384"/>
      <c r="AE55" s="126"/>
      <c r="AF55" s="126"/>
      <c r="AG55" s="126"/>
    </row>
    <row r="56" spans="1:33" s="125" customFormat="1" ht="45" customHeight="1" hidden="1">
      <c r="A56" s="350"/>
      <c r="B56" s="124"/>
      <c r="C56" s="396" t="s">
        <v>291</v>
      </c>
      <c r="D56" s="124"/>
      <c r="G56" s="124"/>
      <c r="H56" s="126"/>
      <c r="I56" s="126"/>
      <c r="J56" s="126"/>
      <c r="K56" s="126"/>
      <c r="L56" s="126"/>
      <c r="M56" s="126"/>
      <c r="N56" s="126"/>
      <c r="O56" s="126"/>
      <c r="P56" s="382"/>
      <c r="Q56" s="126"/>
      <c r="R56" s="384"/>
      <c r="S56" s="384"/>
      <c r="T56" s="384"/>
      <c r="U56" s="384"/>
      <c r="V56" s="383"/>
      <c r="W56" s="384"/>
      <c r="AE56" s="126"/>
      <c r="AF56" s="126"/>
      <c r="AG56" s="126"/>
    </row>
    <row r="57" spans="1:33" s="398" customFormat="1" ht="45" customHeight="1" hidden="1">
      <c r="A57" s="397"/>
      <c r="C57" s="396" t="s">
        <v>292</v>
      </c>
      <c r="D57" s="124"/>
      <c r="E57" s="125"/>
      <c r="F57" s="125"/>
      <c r="G57" s="124"/>
      <c r="H57" s="399">
        <v>110</v>
      </c>
      <c r="I57" s="399">
        <v>110</v>
      </c>
      <c r="J57" s="399">
        <v>105</v>
      </c>
      <c r="K57" s="399">
        <v>105</v>
      </c>
      <c r="L57" s="399">
        <v>90</v>
      </c>
      <c r="M57" s="399">
        <v>110</v>
      </c>
      <c r="N57" s="399">
        <v>100</v>
      </c>
      <c r="O57" s="399">
        <v>105</v>
      </c>
      <c r="P57" s="399">
        <v>85</v>
      </c>
      <c r="Q57" s="399">
        <v>110</v>
      </c>
      <c r="R57" s="400">
        <v>105</v>
      </c>
      <c r="S57" s="400">
        <v>100</v>
      </c>
      <c r="T57" s="400">
        <v>100</v>
      </c>
      <c r="U57" s="400">
        <v>105</v>
      </c>
      <c r="V57" s="401">
        <v>100</v>
      </c>
      <c r="W57" s="400">
        <v>90</v>
      </c>
      <c r="X57" s="396">
        <v>100</v>
      </c>
      <c r="Y57" s="396">
        <v>90</v>
      </c>
      <c r="Z57" s="396">
        <v>110</v>
      </c>
      <c r="AA57" s="396">
        <v>100</v>
      </c>
      <c r="AB57" s="396">
        <v>70</v>
      </c>
      <c r="AC57" s="402">
        <v>75</v>
      </c>
      <c r="AD57" s="396">
        <v>95</v>
      </c>
      <c r="AE57" s="399"/>
      <c r="AF57" s="399"/>
      <c r="AG57" s="399"/>
    </row>
    <row r="58" spans="1:33" s="353" customFormat="1" ht="45" customHeight="1" hidden="1">
      <c r="A58" s="351"/>
      <c r="B58" s="352"/>
      <c r="C58" s="403"/>
      <c r="D58" s="352"/>
      <c r="G58" s="352"/>
      <c r="H58" s="404">
        <f aca="true" t="shared" si="6" ref="H58:AG58">H37/H57*5</f>
        <v>4.2727272727272725</v>
      </c>
      <c r="I58" s="404">
        <f t="shared" si="6"/>
        <v>4.863636363636364</v>
      </c>
      <c r="J58" s="404">
        <f t="shared" si="6"/>
        <v>4.380952380952381</v>
      </c>
      <c r="K58" s="404">
        <f t="shared" si="6"/>
        <v>4.666666666666667</v>
      </c>
      <c r="L58" s="404">
        <f t="shared" si="6"/>
        <v>3.944444444444444</v>
      </c>
      <c r="M58" s="404">
        <f t="shared" si="6"/>
        <v>4.681818181818182</v>
      </c>
      <c r="N58" s="404">
        <f t="shared" si="6"/>
        <v>4.25</v>
      </c>
      <c r="O58" s="404">
        <f t="shared" si="6"/>
        <v>4.857142857142857</v>
      </c>
      <c r="P58" s="404">
        <f t="shared" si="6"/>
        <v>4.9411764705882355</v>
      </c>
      <c r="Q58" s="404">
        <f t="shared" si="6"/>
        <v>4.545454545454545</v>
      </c>
      <c r="R58" s="404">
        <f t="shared" si="6"/>
        <v>3.4761904761904763</v>
      </c>
      <c r="S58" s="404">
        <f t="shared" si="6"/>
        <v>3.5</v>
      </c>
      <c r="T58" s="404">
        <f t="shared" si="6"/>
        <v>3.35</v>
      </c>
      <c r="U58" s="404">
        <f t="shared" si="6"/>
        <v>4.190476190476191</v>
      </c>
      <c r="V58" s="404">
        <f t="shared" si="6"/>
        <v>3.8</v>
      </c>
      <c r="W58" s="404">
        <f t="shared" si="6"/>
        <v>3.7777777777777777</v>
      </c>
      <c r="X58" s="404">
        <f t="shared" si="6"/>
        <v>4.1499999999999995</v>
      </c>
      <c r="Y58" s="404">
        <f t="shared" si="6"/>
        <v>3</v>
      </c>
      <c r="Z58" s="404">
        <f t="shared" si="6"/>
        <v>3.909090909090909</v>
      </c>
      <c r="AA58" s="404">
        <f t="shared" si="6"/>
        <v>3.85</v>
      </c>
      <c r="AB58" s="404">
        <f t="shared" si="6"/>
        <v>5.071428571428571</v>
      </c>
      <c r="AC58" s="404">
        <f t="shared" si="6"/>
        <v>5.2</v>
      </c>
      <c r="AD58" s="404">
        <f t="shared" si="6"/>
        <v>4.052631578947368</v>
      </c>
      <c r="AE58" s="404" t="e">
        <f t="shared" si="6"/>
        <v>#DIV/0!</v>
      </c>
      <c r="AF58" s="404" t="e">
        <f t="shared" si="6"/>
        <v>#DIV/0!</v>
      </c>
      <c r="AG58" s="404" t="e">
        <f t="shared" si="6"/>
        <v>#DIV/0!</v>
      </c>
    </row>
    <row r="59" spans="1:33" s="125" customFormat="1" ht="45" customHeight="1" hidden="1">
      <c r="A59" s="350"/>
      <c r="B59" s="124"/>
      <c r="D59" s="124"/>
      <c r="G59" s="124"/>
      <c r="H59" s="126"/>
      <c r="I59" s="126"/>
      <c r="J59" s="126"/>
      <c r="K59" s="126"/>
      <c r="L59" s="126"/>
      <c r="M59" s="126"/>
      <c r="N59" s="126"/>
      <c r="O59" s="126"/>
      <c r="P59" s="382"/>
      <c r="Q59" s="126"/>
      <c r="R59" s="384"/>
      <c r="S59" s="384"/>
      <c r="T59" s="384"/>
      <c r="U59" s="384"/>
      <c r="V59" s="383"/>
      <c r="W59" s="384"/>
      <c r="AE59" s="126"/>
      <c r="AF59" s="126"/>
      <c r="AG59" s="126"/>
    </row>
    <row r="60" spans="1:33" s="125" customFormat="1" ht="45" customHeight="1">
      <c r="A60" s="350"/>
      <c r="B60" s="124"/>
      <c r="D60" s="124"/>
      <c r="G60" s="124"/>
      <c r="H60" s="126"/>
      <c r="I60" s="126"/>
      <c r="J60" s="126"/>
      <c r="K60" s="126"/>
      <c r="L60" s="126"/>
      <c r="M60" s="126"/>
      <c r="N60" s="126"/>
      <c r="O60" s="126"/>
      <c r="P60" s="382"/>
      <c r="Q60" s="126"/>
      <c r="R60" s="384"/>
      <c r="S60" s="384"/>
      <c r="T60" s="384"/>
      <c r="U60" s="384"/>
      <c r="V60" s="383"/>
      <c r="W60" s="384"/>
      <c r="AE60" s="126"/>
      <c r="AF60" s="126"/>
      <c r="AG60" s="126"/>
    </row>
  </sheetData>
  <sheetProtection/>
  <autoFilter ref="A3:AG42"/>
  <mergeCells count="15">
    <mergeCell ref="B6:G6"/>
    <mergeCell ref="B12:E12"/>
    <mergeCell ref="B21:G21"/>
    <mergeCell ref="B24:G24"/>
    <mergeCell ref="B28:G28"/>
    <mergeCell ref="E49:F49"/>
    <mergeCell ref="D50:F50"/>
    <mergeCell ref="D51:F51"/>
    <mergeCell ref="E48:F48"/>
    <mergeCell ref="B1:K1"/>
    <mergeCell ref="B34:G34"/>
    <mergeCell ref="E44:F44"/>
    <mergeCell ref="E45:F45"/>
    <mergeCell ref="E46:F46"/>
    <mergeCell ref="E47:F47"/>
  </mergeCells>
  <conditionalFormatting sqref="R13:S14 S20 R18:S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$U$8</formula>
    </cfRule>
  </conditionalFormatting>
  <conditionalFormatting sqref="T14 V18 U20:V20 V14 Y20:Z20 Z10 AD12:AD13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$T$8</formula>
    </cfRule>
  </conditionalFormatting>
  <conditionalFormatting sqref="W13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$T$8</formula>
    </cfRule>
  </conditionalFormatting>
  <conditionalFormatting sqref="X18:Y18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$T$8</formula>
    </cfRule>
  </conditionalFormatting>
  <conditionalFormatting sqref="AD18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$T$8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8" scale="41" r:id="rId1"/>
  <rowBreaks count="1" manualBreakCount="1">
    <brk id="42" max="33" man="1"/>
  </rowBreaks>
  <colBreaks count="1" manualBreakCount="1">
    <brk id="19" max="5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outlinePr summaryRight="0"/>
    <pageSetUpPr fitToPage="1"/>
  </sheetPr>
  <dimension ref="A1:AH58"/>
  <sheetViews>
    <sheetView view="pageBreakPreview" zoomScale="50" zoomScaleNormal="50" zoomScaleSheetLayoutView="50" zoomScalePageLayoutView="0" workbookViewId="0" topLeftCell="E1">
      <pane ySplit="3" topLeftCell="A8" activePane="bottomLeft" state="frozen"/>
      <selection pane="topLeft" activeCell="H38" sqref="H38"/>
      <selection pane="bottomLeft" activeCell="H38" sqref="H38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7" width="26.00390625" style="29" customWidth="1" outlineLevel="1"/>
    <col min="18" max="18" width="26.00390625" style="12" customWidth="1" outlineLevel="1"/>
    <col min="19" max="22" width="26.00390625" style="33" customWidth="1" outlineLevel="1"/>
    <col min="23" max="23" width="26.00390625" style="41" customWidth="1" outlineLevel="1"/>
    <col min="24" max="24" width="26.00390625" style="33" customWidth="1" outlineLevel="1"/>
    <col min="25" max="31" width="26.00390625" style="26" customWidth="1" outlineLevel="1"/>
    <col min="32" max="34" width="21.00390625" style="12" customWidth="1" outlineLevel="1"/>
    <col min="35" max="16384" width="8.8515625" style="26" customWidth="1"/>
  </cols>
  <sheetData>
    <row r="1" spans="1:10" ht="27" customHeight="1">
      <c r="A1" s="461" t="s">
        <v>315</v>
      </c>
      <c r="B1" s="461"/>
      <c r="C1" s="461"/>
      <c r="D1" s="461"/>
      <c r="E1" s="461"/>
      <c r="F1" s="461"/>
      <c r="G1" s="461"/>
      <c r="H1" s="461"/>
      <c r="I1" s="461"/>
      <c r="J1" s="461"/>
    </row>
    <row r="2" ht="15" customHeight="1">
      <c r="B2" s="102"/>
    </row>
    <row r="3" spans="1:34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252" t="s">
        <v>290</v>
      </c>
      <c r="R3" s="252" t="s">
        <v>115</v>
      </c>
      <c r="S3" s="252" t="s">
        <v>125</v>
      </c>
      <c r="T3" s="252" t="s">
        <v>126</v>
      </c>
      <c r="U3" s="252" t="s">
        <v>201</v>
      </c>
      <c r="V3" s="252" t="s">
        <v>165</v>
      </c>
      <c r="W3" s="252" t="s">
        <v>167</v>
      </c>
      <c r="X3" s="252" t="s">
        <v>166</v>
      </c>
      <c r="Y3" s="252" t="s">
        <v>127</v>
      </c>
      <c r="Z3" s="252" t="s">
        <v>168</v>
      </c>
      <c r="AA3" s="252" t="s">
        <v>169</v>
      </c>
      <c r="AB3" s="410" t="s">
        <v>149</v>
      </c>
      <c r="AC3" s="252" t="s">
        <v>199</v>
      </c>
      <c r="AD3" s="410" t="s">
        <v>200</v>
      </c>
      <c r="AE3" s="252" t="s">
        <v>202</v>
      </c>
      <c r="AF3" s="252" t="s">
        <v>242</v>
      </c>
      <c r="AG3" s="252" t="s">
        <v>103</v>
      </c>
      <c r="AH3" s="252" t="s">
        <v>293</v>
      </c>
    </row>
    <row r="4" spans="1:34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316</v>
      </c>
      <c r="N4" s="318" t="s">
        <v>319</v>
      </c>
      <c r="O4" s="318" t="s">
        <v>296</v>
      </c>
      <c r="P4" s="318" t="s">
        <v>298</v>
      </c>
      <c r="Q4" s="318" t="s">
        <v>320</v>
      </c>
      <c r="R4" s="318" t="s">
        <v>321</v>
      </c>
      <c r="S4" s="260" t="s">
        <v>305</v>
      </c>
      <c r="T4" s="260" t="s">
        <v>306</v>
      </c>
      <c r="U4" s="260" t="s">
        <v>307</v>
      </c>
      <c r="V4" s="260" t="s">
        <v>308</v>
      </c>
      <c r="W4" s="260" t="s">
        <v>309</v>
      </c>
      <c r="X4" s="260" t="s">
        <v>310</v>
      </c>
      <c r="Y4" s="260" t="s">
        <v>311</v>
      </c>
      <c r="Z4" s="260" t="s">
        <v>312</v>
      </c>
      <c r="AA4" s="260" t="s">
        <v>313</v>
      </c>
      <c r="AB4" s="318" t="s">
        <v>302</v>
      </c>
      <c r="AC4" s="318" t="s">
        <v>303</v>
      </c>
      <c r="AD4" s="318" t="s">
        <v>304</v>
      </c>
      <c r="AE4" s="260" t="s">
        <v>314</v>
      </c>
      <c r="AF4" s="318" t="s">
        <v>269</v>
      </c>
      <c r="AG4" s="318" t="s">
        <v>294</v>
      </c>
      <c r="AH4" s="318" t="s">
        <v>294</v>
      </c>
    </row>
    <row r="5" spans="1:34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</row>
    <row r="6" spans="1:34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f>H7+H8+H9+H10+H11</f>
        <v>20</v>
      </c>
      <c r="I6" s="284">
        <f>I7+I8+I9+I10+I11</f>
        <v>19</v>
      </c>
      <c r="J6" s="284">
        <f>J7+J8+J9+J11</f>
        <v>20</v>
      </c>
      <c r="K6" s="284">
        <f>K7+K8+K9+K10+K11</f>
        <v>15</v>
      </c>
      <c r="L6" s="284">
        <f>L7+L8+L9+L11</f>
        <v>10</v>
      </c>
      <c r="M6" s="284">
        <f>SUM(M7:M11)</f>
        <v>25</v>
      </c>
      <c r="N6" s="284">
        <f>N7+N8+N9+N11</f>
        <v>5</v>
      </c>
      <c r="O6" s="284">
        <f>O7+O8+O9+O10+O11</f>
        <v>20</v>
      </c>
      <c r="P6" s="284">
        <f>P7+P8+P9+P10+P11</f>
        <v>25</v>
      </c>
      <c r="Q6" s="284">
        <v>0</v>
      </c>
      <c r="R6" s="284">
        <f>SUM(R7:R11)</f>
        <v>15</v>
      </c>
      <c r="S6" s="284">
        <f>+S7+S8+S9+S10+S11</f>
        <v>10</v>
      </c>
      <c r="T6" s="284">
        <f>+T7+T8+T9+T11</f>
        <v>5</v>
      </c>
      <c r="U6" s="284">
        <f>+U7+U8+U9+U10+U11</f>
        <v>10</v>
      </c>
      <c r="V6" s="284">
        <f>+V7+V8+V9+V10+V11</f>
        <v>15</v>
      </c>
      <c r="W6" s="284">
        <f>+W7+W8+W9+W11</f>
        <v>10</v>
      </c>
      <c r="X6" s="284">
        <f>+X7+X8+X9+X10+X11</f>
        <v>15</v>
      </c>
      <c r="Y6" s="284">
        <f>+Y7+Y8+Y9+Y10+Y11</f>
        <v>20</v>
      </c>
      <c r="Z6" s="284">
        <f>+Z7+Z8+Z9+Z10+Z11</f>
        <v>10</v>
      </c>
      <c r="AA6" s="284">
        <f>+AA7+AA8+AA9+AA10+AA11</f>
        <v>19</v>
      </c>
      <c r="AB6" s="284">
        <f>AB7+AB8+AB9+AB11</f>
        <v>15</v>
      </c>
      <c r="AC6" s="284">
        <f>AC7+AC8+AC9+AC11</f>
        <v>13</v>
      </c>
      <c r="AD6" s="284">
        <f>AD7+AD8+AD9+AD11+AD10</f>
        <v>20</v>
      </c>
      <c r="AE6" s="284">
        <f>SUM(AE7:AE11)</f>
        <v>10</v>
      </c>
      <c r="AF6" s="284">
        <f>AF7+AF8+AF9+AF11</f>
        <v>0</v>
      </c>
      <c r="AG6" s="284">
        <f>AG7+AG8+AG9+AG11</f>
        <v>0</v>
      </c>
      <c r="AH6" s="284">
        <f>AH7+AH8+AH9+AH11</f>
        <v>0</v>
      </c>
    </row>
    <row r="7" spans="1:34" ht="37.5">
      <c r="A7" s="63">
        <v>2</v>
      </c>
      <c r="B7" s="63" t="s">
        <v>54</v>
      </c>
      <c r="C7" s="326" t="s">
        <v>55</v>
      </c>
      <c r="D7" s="123">
        <f>AVERAGE(H7:AE7)</f>
        <v>2.608695652173913</v>
      </c>
      <c r="E7" s="110">
        <v>11</v>
      </c>
      <c r="F7" s="110">
        <v>12</v>
      </c>
      <c r="G7" s="110">
        <v>1</v>
      </c>
      <c r="H7" s="289">
        <v>5</v>
      </c>
      <c r="I7" s="289">
        <v>5</v>
      </c>
      <c r="J7" s="289">
        <v>5</v>
      </c>
      <c r="K7" s="289">
        <v>0</v>
      </c>
      <c r="L7" s="289">
        <v>0</v>
      </c>
      <c r="M7" s="289">
        <v>5</v>
      </c>
      <c r="N7" s="289">
        <v>0</v>
      </c>
      <c r="O7" s="289">
        <v>5</v>
      </c>
      <c r="P7" s="289">
        <v>5</v>
      </c>
      <c r="Q7" s="321" t="s">
        <v>164</v>
      </c>
      <c r="R7" s="289">
        <v>5</v>
      </c>
      <c r="S7" s="289">
        <v>0</v>
      </c>
      <c r="T7" s="289">
        <v>0</v>
      </c>
      <c r="U7" s="289">
        <v>0</v>
      </c>
      <c r="V7" s="289">
        <v>0</v>
      </c>
      <c r="W7" s="289">
        <v>0</v>
      </c>
      <c r="X7" s="289">
        <v>0</v>
      </c>
      <c r="Y7" s="289">
        <v>5</v>
      </c>
      <c r="Z7" s="289">
        <v>0</v>
      </c>
      <c r="AA7" s="289">
        <v>5</v>
      </c>
      <c r="AB7" s="322">
        <v>5</v>
      </c>
      <c r="AC7" s="322">
        <v>5</v>
      </c>
      <c r="AD7" s="322">
        <v>5</v>
      </c>
      <c r="AE7" s="289">
        <v>0</v>
      </c>
      <c r="AF7" s="213"/>
      <c r="AG7" s="213"/>
      <c r="AH7" s="213"/>
    </row>
    <row r="8" spans="1:34" ht="23.25">
      <c r="A8" s="63">
        <v>3</v>
      </c>
      <c r="B8" s="63" t="s">
        <v>56</v>
      </c>
      <c r="C8" s="326" t="s">
        <v>57</v>
      </c>
      <c r="D8" s="123">
        <f aca="true" t="shared" si="0" ref="D8:D23">AVERAGE(H8:AE8)</f>
        <v>1.9565217391304348</v>
      </c>
      <c r="E8" s="110">
        <v>15</v>
      </c>
      <c r="F8" s="110">
        <v>8</v>
      </c>
      <c r="G8" s="110">
        <v>1</v>
      </c>
      <c r="H8" s="289">
        <v>5</v>
      </c>
      <c r="I8" s="289">
        <v>5</v>
      </c>
      <c r="J8" s="289">
        <v>5</v>
      </c>
      <c r="K8" s="289">
        <v>0</v>
      </c>
      <c r="L8" s="289">
        <v>0</v>
      </c>
      <c r="M8" s="289">
        <v>5</v>
      </c>
      <c r="N8" s="289">
        <v>0</v>
      </c>
      <c r="O8" s="289">
        <v>5</v>
      </c>
      <c r="P8" s="289">
        <v>5</v>
      </c>
      <c r="Q8" s="321" t="s">
        <v>164</v>
      </c>
      <c r="R8" s="289">
        <v>0</v>
      </c>
      <c r="S8" s="289">
        <v>0</v>
      </c>
      <c r="T8" s="289">
        <v>0</v>
      </c>
      <c r="U8" s="289">
        <v>0</v>
      </c>
      <c r="V8" s="289">
        <v>0</v>
      </c>
      <c r="W8" s="289">
        <v>0</v>
      </c>
      <c r="X8" s="289">
        <v>0</v>
      </c>
      <c r="Y8" s="289">
        <v>0</v>
      </c>
      <c r="Z8" s="289">
        <v>0</v>
      </c>
      <c r="AA8" s="289">
        <v>0</v>
      </c>
      <c r="AB8" s="322">
        <v>5</v>
      </c>
      <c r="AC8" s="322">
        <v>5</v>
      </c>
      <c r="AD8" s="322">
        <v>5</v>
      </c>
      <c r="AE8" s="289">
        <v>0</v>
      </c>
      <c r="AF8" s="213"/>
      <c r="AG8" s="213"/>
      <c r="AH8" s="213"/>
    </row>
    <row r="9" spans="1:34" ht="150">
      <c r="A9" s="63">
        <v>4</v>
      </c>
      <c r="B9" s="63" t="s">
        <v>58</v>
      </c>
      <c r="C9" s="326" t="s">
        <v>128</v>
      </c>
      <c r="D9" s="123">
        <f t="shared" si="0"/>
        <v>4.478260869565218</v>
      </c>
      <c r="E9" s="110">
        <v>5</v>
      </c>
      <c r="F9" s="110">
        <v>18</v>
      </c>
      <c r="G9" s="110">
        <v>1</v>
      </c>
      <c r="H9" s="289">
        <v>5</v>
      </c>
      <c r="I9" s="289">
        <v>5</v>
      </c>
      <c r="J9" s="289">
        <v>5</v>
      </c>
      <c r="K9" s="289">
        <v>5</v>
      </c>
      <c r="L9" s="289">
        <v>5</v>
      </c>
      <c r="M9" s="289">
        <v>5</v>
      </c>
      <c r="N9" s="289">
        <v>0</v>
      </c>
      <c r="O9" s="289">
        <v>5</v>
      </c>
      <c r="P9" s="289">
        <v>5</v>
      </c>
      <c r="Q9" s="321" t="s">
        <v>164</v>
      </c>
      <c r="R9" s="289">
        <v>5</v>
      </c>
      <c r="S9" s="289">
        <v>5</v>
      </c>
      <c r="T9" s="289">
        <v>5</v>
      </c>
      <c r="U9" s="289">
        <v>5</v>
      </c>
      <c r="V9" s="289">
        <v>5</v>
      </c>
      <c r="W9" s="289">
        <v>5</v>
      </c>
      <c r="X9" s="289">
        <v>5</v>
      </c>
      <c r="Y9" s="289">
        <v>5</v>
      </c>
      <c r="Z9" s="289">
        <v>0</v>
      </c>
      <c r="AA9" s="289">
        <v>5</v>
      </c>
      <c r="AB9" s="322">
        <v>5</v>
      </c>
      <c r="AC9" s="322">
        <v>3</v>
      </c>
      <c r="AD9" s="289">
        <v>5</v>
      </c>
      <c r="AE9" s="289">
        <v>5</v>
      </c>
      <c r="AF9" s="213"/>
      <c r="AG9" s="213"/>
      <c r="AH9" s="213"/>
    </row>
    <row r="10" spans="1:34" ht="93.75">
      <c r="A10" s="63">
        <v>5</v>
      </c>
      <c r="B10" s="63" t="s">
        <v>59</v>
      </c>
      <c r="C10" s="326" t="s">
        <v>60</v>
      </c>
      <c r="D10" s="123">
        <f t="shared" si="0"/>
        <v>4.875</v>
      </c>
      <c r="E10" s="110">
        <v>2</v>
      </c>
      <c r="F10" s="110">
        <v>14</v>
      </c>
      <c r="G10" s="110">
        <v>8</v>
      </c>
      <c r="H10" s="289">
        <v>5</v>
      </c>
      <c r="I10" s="289">
        <v>4</v>
      </c>
      <c r="J10" s="289" t="s">
        <v>164</v>
      </c>
      <c r="K10" s="289">
        <v>5</v>
      </c>
      <c r="L10" s="289" t="s">
        <v>164</v>
      </c>
      <c r="M10" s="289">
        <v>5</v>
      </c>
      <c r="N10" s="289" t="s">
        <v>164</v>
      </c>
      <c r="O10" s="289">
        <v>5</v>
      </c>
      <c r="P10" s="289">
        <v>5</v>
      </c>
      <c r="Q10" s="321" t="s">
        <v>164</v>
      </c>
      <c r="R10" s="289">
        <v>5</v>
      </c>
      <c r="S10" s="289">
        <v>5</v>
      </c>
      <c r="T10" s="289" t="s">
        <v>164</v>
      </c>
      <c r="U10" s="289">
        <v>5</v>
      </c>
      <c r="V10" s="289">
        <v>5</v>
      </c>
      <c r="W10" s="289" t="s">
        <v>164</v>
      </c>
      <c r="X10" s="289">
        <v>5</v>
      </c>
      <c r="Y10" s="289">
        <v>5</v>
      </c>
      <c r="Z10" s="289">
        <v>5</v>
      </c>
      <c r="AA10" s="320">
        <v>4</v>
      </c>
      <c r="AB10" s="322" t="s">
        <v>164</v>
      </c>
      <c r="AC10" s="322" t="s">
        <v>164</v>
      </c>
      <c r="AD10" s="322">
        <v>5</v>
      </c>
      <c r="AE10" s="289">
        <v>5</v>
      </c>
      <c r="AF10" s="213"/>
      <c r="AG10" s="213"/>
      <c r="AH10" s="213"/>
    </row>
    <row r="11" spans="1:34" ht="112.5">
      <c r="A11" s="63">
        <v>6</v>
      </c>
      <c r="B11" s="63" t="s">
        <v>61</v>
      </c>
      <c r="C11" s="326" t="s">
        <v>62</v>
      </c>
      <c r="D11" s="123">
        <f t="shared" si="0"/>
        <v>2.608695652173913</v>
      </c>
      <c r="E11" s="110">
        <v>8</v>
      </c>
      <c r="F11" s="110">
        <v>15</v>
      </c>
      <c r="G11" s="110">
        <v>1</v>
      </c>
      <c r="H11" s="289">
        <v>0</v>
      </c>
      <c r="I11" s="289">
        <v>0</v>
      </c>
      <c r="J11" s="289">
        <v>5</v>
      </c>
      <c r="K11" s="289">
        <v>5</v>
      </c>
      <c r="L11" s="289">
        <v>5</v>
      </c>
      <c r="M11" s="289">
        <v>5</v>
      </c>
      <c r="N11" s="289">
        <v>5</v>
      </c>
      <c r="O11" s="289">
        <v>0</v>
      </c>
      <c r="P11" s="289">
        <v>5</v>
      </c>
      <c r="Q11" s="321" t="s">
        <v>164</v>
      </c>
      <c r="R11" s="289">
        <v>0</v>
      </c>
      <c r="S11" s="289">
        <v>0</v>
      </c>
      <c r="T11" s="289">
        <v>0</v>
      </c>
      <c r="U11" s="289">
        <v>0</v>
      </c>
      <c r="V11" s="289">
        <v>5</v>
      </c>
      <c r="W11" s="289">
        <v>5</v>
      </c>
      <c r="X11" s="289">
        <v>5</v>
      </c>
      <c r="Y11" s="289">
        <v>5</v>
      </c>
      <c r="Z11" s="289">
        <v>5</v>
      </c>
      <c r="AA11" s="289">
        <v>5</v>
      </c>
      <c r="AB11" s="322">
        <v>0</v>
      </c>
      <c r="AC11" s="322">
        <v>0</v>
      </c>
      <c r="AD11" s="322">
        <v>0</v>
      </c>
      <c r="AE11" s="289">
        <v>0</v>
      </c>
      <c r="AF11" s="213"/>
      <c r="AG11" s="213"/>
      <c r="AH11" s="213"/>
    </row>
    <row r="12" spans="1:34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33</v>
      </c>
      <c r="L12" s="148">
        <f>L13+L14+L15+L18+L19+L20</f>
        <v>21</v>
      </c>
      <c r="M12" s="148">
        <f>M13+M14+M15+M16+M17+M18+M19+M20</f>
        <v>38</v>
      </c>
      <c r="N12" s="148">
        <f>N13+N14+N15+N16+N17+N18+N19+N20</f>
        <v>33</v>
      </c>
      <c r="O12" s="148">
        <f>O13+O14+O15+O16+O17+O18+O19+O20</f>
        <v>31</v>
      </c>
      <c r="P12" s="148">
        <f>P13+P14+P15+P18+P19</f>
        <v>19</v>
      </c>
      <c r="Q12" s="148">
        <f>+Q13+Q15+Q14+Q16+Q17+Q18+Q19</f>
        <v>34</v>
      </c>
      <c r="R12" s="148">
        <f>R13+R14+R15+R16+R17+R18+R19+R20</f>
        <v>38</v>
      </c>
      <c r="S12" s="148">
        <f>S13+S14+S15+S16+S17+S18+S19+S20</f>
        <v>33</v>
      </c>
      <c r="T12" s="148">
        <f>T13+T14+T15+T16+T17+T18+T19+T20</f>
        <v>30</v>
      </c>
      <c r="U12" s="148">
        <f>+U13+U14+U15+U16+U17+U18+U19</f>
        <v>22</v>
      </c>
      <c r="V12" s="148">
        <f>V13+V14+V15+V16+V17+V18+V19+V20</f>
        <v>33</v>
      </c>
      <c r="W12" s="148">
        <f>+W13+W14+W15+W16+W17+W18+W19+W20</f>
        <v>36</v>
      </c>
      <c r="X12" s="148">
        <f>+X13+X14+X15+X18+X19+X20</f>
        <v>18</v>
      </c>
      <c r="Y12" s="148">
        <f>+Y13+Y14+Y15+Y16+Y17+Y18+Y19+Y20</f>
        <v>28</v>
      </c>
      <c r="Z12" s="148">
        <f>+Z13+Z14+Z15+Z18+Z19+Z20</f>
        <v>14</v>
      </c>
      <c r="AA12" s="148">
        <f>+AA13+AA14+AA15+AA16+AA17+AA18+AA19+AA20</f>
        <v>32</v>
      </c>
      <c r="AB12" s="148">
        <f>AB13+AB14+AB15+AB16+AB17+AB18+AB19+AB20</f>
        <v>37</v>
      </c>
      <c r="AC12" s="148">
        <f>+AC13+AC14+AC15+AC18+AC19</f>
        <v>23</v>
      </c>
      <c r="AD12" s="148">
        <f>+AD13+AD14+AD15+AD18+AD19</f>
        <v>23</v>
      </c>
      <c r="AE12" s="249">
        <f>SUM(AE13:AE19)</f>
        <v>22</v>
      </c>
      <c r="AF12" s="148"/>
      <c r="AG12" s="148"/>
      <c r="AH12" s="148"/>
    </row>
    <row r="13" spans="1:34" ht="56.25">
      <c r="A13" s="63">
        <v>8</v>
      </c>
      <c r="B13" s="63" t="s">
        <v>63</v>
      </c>
      <c r="C13" s="326" t="s">
        <v>64</v>
      </c>
      <c r="D13" s="123">
        <f t="shared" si="0"/>
        <v>3.9166666666666665</v>
      </c>
      <c r="E13" s="110">
        <v>11</v>
      </c>
      <c r="F13" s="110">
        <v>13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5</v>
      </c>
      <c r="N13" s="289">
        <v>5</v>
      </c>
      <c r="O13" s="289">
        <v>5</v>
      </c>
      <c r="P13" s="289">
        <v>3</v>
      </c>
      <c r="Q13" s="289">
        <v>5</v>
      </c>
      <c r="R13" s="289">
        <v>5</v>
      </c>
      <c r="S13" s="320">
        <v>3</v>
      </c>
      <c r="T13" s="320">
        <v>3</v>
      </c>
      <c r="U13" s="289">
        <v>5</v>
      </c>
      <c r="V13" s="289">
        <v>5</v>
      </c>
      <c r="W13" s="289">
        <v>5</v>
      </c>
      <c r="X13" s="320">
        <v>3</v>
      </c>
      <c r="Y13" s="289">
        <v>0</v>
      </c>
      <c r="Z13" s="289">
        <v>0</v>
      </c>
      <c r="AA13" s="289">
        <v>5</v>
      </c>
      <c r="AB13" s="322">
        <v>3</v>
      </c>
      <c r="AC13" s="322">
        <v>5</v>
      </c>
      <c r="AD13" s="322">
        <v>5</v>
      </c>
      <c r="AE13" s="293">
        <v>3</v>
      </c>
      <c r="AF13" s="289"/>
      <c r="AG13" s="289"/>
      <c r="AH13" s="289"/>
    </row>
    <row r="14" spans="1:34" ht="93.75">
      <c r="A14" s="63">
        <v>9</v>
      </c>
      <c r="B14" s="63" t="s">
        <v>65</v>
      </c>
      <c r="C14" s="326" t="s">
        <v>66</v>
      </c>
      <c r="D14" s="123">
        <f t="shared" si="0"/>
        <v>2.375</v>
      </c>
      <c r="E14" s="110">
        <v>20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0</v>
      </c>
      <c r="L14" s="289">
        <v>2</v>
      </c>
      <c r="M14" s="289">
        <v>3</v>
      </c>
      <c r="N14" s="289">
        <v>3</v>
      </c>
      <c r="O14" s="289">
        <v>2</v>
      </c>
      <c r="P14" s="289">
        <v>1</v>
      </c>
      <c r="Q14" s="289">
        <v>4</v>
      </c>
      <c r="R14" s="289">
        <v>3</v>
      </c>
      <c r="S14" s="320">
        <v>2</v>
      </c>
      <c r="T14" s="320">
        <v>1</v>
      </c>
      <c r="U14" s="320">
        <v>2</v>
      </c>
      <c r="V14" s="289">
        <v>0</v>
      </c>
      <c r="W14" s="320">
        <v>4</v>
      </c>
      <c r="X14" s="289">
        <v>0</v>
      </c>
      <c r="Y14" s="289">
        <v>0</v>
      </c>
      <c r="Z14" s="289">
        <v>0</v>
      </c>
      <c r="AA14" s="289">
        <v>5</v>
      </c>
      <c r="AB14" s="322">
        <v>5</v>
      </c>
      <c r="AC14" s="322">
        <v>5</v>
      </c>
      <c r="AD14" s="322">
        <v>5</v>
      </c>
      <c r="AE14" s="289">
        <v>0</v>
      </c>
      <c r="AF14" s="289"/>
      <c r="AG14" s="289"/>
      <c r="AH14" s="289"/>
    </row>
    <row r="15" spans="1:34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24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289">
        <v>5</v>
      </c>
      <c r="AB15" s="322">
        <v>5</v>
      </c>
      <c r="AC15" s="322">
        <v>5</v>
      </c>
      <c r="AD15" s="322">
        <v>5</v>
      </c>
      <c r="AE15" s="289">
        <v>5</v>
      </c>
      <c r="AF15" s="289"/>
      <c r="AG15" s="289"/>
      <c r="AH15" s="289"/>
    </row>
    <row r="16" spans="1:34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18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>
        <v>5</v>
      </c>
      <c r="X16" s="289" t="s">
        <v>164</v>
      </c>
      <c r="Y16" s="289">
        <v>5</v>
      </c>
      <c r="Z16" s="289" t="s">
        <v>164</v>
      </c>
      <c r="AA16" s="289">
        <v>5</v>
      </c>
      <c r="AB16" s="322">
        <v>5</v>
      </c>
      <c r="AC16" s="322" t="s">
        <v>164</v>
      </c>
      <c r="AD16" s="322" t="s">
        <v>164</v>
      </c>
      <c r="AE16" s="289">
        <v>5</v>
      </c>
      <c r="AF16" s="289"/>
      <c r="AG16" s="289"/>
      <c r="AH16" s="289"/>
    </row>
    <row r="17" spans="1:34" ht="56.25">
      <c r="A17" s="63">
        <v>12</v>
      </c>
      <c r="B17" s="63" t="s">
        <v>71</v>
      </c>
      <c r="C17" s="326" t="s">
        <v>72</v>
      </c>
      <c r="D17" s="123">
        <f t="shared" si="0"/>
        <v>4.166666666666667</v>
      </c>
      <c r="E17" s="110">
        <v>3</v>
      </c>
      <c r="F17" s="110">
        <v>15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5</v>
      </c>
      <c r="U17" s="289">
        <v>0</v>
      </c>
      <c r="V17" s="289">
        <v>5</v>
      </c>
      <c r="W17" s="289">
        <v>5</v>
      </c>
      <c r="X17" s="289" t="s">
        <v>164</v>
      </c>
      <c r="Y17" s="289">
        <v>5</v>
      </c>
      <c r="Z17" s="289" t="s">
        <v>164</v>
      </c>
      <c r="AA17" s="289">
        <v>0</v>
      </c>
      <c r="AB17" s="322">
        <v>5</v>
      </c>
      <c r="AC17" s="322" t="s">
        <v>164</v>
      </c>
      <c r="AD17" s="322" t="s">
        <v>164</v>
      </c>
      <c r="AE17" s="289">
        <v>0</v>
      </c>
      <c r="AF17" s="289"/>
      <c r="AG17" s="289"/>
      <c r="AH17" s="289"/>
    </row>
    <row r="18" spans="1:34" ht="23.25">
      <c r="A18" s="63">
        <v>13</v>
      </c>
      <c r="B18" s="63" t="s">
        <v>73</v>
      </c>
      <c r="C18" s="326" t="s">
        <v>74</v>
      </c>
      <c r="D18" s="123">
        <f t="shared" si="0"/>
        <v>3.75</v>
      </c>
      <c r="E18" s="110">
        <v>14</v>
      </c>
      <c r="F18" s="110">
        <v>10</v>
      </c>
      <c r="G18" s="110">
        <v>0</v>
      </c>
      <c r="H18" s="289">
        <v>5</v>
      </c>
      <c r="I18" s="289">
        <v>5</v>
      </c>
      <c r="J18" s="289">
        <v>5</v>
      </c>
      <c r="K18" s="289">
        <v>3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289">
        <v>5</v>
      </c>
      <c r="S18" s="320">
        <v>3</v>
      </c>
      <c r="T18" s="320">
        <v>3</v>
      </c>
      <c r="U18" s="289">
        <v>0</v>
      </c>
      <c r="V18" s="289">
        <v>5</v>
      </c>
      <c r="W18" s="320">
        <v>3</v>
      </c>
      <c r="X18" s="289">
        <v>0</v>
      </c>
      <c r="Y18" s="320">
        <v>3</v>
      </c>
      <c r="Z18" s="293">
        <v>3</v>
      </c>
      <c r="AA18" s="289">
        <v>5</v>
      </c>
      <c r="AB18" s="322">
        <v>4</v>
      </c>
      <c r="AC18" s="322">
        <v>3</v>
      </c>
      <c r="AD18" s="322">
        <v>3</v>
      </c>
      <c r="AE18" s="293">
        <v>4</v>
      </c>
      <c r="AF18" s="289"/>
      <c r="AG18" s="289"/>
      <c r="AH18" s="289"/>
    </row>
    <row r="19" spans="1:34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24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289">
        <v>5</v>
      </c>
      <c r="AB19" s="322">
        <v>5</v>
      </c>
      <c r="AC19" s="322">
        <v>5</v>
      </c>
      <c r="AD19" s="322">
        <v>5</v>
      </c>
      <c r="AE19" s="322">
        <v>5</v>
      </c>
      <c r="AF19" s="289"/>
      <c r="AG19" s="289"/>
      <c r="AH19" s="289"/>
    </row>
    <row r="20" spans="1:34" ht="37.5">
      <c r="A20" s="63">
        <v>15</v>
      </c>
      <c r="B20" s="63" t="s">
        <v>77</v>
      </c>
      <c r="C20" s="326" t="s">
        <v>78</v>
      </c>
      <c r="D20" s="123">
        <f t="shared" si="0"/>
        <v>3.111111111111111</v>
      </c>
      <c r="E20" s="110">
        <v>11</v>
      </c>
      <c r="F20" s="110">
        <v>7</v>
      </c>
      <c r="G20" s="110">
        <v>6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0</v>
      </c>
      <c r="P20" s="289" t="s">
        <v>164</v>
      </c>
      <c r="Q20" s="321" t="s">
        <v>164</v>
      </c>
      <c r="R20" s="289">
        <v>5</v>
      </c>
      <c r="S20" s="289">
        <v>5</v>
      </c>
      <c r="T20" s="320">
        <v>3</v>
      </c>
      <c r="U20" s="289" t="s">
        <v>164</v>
      </c>
      <c r="V20" s="320">
        <v>3</v>
      </c>
      <c r="W20" s="320">
        <v>4</v>
      </c>
      <c r="X20" s="289">
        <v>5</v>
      </c>
      <c r="Y20" s="289">
        <v>5</v>
      </c>
      <c r="Z20" s="320">
        <v>1</v>
      </c>
      <c r="AA20" s="293">
        <v>2</v>
      </c>
      <c r="AB20" s="322">
        <v>5</v>
      </c>
      <c r="AC20" s="322" t="s">
        <v>164</v>
      </c>
      <c r="AD20" s="322" t="s">
        <v>164</v>
      </c>
      <c r="AE20" s="322" t="s">
        <v>164</v>
      </c>
      <c r="AF20" s="289"/>
      <c r="AG20" s="289"/>
      <c r="AH20" s="289"/>
    </row>
    <row r="21" spans="1:34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f>H22+H23</f>
        <v>5</v>
      </c>
      <c r="I21" s="148">
        <v>10</v>
      </c>
      <c r="J21" s="148">
        <f aca="true" t="shared" si="1" ref="J21:AH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10</v>
      </c>
      <c r="P21" s="148">
        <f t="shared" si="1"/>
        <v>5</v>
      </c>
      <c r="Q21" s="148">
        <f t="shared" si="1"/>
        <v>10</v>
      </c>
      <c r="R21" s="148">
        <f t="shared" si="1"/>
        <v>10</v>
      </c>
      <c r="S21" s="148">
        <f t="shared" si="1"/>
        <v>5</v>
      </c>
      <c r="T21" s="148">
        <f t="shared" si="1"/>
        <v>5</v>
      </c>
      <c r="U21" s="148">
        <f t="shared" si="1"/>
        <v>10</v>
      </c>
      <c r="V21" s="148">
        <f t="shared" si="1"/>
        <v>10</v>
      </c>
      <c r="W21" s="148">
        <f t="shared" si="1"/>
        <v>5</v>
      </c>
      <c r="X21" s="148">
        <f t="shared" si="1"/>
        <v>10</v>
      </c>
      <c r="Y21" s="148">
        <f t="shared" si="1"/>
        <v>10</v>
      </c>
      <c r="Z21" s="148">
        <f t="shared" si="1"/>
        <v>10</v>
      </c>
      <c r="AA21" s="148">
        <f t="shared" si="1"/>
        <v>10</v>
      </c>
      <c r="AB21" s="148">
        <f t="shared" si="1"/>
        <v>5</v>
      </c>
      <c r="AC21" s="148">
        <f t="shared" si="1"/>
        <v>10</v>
      </c>
      <c r="AD21" s="148">
        <f t="shared" si="1"/>
        <v>10</v>
      </c>
      <c r="AE21" s="148">
        <f t="shared" si="1"/>
        <v>10</v>
      </c>
      <c r="AF21" s="148">
        <f t="shared" si="1"/>
        <v>0</v>
      </c>
      <c r="AG21" s="148">
        <f t="shared" si="1"/>
        <v>0</v>
      </c>
      <c r="AH21" s="148">
        <f t="shared" si="1"/>
        <v>0</v>
      </c>
    </row>
    <row r="22" spans="1:34" ht="37.5">
      <c r="A22" s="63">
        <v>17</v>
      </c>
      <c r="B22" s="63" t="s">
        <v>79</v>
      </c>
      <c r="C22" s="327" t="s">
        <v>80</v>
      </c>
      <c r="D22" s="123">
        <f t="shared" si="0"/>
        <v>5</v>
      </c>
      <c r="E22" s="110">
        <v>0</v>
      </c>
      <c r="F22" s="110">
        <v>24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13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89">
        <v>5</v>
      </c>
      <c r="AB22" s="290">
        <v>5</v>
      </c>
      <c r="AC22" s="290">
        <v>5</v>
      </c>
      <c r="AD22" s="290">
        <v>5</v>
      </c>
      <c r="AE22" s="290">
        <v>5</v>
      </c>
      <c r="AF22" s="213"/>
      <c r="AG22" s="213"/>
      <c r="AH22" s="213"/>
    </row>
    <row r="23" spans="1:34" ht="37.5">
      <c r="A23" s="63">
        <v>18</v>
      </c>
      <c r="B23" s="63" t="s">
        <v>81</v>
      </c>
      <c r="C23" s="327" t="s">
        <v>82</v>
      </c>
      <c r="D23" s="123">
        <f t="shared" si="0"/>
        <v>3.75</v>
      </c>
      <c r="E23" s="110">
        <v>6</v>
      </c>
      <c r="F23" s="110">
        <v>18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13">
        <v>5</v>
      </c>
      <c r="S23" s="289">
        <v>0</v>
      </c>
      <c r="T23" s="289">
        <v>0</v>
      </c>
      <c r="U23" s="289">
        <v>5</v>
      </c>
      <c r="V23" s="289">
        <v>5</v>
      </c>
      <c r="W23" s="289">
        <v>0</v>
      </c>
      <c r="X23" s="289">
        <v>5</v>
      </c>
      <c r="Y23" s="289">
        <v>5</v>
      </c>
      <c r="Z23" s="289">
        <v>5</v>
      </c>
      <c r="AA23" s="289">
        <v>5</v>
      </c>
      <c r="AB23" s="290">
        <v>0</v>
      </c>
      <c r="AC23" s="290">
        <v>5</v>
      </c>
      <c r="AD23" s="290">
        <v>5</v>
      </c>
      <c r="AE23" s="290">
        <v>5</v>
      </c>
      <c r="AF23" s="213"/>
      <c r="AG23" s="213"/>
      <c r="AH23" s="213"/>
    </row>
    <row r="24" spans="1:34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SUM(H25:H27)</f>
        <v>15</v>
      </c>
      <c r="I24" s="285">
        <f aca="true" t="shared" si="2" ref="I24:AE24">SUM(I25:I27)</f>
        <v>15</v>
      </c>
      <c r="J24" s="285">
        <f t="shared" si="2"/>
        <v>15</v>
      </c>
      <c r="K24" s="285">
        <f t="shared" si="2"/>
        <v>15</v>
      </c>
      <c r="L24" s="285">
        <f t="shared" si="2"/>
        <v>15</v>
      </c>
      <c r="M24" s="285">
        <f t="shared" si="2"/>
        <v>15</v>
      </c>
      <c r="N24" s="285">
        <f t="shared" si="2"/>
        <v>15</v>
      </c>
      <c r="O24" s="285">
        <f t="shared" si="2"/>
        <v>15</v>
      </c>
      <c r="P24" s="285">
        <f t="shared" si="2"/>
        <v>15</v>
      </c>
      <c r="Q24" s="285">
        <f t="shared" si="2"/>
        <v>15</v>
      </c>
      <c r="R24" s="285">
        <f t="shared" si="2"/>
        <v>15</v>
      </c>
      <c r="S24" s="285">
        <f t="shared" si="2"/>
        <v>15</v>
      </c>
      <c r="T24" s="285">
        <f t="shared" si="2"/>
        <v>15</v>
      </c>
      <c r="U24" s="285">
        <f t="shared" si="2"/>
        <v>15</v>
      </c>
      <c r="V24" s="285">
        <f t="shared" si="2"/>
        <v>15</v>
      </c>
      <c r="W24" s="285">
        <f t="shared" si="2"/>
        <v>15</v>
      </c>
      <c r="X24" s="285">
        <f t="shared" si="2"/>
        <v>15</v>
      </c>
      <c r="Y24" s="285">
        <f t="shared" si="2"/>
        <v>15</v>
      </c>
      <c r="Z24" s="285">
        <f t="shared" si="2"/>
        <v>15</v>
      </c>
      <c r="AA24" s="285">
        <f t="shared" si="2"/>
        <v>15</v>
      </c>
      <c r="AB24" s="285">
        <f t="shared" si="2"/>
        <v>15</v>
      </c>
      <c r="AC24" s="285">
        <f t="shared" si="2"/>
        <v>15</v>
      </c>
      <c r="AD24" s="285">
        <f t="shared" si="2"/>
        <v>15</v>
      </c>
      <c r="AE24" s="285">
        <f t="shared" si="2"/>
        <v>15</v>
      </c>
      <c r="AF24" s="148"/>
      <c r="AG24" s="148"/>
      <c r="AH24" s="148"/>
    </row>
    <row r="25" spans="1:34" ht="37.5">
      <c r="A25" s="63">
        <v>20</v>
      </c>
      <c r="B25" s="63" t="s">
        <v>83</v>
      </c>
      <c r="C25" s="327" t="s">
        <v>84</v>
      </c>
      <c r="D25" s="165">
        <v>5</v>
      </c>
      <c r="E25" s="110">
        <v>0</v>
      </c>
      <c r="F25" s="110">
        <v>24</v>
      </c>
      <c r="G25" s="110">
        <v>0</v>
      </c>
      <c r="H25" s="289">
        <v>5</v>
      </c>
      <c r="I25" s="289">
        <v>5</v>
      </c>
      <c r="J25" s="289">
        <v>5</v>
      </c>
      <c r="K25" s="289">
        <v>5</v>
      </c>
      <c r="L25" s="289">
        <v>5</v>
      </c>
      <c r="M25" s="289">
        <v>5</v>
      </c>
      <c r="N25" s="289">
        <v>5</v>
      </c>
      <c r="O25" s="289">
        <v>5</v>
      </c>
      <c r="P25" s="289">
        <v>5</v>
      </c>
      <c r="Q25" s="289">
        <v>5</v>
      </c>
      <c r="R25" s="289">
        <v>5</v>
      </c>
      <c r="S25" s="289">
        <v>5</v>
      </c>
      <c r="T25" s="289">
        <v>5</v>
      </c>
      <c r="U25" s="289">
        <v>5</v>
      </c>
      <c r="V25" s="289">
        <v>5</v>
      </c>
      <c r="W25" s="289">
        <v>5</v>
      </c>
      <c r="X25" s="289">
        <v>5</v>
      </c>
      <c r="Y25" s="289">
        <v>5</v>
      </c>
      <c r="Z25" s="289">
        <v>5</v>
      </c>
      <c r="AA25" s="289">
        <v>5</v>
      </c>
      <c r="AB25" s="289">
        <v>5</v>
      </c>
      <c r="AC25" s="289">
        <v>5</v>
      </c>
      <c r="AD25" s="289">
        <v>5</v>
      </c>
      <c r="AE25" s="289">
        <v>5</v>
      </c>
      <c r="AF25" s="289"/>
      <c r="AG25" s="289"/>
      <c r="AH25" s="289"/>
    </row>
    <row r="26" spans="1:34" ht="23.25">
      <c r="A26" s="63">
        <v>21</v>
      </c>
      <c r="B26" s="63" t="s">
        <v>85</v>
      </c>
      <c r="C26" s="327" t="s">
        <v>86</v>
      </c>
      <c r="D26" s="123">
        <f>AVERAGE(H26:AE26)</f>
        <v>5</v>
      </c>
      <c r="E26" s="110">
        <v>0</v>
      </c>
      <c r="F26" s="110">
        <v>24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>
        <v>5</v>
      </c>
      <c r="AF26" s="289"/>
      <c r="AG26" s="289"/>
      <c r="AH26" s="289"/>
    </row>
    <row r="27" spans="1:34" ht="37.5">
      <c r="A27" s="63">
        <v>22</v>
      </c>
      <c r="B27" s="63" t="s">
        <v>87</v>
      </c>
      <c r="C27" s="327" t="s">
        <v>88</v>
      </c>
      <c r="D27" s="165">
        <v>5</v>
      </c>
      <c r="E27" s="110">
        <v>0</v>
      </c>
      <c r="F27" s="110">
        <v>24</v>
      </c>
      <c r="G27" s="110">
        <v>0</v>
      </c>
      <c r="H27" s="289">
        <v>5</v>
      </c>
      <c r="I27" s="289">
        <v>5</v>
      </c>
      <c r="J27" s="289">
        <v>5</v>
      </c>
      <c r="K27" s="289">
        <v>5</v>
      </c>
      <c r="L27" s="289">
        <v>5</v>
      </c>
      <c r="M27" s="289">
        <v>5</v>
      </c>
      <c r="N27" s="289">
        <v>5</v>
      </c>
      <c r="O27" s="289">
        <v>5</v>
      </c>
      <c r="P27" s="289">
        <v>5</v>
      </c>
      <c r="Q27" s="289">
        <v>5</v>
      </c>
      <c r="R27" s="289">
        <v>5</v>
      </c>
      <c r="S27" s="289">
        <v>5</v>
      </c>
      <c r="T27" s="289">
        <v>5</v>
      </c>
      <c r="U27" s="289">
        <v>5</v>
      </c>
      <c r="V27" s="289">
        <v>5</v>
      </c>
      <c r="W27" s="289">
        <v>5</v>
      </c>
      <c r="X27" s="289">
        <v>5</v>
      </c>
      <c r="Y27" s="289">
        <v>5</v>
      </c>
      <c r="Z27" s="289">
        <v>5</v>
      </c>
      <c r="AA27" s="289">
        <v>5</v>
      </c>
      <c r="AB27" s="289">
        <v>5</v>
      </c>
      <c r="AC27" s="289">
        <v>5</v>
      </c>
      <c r="AD27" s="289">
        <v>5</v>
      </c>
      <c r="AE27" s="289">
        <v>5</v>
      </c>
      <c r="AF27" s="289"/>
      <c r="AG27" s="289"/>
      <c r="AH27" s="289"/>
    </row>
    <row r="28" spans="1:34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H29+H30+H31+H32+H33</f>
        <v>20</v>
      </c>
      <c r="I28" s="148">
        <v>20</v>
      </c>
      <c r="J28" s="148">
        <f>J29+J30+J31+J32+J33</f>
        <v>20</v>
      </c>
      <c r="K28" s="148">
        <f>K29+K31+K32+K33</f>
        <v>20</v>
      </c>
      <c r="L28" s="148">
        <f>L29+L30+L31+L33</f>
        <v>10</v>
      </c>
      <c r="M28" s="148">
        <f>M29+M30+M31+M32+M33</f>
        <v>19</v>
      </c>
      <c r="N28" s="148">
        <f>+N29+N31+N32+N33</f>
        <v>20</v>
      </c>
      <c r="O28" s="148">
        <f>O29+O31+O32+O33</f>
        <v>20</v>
      </c>
      <c r="P28" s="148">
        <f>P29+P31+P33</f>
        <v>15</v>
      </c>
      <c r="Q28" s="148">
        <f>Q29+Q31+Q32+Q33</f>
        <v>20</v>
      </c>
      <c r="R28" s="148">
        <f>R29+R30+R31+R32+R33</f>
        <v>15</v>
      </c>
      <c r="S28" s="148">
        <f>+S29+S31+S32+S33</f>
        <v>5</v>
      </c>
      <c r="T28" s="148">
        <f>+T29+T31+T32+T33</f>
        <v>10</v>
      </c>
      <c r="U28" s="148">
        <f>+U29+U31+U32+U33</f>
        <v>5</v>
      </c>
      <c r="V28" s="148">
        <f>+V29+V31+V32+V33</f>
        <v>10</v>
      </c>
      <c r="W28" s="148">
        <f>+W29+W31+W32+W33</f>
        <v>10</v>
      </c>
      <c r="X28" s="148">
        <f>+X29+X31+X33</f>
        <v>5</v>
      </c>
      <c r="Y28" s="148">
        <f>+Y29+Y31+Y33</f>
        <v>10</v>
      </c>
      <c r="Z28" s="148">
        <f>+Z29+Z31+Z33</f>
        <v>10</v>
      </c>
      <c r="AA28" s="148">
        <f>+AA29+AA30+AA31+AA32+AA33</f>
        <v>10</v>
      </c>
      <c r="AB28" s="148">
        <f>+AB29+AB31+AB32+AB33</f>
        <v>5</v>
      </c>
      <c r="AC28" s="148">
        <f>+AC31</f>
        <v>5</v>
      </c>
      <c r="AD28" s="148">
        <f>+AD31</f>
        <v>5</v>
      </c>
      <c r="AE28" s="148">
        <f>+AE29+AE31+AE33</f>
        <v>15</v>
      </c>
      <c r="AF28" s="148"/>
      <c r="AG28" s="148"/>
      <c r="AH28" s="148"/>
    </row>
    <row r="29" spans="1:34" ht="37.5">
      <c r="A29" s="63">
        <v>24</v>
      </c>
      <c r="B29" s="63" t="s">
        <v>89</v>
      </c>
      <c r="C29" s="327" t="s">
        <v>90</v>
      </c>
      <c r="D29" s="123">
        <f>AVERAGE(H29:AE29)</f>
        <v>2.5</v>
      </c>
      <c r="E29" s="110">
        <v>11</v>
      </c>
      <c r="F29" s="110">
        <v>11</v>
      </c>
      <c r="G29" s="110">
        <v>2</v>
      </c>
      <c r="H29" s="324">
        <v>5</v>
      </c>
      <c r="I29" s="289">
        <v>5</v>
      </c>
      <c r="J29" s="289">
        <v>5</v>
      </c>
      <c r="K29" s="289">
        <v>5</v>
      </c>
      <c r="L29" s="289">
        <v>0</v>
      </c>
      <c r="M29" s="289">
        <v>5</v>
      </c>
      <c r="N29" s="289">
        <v>5</v>
      </c>
      <c r="O29" s="289">
        <v>5</v>
      </c>
      <c r="P29" s="289">
        <v>5</v>
      </c>
      <c r="Q29" s="289">
        <v>5</v>
      </c>
      <c r="R29" s="289">
        <v>0</v>
      </c>
      <c r="S29" s="289">
        <v>0</v>
      </c>
      <c r="T29" s="289">
        <v>0</v>
      </c>
      <c r="U29" s="289">
        <v>0</v>
      </c>
      <c r="V29" s="289">
        <v>0</v>
      </c>
      <c r="W29" s="289">
        <v>0</v>
      </c>
      <c r="X29" s="289">
        <v>0</v>
      </c>
      <c r="Y29" s="289">
        <v>5</v>
      </c>
      <c r="Z29" s="289">
        <v>0</v>
      </c>
      <c r="AA29" s="289">
        <v>0</v>
      </c>
      <c r="AB29" s="322">
        <v>0</v>
      </c>
      <c r="AC29" s="322" t="s">
        <v>164</v>
      </c>
      <c r="AD29" s="322" t="s">
        <v>164</v>
      </c>
      <c r="AE29" s="289">
        <v>5</v>
      </c>
      <c r="AF29" s="213"/>
      <c r="AG29" s="213"/>
      <c r="AH29" s="213"/>
    </row>
    <row r="30" spans="1:34" s="50" customFormat="1" ht="56.25">
      <c r="A30" s="63">
        <v>25</v>
      </c>
      <c r="B30" s="63" t="s">
        <v>91</v>
      </c>
      <c r="C30" s="327" t="s">
        <v>92</v>
      </c>
      <c r="D30" s="123">
        <f>AVERAGE(H30:AE30)</f>
        <v>0</v>
      </c>
      <c r="E30" s="110">
        <v>7</v>
      </c>
      <c r="F30" s="110">
        <v>0</v>
      </c>
      <c r="G30" s="110">
        <v>17</v>
      </c>
      <c r="H30" s="289">
        <v>0</v>
      </c>
      <c r="I30" s="289">
        <v>0</v>
      </c>
      <c r="J30" s="289">
        <v>0</v>
      </c>
      <c r="K30" s="289" t="s">
        <v>164</v>
      </c>
      <c r="L30" s="289">
        <v>0</v>
      </c>
      <c r="M30" s="289">
        <v>0</v>
      </c>
      <c r="N30" s="289" t="s">
        <v>164</v>
      </c>
      <c r="O30" s="289" t="s">
        <v>164</v>
      </c>
      <c r="P30" s="289" t="s">
        <v>164</v>
      </c>
      <c r="Q30" s="289" t="s">
        <v>164</v>
      </c>
      <c r="R30" s="289">
        <v>0</v>
      </c>
      <c r="S30" s="322" t="s">
        <v>164</v>
      </c>
      <c r="T30" s="322" t="s">
        <v>164</v>
      </c>
      <c r="U30" s="322" t="s">
        <v>164</v>
      </c>
      <c r="V30" s="322" t="s">
        <v>164</v>
      </c>
      <c r="W30" s="322" t="s">
        <v>164</v>
      </c>
      <c r="X30" s="322" t="s">
        <v>164</v>
      </c>
      <c r="Y30" s="322" t="s">
        <v>164</v>
      </c>
      <c r="Z30" s="322" t="s">
        <v>164</v>
      </c>
      <c r="AA30" s="289">
        <v>0</v>
      </c>
      <c r="AB30" s="322" t="s">
        <v>164</v>
      </c>
      <c r="AC30" s="322" t="s">
        <v>164</v>
      </c>
      <c r="AD30" s="322" t="s">
        <v>164</v>
      </c>
      <c r="AE30" s="322" t="s">
        <v>164</v>
      </c>
      <c r="AF30" s="213"/>
      <c r="AG30" s="213"/>
      <c r="AH30" s="213"/>
    </row>
    <row r="31" spans="1:34" s="159" customFormat="1" ht="37.5">
      <c r="A31" s="155">
        <v>26</v>
      </c>
      <c r="B31" s="155" t="s">
        <v>93</v>
      </c>
      <c r="C31" s="328" t="s">
        <v>94</v>
      </c>
      <c r="D31" s="165">
        <f>AVERAGE(H31:AE31)</f>
        <v>5</v>
      </c>
      <c r="E31" s="158">
        <v>0</v>
      </c>
      <c r="F31" s="158">
        <v>24</v>
      </c>
      <c r="G31" s="158">
        <v>0</v>
      </c>
      <c r="H31" s="289">
        <v>5</v>
      </c>
      <c r="I31" s="289">
        <v>5</v>
      </c>
      <c r="J31" s="289">
        <v>5</v>
      </c>
      <c r="K31" s="289">
        <v>5</v>
      </c>
      <c r="L31" s="289">
        <v>5</v>
      </c>
      <c r="M31" s="289">
        <v>5</v>
      </c>
      <c r="N31" s="289">
        <v>5</v>
      </c>
      <c r="O31" s="289">
        <v>5</v>
      </c>
      <c r="P31" s="289">
        <v>5</v>
      </c>
      <c r="Q31" s="289">
        <v>5</v>
      </c>
      <c r="R31" s="289">
        <v>5</v>
      </c>
      <c r="S31" s="289">
        <v>5</v>
      </c>
      <c r="T31" s="289">
        <v>5</v>
      </c>
      <c r="U31" s="289">
        <v>5</v>
      </c>
      <c r="V31" s="289">
        <v>5</v>
      </c>
      <c r="W31" s="289">
        <v>5</v>
      </c>
      <c r="X31" s="289">
        <v>5</v>
      </c>
      <c r="Y31" s="289">
        <v>5</v>
      </c>
      <c r="Z31" s="289">
        <v>5</v>
      </c>
      <c r="AA31" s="289">
        <v>5</v>
      </c>
      <c r="AB31" s="289">
        <v>5</v>
      </c>
      <c r="AC31" s="289">
        <v>5</v>
      </c>
      <c r="AD31" s="289">
        <v>5</v>
      </c>
      <c r="AE31" s="289">
        <v>5</v>
      </c>
      <c r="AF31" s="213"/>
      <c r="AG31" s="213"/>
      <c r="AH31" s="213"/>
    </row>
    <row r="32" spans="1:34" ht="37.5">
      <c r="A32" s="63">
        <v>27</v>
      </c>
      <c r="B32" s="63" t="s">
        <v>95</v>
      </c>
      <c r="C32" s="327" t="s">
        <v>96</v>
      </c>
      <c r="D32" s="123">
        <f>AVERAGE(H32:AE32)</f>
        <v>3.75</v>
      </c>
      <c r="E32" s="110">
        <v>4</v>
      </c>
      <c r="F32" s="110">
        <v>12</v>
      </c>
      <c r="G32" s="110">
        <v>8</v>
      </c>
      <c r="H32" s="289">
        <v>5</v>
      </c>
      <c r="I32" s="289">
        <v>5</v>
      </c>
      <c r="J32" s="289">
        <v>5</v>
      </c>
      <c r="K32" s="289">
        <v>5</v>
      </c>
      <c r="L32" s="289" t="s">
        <v>164</v>
      </c>
      <c r="M32" s="289">
        <v>5</v>
      </c>
      <c r="N32" s="289">
        <v>5</v>
      </c>
      <c r="O32" s="289">
        <v>5</v>
      </c>
      <c r="P32" s="289" t="s">
        <v>164</v>
      </c>
      <c r="Q32" s="289">
        <v>5</v>
      </c>
      <c r="R32" s="289">
        <v>5</v>
      </c>
      <c r="S32" s="289">
        <v>0</v>
      </c>
      <c r="T32" s="289">
        <v>5</v>
      </c>
      <c r="U32" s="289">
        <v>0</v>
      </c>
      <c r="V32" s="289">
        <v>5</v>
      </c>
      <c r="W32" s="289">
        <v>5</v>
      </c>
      <c r="X32" s="322" t="s">
        <v>164</v>
      </c>
      <c r="Y32" s="322" t="s">
        <v>164</v>
      </c>
      <c r="Z32" s="322" t="s">
        <v>164</v>
      </c>
      <c r="AA32" s="289">
        <v>0</v>
      </c>
      <c r="AB32" s="322">
        <v>0</v>
      </c>
      <c r="AC32" s="322" t="s">
        <v>164</v>
      </c>
      <c r="AD32" s="322" t="s">
        <v>164</v>
      </c>
      <c r="AE32" s="322" t="s">
        <v>164</v>
      </c>
      <c r="AF32" s="213"/>
      <c r="AG32" s="213"/>
      <c r="AH32" s="213"/>
    </row>
    <row r="33" spans="1:34" ht="75">
      <c r="A33" s="63">
        <v>28</v>
      </c>
      <c r="B33" s="63" t="s">
        <v>97</v>
      </c>
      <c r="C33" s="327" t="s">
        <v>98</v>
      </c>
      <c r="D33" s="123">
        <f>AVERAGE(H33:AE33)</f>
        <v>3.1363636363636362</v>
      </c>
      <c r="E33" s="110">
        <v>9</v>
      </c>
      <c r="F33" s="110">
        <v>13</v>
      </c>
      <c r="G33" s="110">
        <v>2</v>
      </c>
      <c r="H33" s="289">
        <v>5</v>
      </c>
      <c r="I33" s="289">
        <v>5</v>
      </c>
      <c r="J33" s="289">
        <v>5</v>
      </c>
      <c r="K33" s="289">
        <v>5</v>
      </c>
      <c r="L33" s="289">
        <v>5</v>
      </c>
      <c r="M33" s="289">
        <v>4</v>
      </c>
      <c r="N33" s="289">
        <v>5</v>
      </c>
      <c r="O33" s="289">
        <v>5</v>
      </c>
      <c r="P33" s="289">
        <v>5</v>
      </c>
      <c r="Q33" s="289">
        <v>5</v>
      </c>
      <c r="R33" s="289">
        <v>5</v>
      </c>
      <c r="S33" s="289">
        <v>0</v>
      </c>
      <c r="T33" s="289">
        <v>0</v>
      </c>
      <c r="U33" s="289">
        <v>0</v>
      </c>
      <c r="V33" s="289">
        <v>0</v>
      </c>
      <c r="W33" s="289">
        <v>0</v>
      </c>
      <c r="X33" s="289">
        <v>0</v>
      </c>
      <c r="Y33" s="289">
        <v>0</v>
      </c>
      <c r="Z33" s="289">
        <v>5</v>
      </c>
      <c r="AA33" s="289">
        <v>5</v>
      </c>
      <c r="AB33" s="322">
        <v>0</v>
      </c>
      <c r="AC33" s="322" t="s">
        <v>164</v>
      </c>
      <c r="AD33" s="322" t="s">
        <v>164</v>
      </c>
      <c r="AE33" s="289">
        <v>5</v>
      </c>
      <c r="AF33" s="213"/>
      <c r="AG33" s="213"/>
      <c r="AH33" s="213"/>
    </row>
    <row r="34" spans="1:34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3" ref="O34:AE34">O35</f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5</v>
      </c>
      <c r="V34" s="148">
        <f t="shared" si="3"/>
        <v>5</v>
      </c>
      <c r="W34" s="148">
        <f t="shared" si="3"/>
        <v>0</v>
      </c>
      <c r="X34" s="148">
        <f t="shared" si="3"/>
        <v>5</v>
      </c>
      <c r="Y34" s="148">
        <f t="shared" si="3"/>
        <v>5</v>
      </c>
      <c r="Z34" s="148">
        <f t="shared" si="3"/>
        <v>0</v>
      </c>
      <c r="AA34" s="148">
        <f t="shared" si="3"/>
        <v>0</v>
      </c>
      <c r="AB34" s="148">
        <f t="shared" si="3"/>
        <v>0</v>
      </c>
      <c r="AC34" s="148">
        <f t="shared" si="3"/>
        <v>5</v>
      </c>
      <c r="AD34" s="148">
        <f t="shared" si="3"/>
        <v>5</v>
      </c>
      <c r="AE34" s="148">
        <f t="shared" si="3"/>
        <v>5</v>
      </c>
      <c r="AF34" s="148"/>
      <c r="AG34" s="148"/>
      <c r="AH34" s="148"/>
    </row>
    <row r="35" spans="1:34" ht="37.5">
      <c r="A35" s="63">
        <v>30</v>
      </c>
      <c r="B35" s="63" t="s">
        <v>99</v>
      </c>
      <c r="C35" s="327" t="s">
        <v>100</v>
      </c>
      <c r="D35" s="123">
        <f>AVERAGE(H35:AE35)</f>
        <v>3.75</v>
      </c>
      <c r="E35" s="110">
        <v>6</v>
      </c>
      <c r="F35" s="110">
        <v>18</v>
      </c>
      <c r="G35" s="110">
        <v>0</v>
      </c>
      <c r="H35" s="289">
        <v>0</v>
      </c>
      <c r="I35" s="289">
        <v>5</v>
      </c>
      <c r="J35" s="321">
        <v>0</v>
      </c>
      <c r="K35" s="289">
        <v>5</v>
      </c>
      <c r="L35" s="289">
        <v>5</v>
      </c>
      <c r="M35" s="289">
        <v>5</v>
      </c>
      <c r="N35" s="289">
        <v>5</v>
      </c>
      <c r="O35" s="289">
        <v>5</v>
      </c>
      <c r="P35" s="289">
        <v>5</v>
      </c>
      <c r="Q35" s="289">
        <v>5</v>
      </c>
      <c r="R35" s="289">
        <v>5</v>
      </c>
      <c r="S35" s="289">
        <v>5</v>
      </c>
      <c r="T35" s="289">
        <v>5</v>
      </c>
      <c r="U35" s="289">
        <v>5</v>
      </c>
      <c r="V35" s="289">
        <v>5</v>
      </c>
      <c r="W35" s="289">
        <v>0</v>
      </c>
      <c r="X35" s="289">
        <v>5</v>
      </c>
      <c r="Y35" s="289">
        <v>5</v>
      </c>
      <c r="Z35" s="289">
        <v>0</v>
      </c>
      <c r="AA35" s="289">
        <v>0</v>
      </c>
      <c r="AB35" s="213">
        <v>0</v>
      </c>
      <c r="AC35" s="289">
        <v>5</v>
      </c>
      <c r="AD35" s="289">
        <v>5</v>
      </c>
      <c r="AE35" s="289">
        <v>5</v>
      </c>
      <c r="AF35" s="213"/>
      <c r="AG35" s="213"/>
      <c r="AH35" s="213"/>
    </row>
    <row r="36" spans="2:34" ht="36" customHeight="1">
      <c r="B36" s="107"/>
      <c r="C36" s="270"/>
      <c r="D36" s="325"/>
      <c r="E36" s="110"/>
      <c r="F36" s="110"/>
      <c r="G36" s="110"/>
      <c r="H36" s="289"/>
      <c r="I36" s="289"/>
      <c r="J36" s="406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13"/>
      <c r="AC36" s="289"/>
      <c r="AD36" s="289"/>
      <c r="AE36" s="289"/>
      <c r="AF36" s="213"/>
      <c r="AG36" s="213"/>
      <c r="AH36" s="213"/>
    </row>
    <row r="37" spans="1:34" s="361" customFormat="1" ht="27" customHeight="1">
      <c r="A37" s="354"/>
      <c r="B37" s="355"/>
      <c r="C37" s="356" t="s">
        <v>124</v>
      </c>
      <c r="D37" s="357">
        <f>AVERAGE(H37:AE37)</f>
        <v>83.83333333333333</v>
      </c>
      <c r="E37" s="358"/>
      <c r="F37" s="358"/>
      <c r="G37" s="359"/>
      <c r="H37" s="360">
        <f aca="true" t="shared" si="4" ref="H37:AH37">H34+H28+H24+H21+H12+H6</f>
        <v>94</v>
      </c>
      <c r="I37" s="360">
        <f t="shared" si="4"/>
        <v>107</v>
      </c>
      <c r="J37" s="360">
        <f t="shared" si="4"/>
        <v>97</v>
      </c>
      <c r="K37" s="360">
        <f t="shared" si="4"/>
        <v>98</v>
      </c>
      <c r="L37" s="360">
        <f t="shared" si="4"/>
        <v>71</v>
      </c>
      <c r="M37" s="360">
        <f t="shared" si="4"/>
        <v>112</v>
      </c>
      <c r="N37" s="360">
        <f t="shared" si="4"/>
        <v>88</v>
      </c>
      <c r="O37" s="360">
        <f t="shared" si="4"/>
        <v>101</v>
      </c>
      <c r="P37" s="360">
        <f t="shared" si="4"/>
        <v>84</v>
      </c>
      <c r="Q37" s="360">
        <f t="shared" si="4"/>
        <v>84</v>
      </c>
      <c r="R37" s="360">
        <f t="shared" si="4"/>
        <v>98</v>
      </c>
      <c r="S37" s="360">
        <f t="shared" si="4"/>
        <v>73</v>
      </c>
      <c r="T37" s="360">
        <f t="shared" si="4"/>
        <v>70</v>
      </c>
      <c r="U37" s="360">
        <f t="shared" si="4"/>
        <v>67</v>
      </c>
      <c r="V37" s="360">
        <f t="shared" si="4"/>
        <v>88</v>
      </c>
      <c r="W37" s="360">
        <f t="shared" si="4"/>
        <v>76</v>
      </c>
      <c r="X37" s="360">
        <f t="shared" si="4"/>
        <v>68</v>
      </c>
      <c r="Y37" s="360">
        <f t="shared" si="4"/>
        <v>88</v>
      </c>
      <c r="Z37" s="360">
        <f t="shared" si="4"/>
        <v>59</v>
      </c>
      <c r="AA37" s="360">
        <f t="shared" si="4"/>
        <v>86</v>
      </c>
      <c r="AB37" s="360">
        <f t="shared" si="4"/>
        <v>77</v>
      </c>
      <c r="AC37" s="360">
        <f t="shared" si="4"/>
        <v>71</v>
      </c>
      <c r="AD37" s="360">
        <f t="shared" si="4"/>
        <v>78</v>
      </c>
      <c r="AE37" s="360">
        <f t="shared" si="4"/>
        <v>77</v>
      </c>
      <c r="AF37" s="360">
        <f t="shared" si="4"/>
        <v>0</v>
      </c>
      <c r="AG37" s="360">
        <f t="shared" si="4"/>
        <v>0</v>
      </c>
      <c r="AH37" s="360">
        <f t="shared" si="4"/>
        <v>0</v>
      </c>
    </row>
    <row r="38" spans="1:34" s="361" customFormat="1" ht="27.75" customHeight="1">
      <c r="A38" s="354"/>
      <c r="B38" s="355"/>
      <c r="C38" s="356" t="s">
        <v>123</v>
      </c>
      <c r="D38" s="357">
        <f>AVERAGE(H38:AE38)</f>
        <v>107.70833333333333</v>
      </c>
      <c r="E38" s="358"/>
      <c r="F38" s="358"/>
      <c r="G38" s="359"/>
      <c r="H38" s="362">
        <v>120</v>
      </c>
      <c r="I38" s="362">
        <v>120</v>
      </c>
      <c r="J38" s="362">
        <v>115</v>
      </c>
      <c r="K38" s="362">
        <v>115</v>
      </c>
      <c r="L38" s="362">
        <v>100</v>
      </c>
      <c r="M38" s="362">
        <v>120</v>
      </c>
      <c r="N38" s="362">
        <v>110</v>
      </c>
      <c r="O38" s="362">
        <v>115</v>
      </c>
      <c r="P38" s="362">
        <v>95</v>
      </c>
      <c r="Q38" s="362">
        <v>85</v>
      </c>
      <c r="R38" s="362">
        <v>120</v>
      </c>
      <c r="S38" s="362">
        <v>115</v>
      </c>
      <c r="T38" s="362">
        <v>110</v>
      </c>
      <c r="U38" s="362">
        <v>110</v>
      </c>
      <c r="V38" s="362">
        <v>115</v>
      </c>
      <c r="W38" s="362">
        <v>110</v>
      </c>
      <c r="X38" s="362">
        <v>100</v>
      </c>
      <c r="Y38" s="362">
        <v>110</v>
      </c>
      <c r="Z38" s="362">
        <v>100</v>
      </c>
      <c r="AA38" s="362">
        <v>120</v>
      </c>
      <c r="AB38" s="362">
        <v>110</v>
      </c>
      <c r="AC38" s="362">
        <v>80</v>
      </c>
      <c r="AD38" s="362">
        <v>85</v>
      </c>
      <c r="AE38" s="362">
        <v>105</v>
      </c>
      <c r="AF38" s="362"/>
      <c r="AG38" s="362"/>
      <c r="AH38" s="362"/>
    </row>
    <row r="39" spans="1:34" s="370" customFormat="1" ht="24" customHeight="1">
      <c r="A39" s="363"/>
      <c r="B39" s="364"/>
      <c r="C39" s="356" t="s">
        <v>171</v>
      </c>
      <c r="D39" s="365">
        <f>AVERAGE(H39:AE39)</f>
        <v>3.9047644914789306</v>
      </c>
      <c r="E39" s="356"/>
      <c r="F39" s="366"/>
      <c r="G39" s="367"/>
      <c r="H39" s="368">
        <f>H37/H38*5</f>
        <v>3.9166666666666665</v>
      </c>
      <c r="I39" s="368">
        <f aca="true" t="shared" si="5" ref="I39:AH39">I37/I38*5</f>
        <v>4.458333333333334</v>
      </c>
      <c r="J39" s="368">
        <f t="shared" si="5"/>
        <v>4.217391304347826</v>
      </c>
      <c r="K39" s="368">
        <f t="shared" si="5"/>
        <v>4.260869565217391</v>
      </c>
      <c r="L39" s="368">
        <f t="shared" si="5"/>
        <v>3.55</v>
      </c>
      <c r="M39" s="368">
        <f t="shared" si="5"/>
        <v>4.666666666666667</v>
      </c>
      <c r="N39" s="368">
        <f t="shared" si="5"/>
        <v>4</v>
      </c>
      <c r="O39" s="368">
        <f t="shared" si="5"/>
        <v>4.391304347826087</v>
      </c>
      <c r="P39" s="368">
        <f t="shared" si="5"/>
        <v>4.421052631578947</v>
      </c>
      <c r="Q39" s="368">
        <f t="shared" si="5"/>
        <v>4.9411764705882355</v>
      </c>
      <c r="R39" s="368">
        <f t="shared" si="5"/>
        <v>4.083333333333333</v>
      </c>
      <c r="S39" s="368">
        <f t="shared" si="5"/>
        <v>3.1739130434782608</v>
      </c>
      <c r="T39" s="368">
        <f t="shared" si="5"/>
        <v>3.1818181818181817</v>
      </c>
      <c r="U39" s="368">
        <f t="shared" si="5"/>
        <v>3.045454545454546</v>
      </c>
      <c r="V39" s="368">
        <f t="shared" si="5"/>
        <v>3.8260869565217392</v>
      </c>
      <c r="W39" s="368">
        <f t="shared" si="5"/>
        <v>3.4545454545454546</v>
      </c>
      <c r="X39" s="368">
        <f t="shared" si="5"/>
        <v>3.4000000000000004</v>
      </c>
      <c r="Y39" s="368">
        <f t="shared" si="5"/>
        <v>4</v>
      </c>
      <c r="Z39" s="368">
        <f t="shared" si="5"/>
        <v>2.9499999999999997</v>
      </c>
      <c r="AA39" s="368">
        <f t="shared" si="5"/>
        <v>3.5833333333333335</v>
      </c>
      <c r="AB39" s="368">
        <f t="shared" si="5"/>
        <v>3.5</v>
      </c>
      <c r="AC39" s="368">
        <f t="shared" si="5"/>
        <v>4.4375</v>
      </c>
      <c r="AD39" s="368">
        <f t="shared" si="5"/>
        <v>4.588235294117647</v>
      </c>
      <c r="AE39" s="368">
        <f t="shared" si="5"/>
        <v>3.6666666666666665</v>
      </c>
      <c r="AF39" s="369" t="e">
        <f t="shared" si="5"/>
        <v>#DIV/0!</v>
      </c>
      <c r="AG39" s="369" t="e">
        <f t="shared" si="5"/>
        <v>#DIV/0!</v>
      </c>
      <c r="AH39" s="369" t="e">
        <f t="shared" si="5"/>
        <v>#DIV/0!</v>
      </c>
    </row>
    <row r="40" spans="1:34" s="370" customFormat="1" ht="24" customHeight="1">
      <c r="A40" s="363"/>
      <c r="B40" s="364"/>
      <c r="C40" s="356"/>
      <c r="D40" s="357" t="s">
        <v>175</v>
      </c>
      <c r="E40" s="356"/>
      <c r="F40" s="366"/>
      <c r="G40" s="367"/>
      <c r="H40" s="371">
        <f>_xlfn.RANK.EQ(H39,H39:AE39)</f>
        <v>13</v>
      </c>
      <c r="I40" s="372">
        <f>RANK(I39,H39:AE39)</f>
        <v>4</v>
      </c>
      <c r="J40" s="371">
        <f>RANK(J39,H39:AE39)</f>
        <v>9</v>
      </c>
      <c r="K40" s="371">
        <f>RANK(K39,H39:AE39)</f>
        <v>8</v>
      </c>
      <c r="L40" s="371">
        <f>RANK(L39,H39:AE39)</f>
        <v>17</v>
      </c>
      <c r="M40" s="407">
        <f>RANK(M39,H39:AE39)</f>
        <v>2</v>
      </c>
      <c r="N40" s="371">
        <f>RANK(N39,H39:AE39)</f>
        <v>11</v>
      </c>
      <c r="O40" s="372">
        <f>_xlfn.RANK.EQ(O39,H39:AE39)</f>
        <v>7</v>
      </c>
      <c r="P40" s="371">
        <f>_xlfn.RANK.EQ(P39,G39:AE39)</f>
        <v>6</v>
      </c>
      <c r="Q40" s="372">
        <f>_xlfn.RANK.EQ(Q39,H39:AE39)</f>
        <v>1</v>
      </c>
      <c r="R40" s="371">
        <f>RANK(R39,H39:AE39)</f>
        <v>10</v>
      </c>
      <c r="S40" s="371">
        <f>_xlfn.RANK.EQ(S39,H39:AE39)</f>
        <v>22</v>
      </c>
      <c r="T40" s="371">
        <f>_xlfn.RANK.EQ(T39,H39:AE39)</f>
        <v>21</v>
      </c>
      <c r="U40" s="371">
        <f>_xlfn.RANK.EQ(U39,H39:AE39)</f>
        <v>23</v>
      </c>
      <c r="V40" s="371">
        <f>_xlfn.RANK.EQ(V39,H39:AE39)</f>
        <v>14</v>
      </c>
      <c r="W40" s="371">
        <f>_xlfn.RANK.EQ(W39,H39:AE39)</f>
        <v>19</v>
      </c>
      <c r="X40" s="371">
        <f>_xlfn.RANK.EQ(X39,H39:AE39)</f>
        <v>20</v>
      </c>
      <c r="Y40" s="371">
        <f>_xlfn.RANK.EQ(Y39,H39:AE39)</f>
        <v>11</v>
      </c>
      <c r="Z40" s="371">
        <f>_xlfn.RANK.EQ(Z39,H39:AE39)</f>
        <v>24</v>
      </c>
      <c r="AA40" s="371">
        <f>_xlfn.RANK.EQ(AA39,H39:AE39)</f>
        <v>16</v>
      </c>
      <c r="AB40" s="371">
        <f>_xlfn.RANK.EQ(AB39,H39:AE39)</f>
        <v>18</v>
      </c>
      <c r="AC40" s="371">
        <f>_xlfn.RANK.EQ(AC39,H39:AE39)</f>
        <v>5</v>
      </c>
      <c r="AD40" s="372">
        <f>_xlfn.RANK.EQ(AD39,H39:AE39)</f>
        <v>3</v>
      </c>
      <c r="AE40" s="371">
        <f>_xlfn.RANK.EQ(AE39,H39:AE39)</f>
        <v>15</v>
      </c>
      <c r="AF40" s="371" t="e">
        <f>RANK(AF39,H39:AA39)</f>
        <v>#DIV/0!</v>
      </c>
      <c r="AG40" s="371" t="e">
        <f>RANK(AG39,H39:AA39)</f>
        <v>#DIV/0!</v>
      </c>
      <c r="AH40" s="371" t="e">
        <f>RANK(AH39,I39:AA39)</f>
        <v>#DIV/0!</v>
      </c>
    </row>
    <row r="41" spans="3:34" ht="22.5" customHeight="1">
      <c r="C41" s="125" t="s">
        <v>283</v>
      </c>
      <c r="D41" s="379">
        <v>3.9</v>
      </c>
      <c r="G41" s="122"/>
      <c r="H41" s="51"/>
      <c r="I41" s="51"/>
      <c r="J41" s="51"/>
      <c r="K41" s="51"/>
      <c r="L41" s="51"/>
      <c r="M41" s="51"/>
      <c r="N41" s="51"/>
      <c r="O41" s="51"/>
      <c r="P41" s="52"/>
      <c r="Q41" s="52"/>
      <c r="R41" s="51"/>
      <c r="S41" s="53"/>
      <c r="T41" s="53"/>
      <c r="U41" s="35"/>
      <c r="V41" s="53"/>
      <c r="W41" s="43"/>
      <c r="X41" s="36"/>
      <c r="Y41" s="32"/>
      <c r="Z41" s="32"/>
      <c r="AA41" s="32"/>
      <c r="AB41" s="32"/>
      <c r="AC41" s="32"/>
      <c r="AD41" s="32"/>
      <c r="AE41" s="32"/>
      <c r="AF41" s="51"/>
      <c r="AG41" s="51"/>
      <c r="AH41" s="51"/>
    </row>
    <row r="42" spans="3:34" ht="22.5" customHeight="1" hidden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1"/>
      <c r="S42" s="53"/>
      <c r="T42" s="53"/>
      <c r="U42" s="35"/>
      <c r="V42" s="53"/>
      <c r="W42" s="43"/>
      <c r="X42" s="36"/>
      <c r="Y42" s="32"/>
      <c r="Z42" s="32"/>
      <c r="AA42" s="32"/>
      <c r="AB42" s="32"/>
      <c r="AC42" s="32"/>
      <c r="AD42" s="32"/>
      <c r="AE42" s="32"/>
      <c r="AF42" s="51"/>
      <c r="AG42" s="51"/>
      <c r="AH42" s="51"/>
    </row>
    <row r="43" spans="4:34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1"/>
      <c r="P43" s="52"/>
      <c r="Q43" s="52"/>
      <c r="R43" s="51"/>
      <c r="S43" s="53"/>
      <c r="T43" s="53"/>
      <c r="U43" s="35"/>
      <c r="V43" s="53"/>
      <c r="W43" s="43"/>
      <c r="X43" s="36"/>
      <c r="Y43" s="32"/>
      <c r="Z43" s="32"/>
      <c r="AA43" s="32"/>
      <c r="AB43" s="32"/>
      <c r="AC43" s="32"/>
      <c r="AD43" s="32"/>
      <c r="AE43" s="32"/>
      <c r="AF43" s="51"/>
      <c r="AG43" s="51"/>
      <c r="AH43" s="51"/>
    </row>
    <row r="44" spans="1:34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12"/>
      <c r="P44" s="29"/>
      <c r="Q44" s="29"/>
      <c r="R44" s="12"/>
      <c r="S44" s="35"/>
      <c r="T44" s="35"/>
      <c r="U44" s="35"/>
      <c r="V44" s="35"/>
      <c r="W44" s="41"/>
      <c r="X44" s="33"/>
      <c r="Y44" s="26"/>
      <c r="Z44" s="26"/>
      <c r="AA44" s="26"/>
      <c r="AB44" s="26"/>
      <c r="AC44" s="26"/>
      <c r="AD44" s="26"/>
      <c r="AE44" s="26"/>
      <c r="AF44" s="12"/>
      <c r="AG44" s="12"/>
      <c r="AH44" s="12"/>
    </row>
    <row r="45" spans="4:22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75"/>
      <c r="M45" s="280"/>
      <c r="N45" s="281"/>
      <c r="O45" s="280"/>
      <c r="S45" s="35"/>
      <c r="T45" s="35"/>
      <c r="U45" s="35"/>
      <c r="V45" s="35"/>
    </row>
    <row r="46" spans="3:22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6"/>
      <c r="M46" s="275"/>
      <c r="N46" s="275"/>
      <c r="O46" s="275"/>
      <c r="S46" s="35"/>
      <c r="T46" s="35"/>
      <c r="U46" s="35"/>
      <c r="V46" s="35"/>
    </row>
    <row r="47" spans="4:34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L47" s="275"/>
      <c r="S47" s="35"/>
      <c r="T47" s="35"/>
      <c r="U47" s="35"/>
      <c r="V47" s="35"/>
      <c r="AG47" s="164"/>
      <c r="AH47" s="164"/>
    </row>
    <row r="48" spans="4:22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S48" s="35"/>
      <c r="T48" s="35"/>
      <c r="U48" s="35"/>
      <c r="V48" s="35"/>
    </row>
    <row r="49" spans="4:14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N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4" ht="56.25" customHeight="1" hidden="1">
      <c r="D52" s="124"/>
      <c r="E52" s="125"/>
      <c r="F52" s="125"/>
      <c r="G52" s="124"/>
      <c r="H52" s="126"/>
      <c r="I52" s="127"/>
      <c r="J52" s="54"/>
      <c r="AG52" s="54"/>
      <c r="AH52" s="54"/>
    </row>
    <row r="53" spans="1:31" s="12" customFormat="1" ht="24.75" customHeight="1" hidden="1">
      <c r="A53" s="107"/>
      <c r="B53" s="31"/>
      <c r="C53" s="30"/>
      <c r="D53" s="124"/>
      <c r="E53" s="116"/>
      <c r="F53" s="116"/>
      <c r="G53" s="115"/>
      <c r="P53" s="29"/>
      <c r="Q53" s="29"/>
      <c r="S53" s="33"/>
      <c r="T53" s="33"/>
      <c r="U53" s="33"/>
      <c r="V53" s="33"/>
      <c r="W53" s="41"/>
      <c r="X53" s="33"/>
      <c r="Y53" s="26"/>
      <c r="Z53" s="26"/>
      <c r="AA53" s="26"/>
      <c r="AB53" s="26"/>
      <c r="AC53" s="26"/>
      <c r="AD53" s="26"/>
      <c r="AE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4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90</v>
      </c>
      <c r="M57" s="307">
        <v>110</v>
      </c>
      <c r="N57" s="307">
        <v>100</v>
      </c>
      <c r="O57" s="307">
        <v>105</v>
      </c>
      <c r="P57" s="307">
        <v>85</v>
      </c>
      <c r="Q57" s="311">
        <v>75</v>
      </c>
      <c r="R57" s="307">
        <v>110</v>
      </c>
      <c r="S57" s="312">
        <v>105</v>
      </c>
      <c r="T57" s="312">
        <v>100</v>
      </c>
      <c r="U57" s="312">
        <v>100</v>
      </c>
      <c r="V57" s="312">
        <v>105</v>
      </c>
      <c r="W57" s="313">
        <v>100</v>
      </c>
      <c r="X57" s="312">
        <v>90</v>
      </c>
      <c r="Y57" s="309">
        <v>100</v>
      </c>
      <c r="Z57" s="309">
        <v>90</v>
      </c>
      <c r="AA57" s="309">
        <v>110</v>
      </c>
      <c r="AB57" s="309">
        <v>100</v>
      </c>
      <c r="AC57" s="309">
        <v>70</v>
      </c>
      <c r="AD57" s="314">
        <v>75</v>
      </c>
      <c r="AE57" s="309">
        <v>95</v>
      </c>
      <c r="AF57" s="307"/>
      <c r="AG57" s="307"/>
      <c r="AH57" s="307"/>
    </row>
    <row r="58" spans="1:34" s="46" customFormat="1" ht="45" customHeight="1" hidden="1">
      <c r="A58" s="108"/>
      <c r="B58" s="405"/>
      <c r="C58" s="310"/>
      <c r="D58" s="120"/>
      <c r="E58" s="118"/>
      <c r="F58" s="118"/>
      <c r="G58" s="120"/>
      <c r="H58" s="308">
        <f aca="true" t="shared" si="6" ref="H58:AH58">H37/H57*5</f>
        <v>4.2727272727272725</v>
      </c>
      <c r="I58" s="308">
        <f t="shared" si="6"/>
        <v>4.863636363636364</v>
      </c>
      <c r="J58" s="308">
        <f t="shared" si="6"/>
        <v>4.6190476190476195</v>
      </c>
      <c r="K58" s="308">
        <f t="shared" si="6"/>
        <v>4.666666666666667</v>
      </c>
      <c r="L58" s="308">
        <f t="shared" si="6"/>
        <v>3.944444444444444</v>
      </c>
      <c r="M58" s="308">
        <f t="shared" si="6"/>
        <v>5.09090909090909</v>
      </c>
      <c r="N58" s="308">
        <f t="shared" si="6"/>
        <v>4.4</v>
      </c>
      <c r="O58" s="308">
        <f t="shared" si="6"/>
        <v>4.809523809523809</v>
      </c>
      <c r="P58" s="308">
        <f t="shared" si="6"/>
        <v>4.9411764705882355</v>
      </c>
      <c r="Q58" s="308">
        <f t="shared" si="6"/>
        <v>5.6000000000000005</v>
      </c>
      <c r="R58" s="308">
        <f t="shared" si="6"/>
        <v>4.454545454545454</v>
      </c>
      <c r="S58" s="308">
        <f t="shared" si="6"/>
        <v>3.4761904761904763</v>
      </c>
      <c r="T58" s="308">
        <f t="shared" si="6"/>
        <v>3.5</v>
      </c>
      <c r="U58" s="308">
        <f t="shared" si="6"/>
        <v>3.35</v>
      </c>
      <c r="V58" s="308">
        <f t="shared" si="6"/>
        <v>4.190476190476191</v>
      </c>
      <c r="W58" s="308">
        <f t="shared" si="6"/>
        <v>3.8</v>
      </c>
      <c r="X58" s="308">
        <f t="shared" si="6"/>
        <v>3.7777777777777777</v>
      </c>
      <c r="Y58" s="308">
        <f t="shared" si="6"/>
        <v>4.4</v>
      </c>
      <c r="Z58" s="308">
        <f t="shared" si="6"/>
        <v>3.2777777777777777</v>
      </c>
      <c r="AA58" s="308">
        <f t="shared" si="6"/>
        <v>3.909090909090909</v>
      </c>
      <c r="AB58" s="308">
        <f t="shared" si="6"/>
        <v>3.85</v>
      </c>
      <c r="AC58" s="308">
        <f t="shared" si="6"/>
        <v>5.071428571428571</v>
      </c>
      <c r="AD58" s="308">
        <f t="shared" si="6"/>
        <v>5.2</v>
      </c>
      <c r="AE58" s="308">
        <f t="shared" si="6"/>
        <v>4.052631578947368</v>
      </c>
      <c r="AF58" s="308" t="e">
        <f t="shared" si="6"/>
        <v>#DIV/0!</v>
      </c>
      <c r="AG58" s="308" t="e">
        <f t="shared" si="6"/>
        <v>#DIV/0!</v>
      </c>
      <c r="AH58" s="308" t="e">
        <f t="shared" si="6"/>
        <v>#DIV/0!</v>
      </c>
    </row>
    <row r="59" ht="45" customHeight="1" hidden="1"/>
  </sheetData>
  <sheetProtection/>
  <autoFilter ref="A3:AH42"/>
  <mergeCells count="15">
    <mergeCell ref="E49:F49"/>
    <mergeCell ref="D50:F50"/>
    <mergeCell ref="D51:F51"/>
    <mergeCell ref="B34:G34"/>
    <mergeCell ref="E44:F44"/>
    <mergeCell ref="E45:F45"/>
    <mergeCell ref="E46:F46"/>
    <mergeCell ref="E47:F47"/>
    <mergeCell ref="E48:F48"/>
    <mergeCell ref="A1:J1"/>
    <mergeCell ref="B6:G6"/>
    <mergeCell ref="B12:E12"/>
    <mergeCell ref="B21:G21"/>
    <mergeCell ref="B24:G24"/>
    <mergeCell ref="B28:G28"/>
  </mergeCells>
  <conditionalFormatting sqref="S13:T14 T20 S18:T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$V$8</formula>
    </cfRule>
  </conditionalFormatting>
  <conditionalFormatting sqref="V20 U14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$U$8</formula>
    </cfRule>
  </conditionalFormatting>
  <conditionalFormatting sqref="X13 W18 W20 W14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$U$8</formula>
    </cfRule>
  </conditionalFormatting>
  <conditionalFormatting sqref="Y18:Z18 Z20:AA20 AA10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$U$8</formula>
    </cfRule>
  </conditionalFormatting>
  <conditionalFormatting sqref="AE18 AE12:AE13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$U$8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8" scale="42" r:id="rId1"/>
  <rowBreaks count="1" manualBreakCount="1">
    <brk id="42" max="33" man="1"/>
  </rowBreaks>
  <colBreaks count="1" manualBreakCount="1">
    <brk id="18" max="5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H58"/>
  <sheetViews>
    <sheetView zoomScale="50" zoomScaleNormal="50" zoomScaleSheetLayoutView="39" zoomScalePageLayoutView="0" workbookViewId="0" topLeftCell="A1">
      <pane ySplit="3" topLeftCell="A23" activePane="bottomLeft" state="frozen"/>
      <selection pane="topLeft" activeCell="H38" sqref="H38"/>
      <selection pane="bottomLeft" activeCell="H38" sqref="H38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7" width="26.00390625" style="29" customWidth="1" outlineLevel="1"/>
    <col min="18" max="18" width="26.00390625" style="12" customWidth="1" outlineLevel="1"/>
    <col min="19" max="22" width="26.00390625" style="33" customWidth="1" outlineLevel="1"/>
    <col min="23" max="23" width="26.00390625" style="41" customWidth="1" outlineLevel="1"/>
    <col min="24" max="24" width="26.00390625" style="33" customWidth="1" outlineLevel="1"/>
    <col min="25" max="31" width="26.00390625" style="26" customWidth="1" outlineLevel="1"/>
    <col min="32" max="34" width="26.00390625" style="12" customWidth="1" outlineLevel="1"/>
    <col min="35" max="16384" width="8.8515625" style="26" customWidth="1"/>
  </cols>
  <sheetData>
    <row r="1" spans="2:11" ht="27" customHeight="1">
      <c r="B1" s="461" t="s">
        <v>315</v>
      </c>
      <c r="C1" s="461"/>
      <c r="D1" s="461"/>
      <c r="E1" s="461"/>
      <c r="F1" s="461"/>
      <c r="G1" s="461"/>
      <c r="H1" s="461"/>
      <c r="I1" s="461"/>
      <c r="J1" s="461"/>
      <c r="K1" s="461"/>
    </row>
    <row r="2" ht="15" customHeight="1">
      <c r="B2" s="102"/>
    </row>
    <row r="3" spans="1:34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411" t="s">
        <v>290</v>
      </c>
      <c r="R3" s="252" t="s">
        <v>115</v>
      </c>
      <c r="S3" s="252" t="s">
        <v>125</v>
      </c>
      <c r="T3" s="252" t="s">
        <v>126</v>
      </c>
      <c r="U3" s="252" t="s">
        <v>201</v>
      </c>
      <c r="V3" s="252" t="s">
        <v>165</v>
      </c>
      <c r="W3" s="252" t="s">
        <v>167</v>
      </c>
      <c r="X3" s="252" t="s">
        <v>166</v>
      </c>
      <c r="Y3" s="252" t="s">
        <v>127</v>
      </c>
      <c r="Z3" s="252" t="s">
        <v>168</v>
      </c>
      <c r="AA3" s="252" t="s">
        <v>169</v>
      </c>
      <c r="AB3" s="410" t="s">
        <v>149</v>
      </c>
      <c r="AC3" s="252" t="s">
        <v>199</v>
      </c>
      <c r="AD3" s="410" t="s">
        <v>200</v>
      </c>
      <c r="AE3" s="252" t="s">
        <v>202</v>
      </c>
      <c r="AF3" s="252" t="s">
        <v>242</v>
      </c>
      <c r="AG3" s="252" t="s">
        <v>103</v>
      </c>
      <c r="AH3" s="252" t="s">
        <v>293</v>
      </c>
    </row>
    <row r="4" spans="1:34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316</v>
      </c>
      <c r="N4" s="318" t="s">
        <v>319</v>
      </c>
      <c r="O4" s="318" t="s">
        <v>296</v>
      </c>
      <c r="P4" s="318" t="s">
        <v>298</v>
      </c>
      <c r="Q4" s="318" t="s">
        <v>320</v>
      </c>
      <c r="R4" s="318" t="s">
        <v>321</v>
      </c>
      <c r="S4" s="260" t="s">
        <v>305</v>
      </c>
      <c r="T4" s="260" t="s">
        <v>306</v>
      </c>
      <c r="U4" s="260" t="s">
        <v>307</v>
      </c>
      <c r="V4" s="260" t="s">
        <v>308</v>
      </c>
      <c r="W4" s="260" t="s">
        <v>309</v>
      </c>
      <c r="X4" s="260" t="s">
        <v>310</v>
      </c>
      <c r="Y4" s="260" t="s">
        <v>311</v>
      </c>
      <c r="Z4" s="260" t="s">
        <v>312</v>
      </c>
      <c r="AA4" s="260" t="s">
        <v>313</v>
      </c>
      <c r="AB4" s="318" t="s">
        <v>302</v>
      </c>
      <c r="AC4" s="318" t="s">
        <v>303</v>
      </c>
      <c r="AD4" s="318" t="s">
        <v>304</v>
      </c>
      <c r="AE4" s="260" t="s">
        <v>314</v>
      </c>
      <c r="AF4" s="318" t="s">
        <v>269</v>
      </c>
      <c r="AG4" s="318" t="s">
        <v>294</v>
      </c>
      <c r="AH4" s="318" t="s">
        <v>294</v>
      </c>
    </row>
    <row r="5" spans="1:34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</row>
    <row r="6" spans="1:34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f>H7+H8+H9+H10+H11</f>
        <v>20</v>
      </c>
      <c r="I6" s="284">
        <f>I7+I8+I9+I10+I11</f>
        <v>19</v>
      </c>
      <c r="J6" s="284">
        <f>J7+J8+J9+J11</f>
        <v>20</v>
      </c>
      <c r="K6" s="284">
        <f>K7+K8+K9+K10+K11</f>
        <v>15</v>
      </c>
      <c r="L6" s="284">
        <f>L7+L8+L9+L11</f>
        <v>10</v>
      </c>
      <c r="M6" s="284">
        <f>SUM(M7:M11)</f>
        <v>25</v>
      </c>
      <c r="N6" s="284">
        <f>N7+N8+N9+N11</f>
        <v>5</v>
      </c>
      <c r="O6" s="284">
        <f>O7+O8+O9+O10+O11</f>
        <v>20</v>
      </c>
      <c r="P6" s="284">
        <f>P7+P8+P9+P10+P11</f>
        <v>25</v>
      </c>
      <c r="Q6" s="284">
        <v>0</v>
      </c>
      <c r="R6" s="284">
        <f>SUM(R7:R11)</f>
        <v>15</v>
      </c>
      <c r="S6" s="284">
        <f>+S7+S8+S9+S10+S11</f>
        <v>10</v>
      </c>
      <c r="T6" s="284">
        <f>+T7+T8+T9+T11</f>
        <v>5</v>
      </c>
      <c r="U6" s="284">
        <f>+U7+U8+U9+U10+U11</f>
        <v>10</v>
      </c>
      <c r="V6" s="284">
        <f>+V7+V8+V9+V10+V11</f>
        <v>15</v>
      </c>
      <c r="W6" s="284">
        <f>+W7+W8+W9+W11</f>
        <v>10</v>
      </c>
      <c r="X6" s="284">
        <f>+X7+X8+X9+X10+X11</f>
        <v>15</v>
      </c>
      <c r="Y6" s="284">
        <f>+Y7+Y8+Y9+Y10+Y11</f>
        <v>20</v>
      </c>
      <c r="Z6" s="284">
        <f>+Z7+Z8+Z9+Z10+Z11</f>
        <v>10</v>
      </c>
      <c r="AA6" s="284">
        <f>+AA7+AA8+AA9+AA10+AA11</f>
        <v>19</v>
      </c>
      <c r="AB6" s="284">
        <f>AB7+AB8+AB9+AB11</f>
        <v>15</v>
      </c>
      <c r="AC6" s="284">
        <f>AC7+AC8+AC9+AC11</f>
        <v>13</v>
      </c>
      <c r="AD6" s="284">
        <f>AD7+AD8+AD9+AD11+AD10</f>
        <v>20</v>
      </c>
      <c r="AE6" s="284">
        <f>SUM(AE7:AE11)</f>
        <v>10</v>
      </c>
      <c r="AF6" s="284">
        <f>AF7+AF8+AF9+AF11</f>
        <v>0</v>
      </c>
      <c r="AG6" s="284">
        <f>AG7+AG8+AG9+AG11</f>
        <v>0</v>
      </c>
      <c r="AH6" s="284">
        <f>AH7+AH8+AH9+AH11</f>
        <v>0</v>
      </c>
    </row>
    <row r="7" spans="1:34" ht="37.5">
      <c r="A7" s="63">
        <v>2</v>
      </c>
      <c r="B7" s="260" t="s">
        <v>54</v>
      </c>
      <c r="C7" s="326" t="s">
        <v>55</v>
      </c>
      <c r="D7" s="123">
        <f>AVERAGE(H7:AE7)</f>
        <v>2.608695652173913</v>
      </c>
      <c r="E7" s="110">
        <v>11</v>
      </c>
      <c r="F7" s="110">
        <v>12</v>
      </c>
      <c r="G7" s="110">
        <v>1</v>
      </c>
      <c r="H7" s="329">
        <v>5</v>
      </c>
      <c r="I7" s="329">
        <v>5</v>
      </c>
      <c r="J7" s="329">
        <v>5</v>
      </c>
      <c r="K7" s="329">
        <v>0</v>
      </c>
      <c r="L7" s="329">
        <v>0</v>
      </c>
      <c r="M7" s="329">
        <v>5</v>
      </c>
      <c r="N7" s="329">
        <v>0</v>
      </c>
      <c r="O7" s="329">
        <v>5</v>
      </c>
      <c r="P7" s="329">
        <v>5</v>
      </c>
      <c r="Q7" s="330" t="s">
        <v>164</v>
      </c>
      <c r="R7" s="329">
        <v>5</v>
      </c>
      <c r="S7" s="329">
        <v>0</v>
      </c>
      <c r="T7" s="329">
        <v>0</v>
      </c>
      <c r="U7" s="329">
        <v>0</v>
      </c>
      <c r="V7" s="329">
        <v>0</v>
      </c>
      <c r="W7" s="329">
        <v>0</v>
      </c>
      <c r="X7" s="329">
        <v>0</v>
      </c>
      <c r="Y7" s="329">
        <v>5</v>
      </c>
      <c r="Z7" s="329">
        <v>0</v>
      </c>
      <c r="AA7" s="329">
        <v>5</v>
      </c>
      <c r="AB7" s="331">
        <v>5</v>
      </c>
      <c r="AC7" s="331">
        <v>5</v>
      </c>
      <c r="AD7" s="331">
        <v>5</v>
      </c>
      <c r="AE7" s="329">
        <v>0</v>
      </c>
      <c r="AF7" s="332"/>
      <c r="AG7" s="332"/>
      <c r="AH7" s="332"/>
    </row>
    <row r="8" spans="1:34" ht="23.25">
      <c r="A8" s="63">
        <v>3</v>
      </c>
      <c r="B8" s="260" t="s">
        <v>56</v>
      </c>
      <c r="C8" s="326" t="s">
        <v>57</v>
      </c>
      <c r="D8" s="123">
        <f aca="true" t="shared" si="0" ref="D8:D23">AVERAGE(H8:AE8)</f>
        <v>1.9565217391304348</v>
      </c>
      <c r="E8" s="110">
        <v>15</v>
      </c>
      <c r="F8" s="110">
        <v>8</v>
      </c>
      <c r="G8" s="110">
        <v>1</v>
      </c>
      <c r="H8" s="329">
        <v>5</v>
      </c>
      <c r="I8" s="329">
        <v>5</v>
      </c>
      <c r="J8" s="329">
        <v>5</v>
      </c>
      <c r="K8" s="329">
        <v>0</v>
      </c>
      <c r="L8" s="329">
        <v>0</v>
      </c>
      <c r="M8" s="329">
        <v>5</v>
      </c>
      <c r="N8" s="329">
        <v>0</v>
      </c>
      <c r="O8" s="329">
        <v>5</v>
      </c>
      <c r="P8" s="329">
        <v>5</v>
      </c>
      <c r="Q8" s="330" t="s">
        <v>164</v>
      </c>
      <c r="R8" s="329">
        <v>0</v>
      </c>
      <c r="S8" s="329">
        <v>0</v>
      </c>
      <c r="T8" s="329">
        <v>0</v>
      </c>
      <c r="U8" s="329">
        <v>0</v>
      </c>
      <c r="V8" s="329">
        <v>0</v>
      </c>
      <c r="W8" s="329">
        <v>0</v>
      </c>
      <c r="X8" s="329">
        <v>0</v>
      </c>
      <c r="Y8" s="329">
        <v>0</v>
      </c>
      <c r="Z8" s="329">
        <v>0</v>
      </c>
      <c r="AA8" s="329">
        <v>0</v>
      </c>
      <c r="AB8" s="331">
        <v>5</v>
      </c>
      <c r="AC8" s="331">
        <v>5</v>
      </c>
      <c r="AD8" s="331">
        <v>5</v>
      </c>
      <c r="AE8" s="329">
        <v>0</v>
      </c>
      <c r="AF8" s="332"/>
      <c r="AG8" s="332"/>
      <c r="AH8" s="332"/>
    </row>
    <row r="9" spans="1:34" ht="150">
      <c r="A9" s="63">
        <v>4</v>
      </c>
      <c r="B9" s="260" t="s">
        <v>58</v>
      </c>
      <c r="C9" s="326" t="s">
        <v>128</v>
      </c>
      <c r="D9" s="123">
        <f t="shared" si="0"/>
        <v>4.478260869565218</v>
      </c>
      <c r="E9" s="110">
        <v>5</v>
      </c>
      <c r="F9" s="110">
        <v>18</v>
      </c>
      <c r="G9" s="110">
        <v>1</v>
      </c>
      <c r="H9" s="329">
        <v>5</v>
      </c>
      <c r="I9" s="329">
        <v>5</v>
      </c>
      <c r="J9" s="329">
        <v>5</v>
      </c>
      <c r="K9" s="329">
        <v>5</v>
      </c>
      <c r="L9" s="329">
        <v>5</v>
      </c>
      <c r="M9" s="329">
        <v>5</v>
      </c>
      <c r="N9" s="329">
        <v>0</v>
      </c>
      <c r="O9" s="329">
        <v>5</v>
      </c>
      <c r="P9" s="329">
        <v>5</v>
      </c>
      <c r="Q9" s="330" t="s">
        <v>164</v>
      </c>
      <c r="R9" s="329">
        <v>5</v>
      </c>
      <c r="S9" s="329">
        <v>5</v>
      </c>
      <c r="T9" s="329">
        <v>5</v>
      </c>
      <c r="U9" s="329">
        <v>5</v>
      </c>
      <c r="V9" s="329">
        <v>5</v>
      </c>
      <c r="W9" s="329">
        <v>5</v>
      </c>
      <c r="X9" s="329">
        <v>5</v>
      </c>
      <c r="Y9" s="329">
        <v>5</v>
      </c>
      <c r="Z9" s="329">
        <v>0</v>
      </c>
      <c r="AA9" s="329">
        <v>5</v>
      </c>
      <c r="AB9" s="331">
        <v>5</v>
      </c>
      <c r="AC9" s="331">
        <v>3</v>
      </c>
      <c r="AD9" s="329">
        <v>5</v>
      </c>
      <c r="AE9" s="329">
        <v>5</v>
      </c>
      <c r="AF9" s="332"/>
      <c r="AG9" s="332"/>
      <c r="AH9" s="332"/>
    </row>
    <row r="10" spans="1:34" ht="93.75">
      <c r="A10" s="63">
        <v>5</v>
      </c>
      <c r="B10" s="260" t="s">
        <v>59</v>
      </c>
      <c r="C10" s="326" t="s">
        <v>60</v>
      </c>
      <c r="D10" s="123">
        <f t="shared" si="0"/>
        <v>4.875</v>
      </c>
      <c r="E10" s="110">
        <v>2</v>
      </c>
      <c r="F10" s="110">
        <v>14</v>
      </c>
      <c r="G10" s="110">
        <v>8</v>
      </c>
      <c r="H10" s="329">
        <v>5</v>
      </c>
      <c r="I10" s="329">
        <v>4</v>
      </c>
      <c r="J10" s="329" t="s">
        <v>164</v>
      </c>
      <c r="K10" s="329">
        <v>5</v>
      </c>
      <c r="L10" s="329" t="s">
        <v>164</v>
      </c>
      <c r="M10" s="329">
        <v>5</v>
      </c>
      <c r="N10" s="329" t="s">
        <v>164</v>
      </c>
      <c r="O10" s="329">
        <v>5</v>
      </c>
      <c r="P10" s="329">
        <v>5</v>
      </c>
      <c r="Q10" s="330" t="s">
        <v>164</v>
      </c>
      <c r="R10" s="329">
        <v>5</v>
      </c>
      <c r="S10" s="329">
        <v>5</v>
      </c>
      <c r="T10" s="329" t="s">
        <v>164</v>
      </c>
      <c r="U10" s="329">
        <v>5</v>
      </c>
      <c r="V10" s="329">
        <v>5</v>
      </c>
      <c r="W10" s="329" t="s">
        <v>164</v>
      </c>
      <c r="X10" s="329">
        <v>5</v>
      </c>
      <c r="Y10" s="329">
        <v>5</v>
      </c>
      <c r="Z10" s="329">
        <v>5</v>
      </c>
      <c r="AA10" s="333">
        <v>4</v>
      </c>
      <c r="AB10" s="331" t="s">
        <v>164</v>
      </c>
      <c r="AC10" s="331" t="s">
        <v>164</v>
      </c>
      <c r="AD10" s="331">
        <v>5</v>
      </c>
      <c r="AE10" s="329">
        <v>5</v>
      </c>
      <c r="AF10" s="332"/>
      <c r="AG10" s="332"/>
      <c r="AH10" s="332"/>
    </row>
    <row r="11" spans="1:34" ht="112.5">
      <c r="A11" s="63">
        <v>6</v>
      </c>
      <c r="B11" s="260" t="s">
        <v>61</v>
      </c>
      <c r="C11" s="326" t="s">
        <v>62</v>
      </c>
      <c r="D11" s="123">
        <f t="shared" si="0"/>
        <v>2.608695652173913</v>
      </c>
      <c r="E11" s="110">
        <v>8</v>
      </c>
      <c r="F11" s="110">
        <v>15</v>
      </c>
      <c r="G11" s="110">
        <v>1</v>
      </c>
      <c r="H11" s="329">
        <v>0</v>
      </c>
      <c r="I11" s="329">
        <v>0</v>
      </c>
      <c r="J11" s="329">
        <v>5</v>
      </c>
      <c r="K11" s="329">
        <v>5</v>
      </c>
      <c r="L11" s="329">
        <v>5</v>
      </c>
      <c r="M11" s="329">
        <v>5</v>
      </c>
      <c r="N11" s="329">
        <v>5</v>
      </c>
      <c r="O11" s="329">
        <v>0</v>
      </c>
      <c r="P11" s="329">
        <v>5</v>
      </c>
      <c r="Q11" s="330" t="s">
        <v>164</v>
      </c>
      <c r="R11" s="329">
        <v>0</v>
      </c>
      <c r="S11" s="329">
        <v>0</v>
      </c>
      <c r="T11" s="329">
        <v>0</v>
      </c>
      <c r="U11" s="329">
        <v>0</v>
      </c>
      <c r="V11" s="329">
        <v>5</v>
      </c>
      <c r="W11" s="329">
        <v>5</v>
      </c>
      <c r="X11" s="329">
        <v>5</v>
      </c>
      <c r="Y11" s="329">
        <v>5</v>
      </c>
      <c r="Z11" s="329">
        <v>5</v>
      </c>
      <c r="AA11" s="329">
        <v>5</v>
      </c>
      <c r="AB11" s="331">
        <v>0</v>
      </c>
      <c r="AC11" s="331">
        <v>0</v>
      </c>
      <c r="AD11" s="331">
        <v>0</v>
      </c>
      <c r="AE11" s="329">
        <v>0</v>
      </c>
      <c r="AF11" s="332"/>
      <c r="AG11" s="332"/>
      <c r="AH11" s="332"/>
    </row>
    <row r="12" spans="1:34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33</v>
      </c>
      <c r="L12" s="148">
        <f>L13+L14+L15+L18+L19+L20</f>
        <v>21</v>
      </c>
      <c r="M12" s="148">
        <f>M13+M14+M15+M16+M17+M18+M19+M20</f>
        <v>38</v>
      </c>
      <c r="N12" s="148">
        <f>N13+N14+N15+N16+N17+N18+N19+N20</f>
        <v>33</v>
      </c>
      <c r="O12" s="148">
        <f>O13+O14+O15+O16+O17+O18+O19+O20</f>
        <v>31</v>
      </c>
      <c r="P12" s="148">
        <f>P13+P14+P15+P18+P19</f>
        <v>19</v>
      </c>
      <c r="Q12" s="148">
        <f>+Q13+Q15+Q14+Q16+Q17+Q18+Q19</f>
        <v>34</v>
      </c>
      <c r="R12" s="148">
        <f>R13+R14+R15+R16+R17+R18+R19+R20</f>
        <v>38</v>
      </c>
      <c r="S12" s="148">
        <f>S13+S14+S15+S16+S17+S18+S19+S20</f>
        <v>33</v>
      </c>
      <c r="T12" s="148">
        <f>T13+T14+T15+T16+T17+T18+T19+T20</f>
        <v>30</v>
      </c>
      <c r="U12" s="148">
        <f>+U13+U14+U15+U16+U17+U18+U19</f>
        <v>22</v>
      </c>
      <c r="V12" s="148">
        <f>V13+V14+V15+V16+V17+V18+V19+V20</f>
        <v>33</v>
      </c>
      <c r="W12" s="148">
        <f>+W13+W14+W15+W16+W17+W18+W19+W20</f>
        <v>36</v>
      </c>
      <c r="X12" s="148">
        <f>+X13+X14+X15+X18+X19+X20</f>
        <v>18</v>
      </c>
      <c r="Y12" s="148">
        <f>+Y13+Y14+Y15+Y16+Y17+Y18+Y19+Y20</f>
        <v>28</v>
      </c>
      <c r="Z12" s="148">
        <f>+Z13+Z14+Z15+Z18+Z19+Z20</f>
        <v>14</v>
      </c>
      <c r="AA12" s="148">
        <f>+AA13+AA14+AA15+AA16+AA17+AA18+AA19+AA20</f>
        <v>32</v>
      </c>
      <c r="AB12" s="148">
        <f>AB13+AB14+AB15+AB16+AB17+AB18+AB19+AB20</f>
        <v>37</v>
      </c>
      <c r="AC12" s="148">
        <f>+AC13+AC14+AC15+AC18+AC19</f>
        <v>23</v>
      </c>
      <c r="AD12" s="148">
        <f>+AD13+AD14+AD15+AD18+AD19</f>
        <v>23</v>
      </c>
      <c r="AE12" s="249">
        <f>SUM(AE13:AE19)</f>
        <v>22</v>
      </c>
      <c r="AF12" s="148"/>
      <c r="AG12" s="148"/>
      <c r="AH12" s="148"/>
    </row>
    <row r="13" spans="1:34" ht="56.25">
      <c r="A13" s="63">
        <v>8</v>
      </c>
      <c r="B13" s="63" t="s">
        <v>63</v>
      </c>
      <c r="C13" s="326" t="s">
        <v>64</v>
      </c>
      <c r="D13" s="123">
        <f t="shared" si="0"/>
        <v>3.9166666666666665</v>
      </c>
      <c r="E13" s="110">
        <v>11</v>
      </c>
      <c r="F13" s="110">
        <v>13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5</v>
      </c>
      <c r="N13" s="289">
        <v>5</v>
      </c>
      <c r="O13" s="289">
        <v>5</v>
      </c>
      <c r="P13" s="289">
        <v>3</v>
      </c>
      <c r="Q13" s="289">
        <v>5</v>
      </c>
      <c r="R13" s="289">
        <v>5</v>
      </c>
      <c r="S13" s="320">
        <v>3</v>
      </c>
      <c r="T13" s="320">
        <v>3</v>
      </c>
      <c r="U13" s="289">
        <v>5</v>
      </c>
      <c r="V13" s="289">
        <v>5</v>
      </c>
      <c r="W13" s="289">
        <v>5</v>
      </c>
      <c r="X13" s="320">
        <v>3</v>
      </c>
      <c r="Y13" s="289">
        <v>0</v>
      </c>
      <c r="Z13" s="289">
        <v>0</v>
      </c>
      <c r="AA13" s="289">
        <v>5</v>
      </c>
      <c r="AB13" s="322">
        <v>3</v>
      </c>
      <c r="AC13" s="322">
        <v>5</v>
      </c>
      <c r="AD13" s="322">
        <v>5</v>
      </c>
      <c r="AE13" s="293">
        <v>3</v>
      </c>
      <c r="AF13" s="289"/>
      <c r="AG13" s="289"/>
      <c r="AH13" s="289"/>
    </row>
    <row r="14" spans="1:34" ht="93.75">
      <c r="A14" s="63">
        <v>9</v>
      </c>
      <c r="B14" s="63" t="s">
        <v>65</v>
      </c>
      <c r="C14" s="326" t="s">
        <v>66</v>
      </c>
      <c r="D14" s="123">
        <f t="shared" si="0"/>
        <v>2.375</v>
      </c>
      <c r="E14" s="110">
        <v>20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0</v>
      </c>
      <c r="L14" s="289">
        <v>2</v>
      </c>
      <c r="M14" s="289">
        <v>3</v>
      </c>
      <c r="N14" s="289">
        <v>3</v>
      </c>
      <c r="O14" s="289">
        <v>2</v>
      </c>
      <c r="P14" s="289">
        <v>1</v>
      </c>
      <c r="Q14" s="289">
        <v>4</v>
      </c>
      <c r="R14" s="289">
        <v>3</v>
      </c>
      <c r="S14" s="320">
        <v>2</v>
      </c>
      <c r="T14" s="320">
        <v>1</v>
      </c>
      <c r="U14" s="320">
        <v>2</v>
      </c>
      <c r="V14" s="289">
        <v>0</v>
      </c>
      <c r="W14" s="320">
        <v>4</v>
      </c>
      <c r="X14" s="289">
        <v>0</v>
      </c>
      <c r="Y14" s="289">
        <v>0</v>
      </c>
      <c r="Z14" s="289">
        <v>0</v>
      </c>
      <c r="AA14" s="289">
        <v>5</v>
      </c>
      <c r="AB14" s="322">
        <v>5</v>
      </c>
      <c r="AC14" s="322">
        <v>5</v>
      </c>
      <c r="AD14" s="322">
        <v>5</v>
      </c>
      <c r="AE14" s="289">
        <v>0</v>
      </c>
      <c r="AF14" s="289"/>
      <c r="AG14" s="289"/>
      <c r="AH14" s="289"/>
    </row>
    <row r="15" spans="1:34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24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289">
        <v>5</v>
      </c>
      <c r="AB15" s="322">
        <v>5</v>
      </c>
      <c r="AC15" s="322">
        <v>5</v>
      </c>
      <c r="AD15" s="322">
        <v>5</v>
      </c>
      <c r="AE15" s="289">
        <v>5</v>
      </c>
      <c r="AF15" s="289"/>
      <c r="AG15" s="289"/>
      <c r="AH15" s="289"/>
    </row>
    <row r="16" spans="1:34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18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>
        <v>5</v>
      </c>
      <c r="X16" s="289" t="s">
        <v>164</v>
      </c>
      <c r="Y16" s="289">
        <v>5</v>
      </c>
      <c r="Z16" s="289" t="s">
        <v>164</v>
      </c>
      <c r="AA16" s="289">
        <v>5</v>
      </c>
      <c r="AB16" s="322">
        <v>5</v>
      </c>
      <c r="AC16" s="322" t="s">
        <v>164</v>
      </c>
      <c r="AD16" s="322" t="s">
        <v>164</v>
      </c>
      <c r="AE16" s="289">
        <v>5</v>
      </c>
      <c r="AF16" s="289"/>
      <c r="AG16" s="289"/>
      <c r="AH16" s="289"/>
    </row>
    <row r="17" spans="1:34" ht="56.25">
      <c r="A17" s="63">
        <v>12</v>
      </c>
      <c r="B17" s="63" t="s">
        <v>71</v>
      </c>
      <c r="C17" s="326" t="s">
        <v>72</v>
      </c>
      <c r="D17" s="123">
        <f t="shared" si="0"/>
        <v>4.166666666666667</v>
      </c>
      <c r="E17" s="110">
        <v>3</v>
      </c>
      <c r="F17" s="110">
        <v>15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5</v>
      </c>
      <c r="U17" s="289">
        <v>0</v>
      </c>
      <c r="V17" s="289">
        <v>5</v>
      </c>
      <c r="W17" s="289">
        <v>5</v>
      </c>
      <c r="X17" s="289" t="s">
        <v>164</v>
      </c>
      <c r="Y17" s="289">
        <v>5</v>
      </c>
      <c r="Z17" s="289" t="s">
        <v>164</v>
      </c>
      <c r="AA17" s="289">
        <v>0</v>
      </c>
      <c r="AB17" s="322">
        <v>5</v>
      </c>
      <c r="AC17" s="322" t="s">
        <v>164</v>
      </c>
      <c r="AD17" s="322" t="s">
        <v>164</v>
      </c>
      <c r="AE17" s="289">
        <v>0</v>
      </c>
      <c r="AF17" s="289"/>
      <c r="AG17" s="289"/>
      <c r="AH17" s="289"/>
    </row>
    <row r="18" spans="1:34" ht="23.25">
      <c r="A18" s="63">
        <v>13</v>
      </c>
      <c r="B18" s="63" t="s">
        <v>73</v>
      </c>
      <c r="C18" s="326" t="s">
        <v>74</v>
      </c>
      <c r="D18" s="123">
        <f t="shared" si="0"/>
        <v>3.75</v>
      </c>
      <c r="E18" s="110">
        <v>14</v>
      </c>
      <c r="F18" s="110">
        <v>10</v>
      </c>
      <c r="G18" s="110">
        <v>0</v>
      </c>
      <c r="H18" s="289">
        <v>5</v>
      </c>
      <c r="I18" s="289">
        <v>5</v>
      </c>
      <c r="J18" s="289">
        <v>5</v>
      </c>
      <c r="K18" s="289">
        <v>3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289">
        <v>5</v>
      </c>
      <c r="S18" s="320">
        <v>3</v>
      </c>
      <c r="T18" s="320">
        <v>3</v>
      </c>
      <c r="U18" s="289">
        <v>0</v>
      </c>
      <c r="V18" s="289">
        <v>5</v>
      </c>
      <c r="W18" s="320">
        <v>3</v>
      </c>
      <c r="X18" s="289">
        <v>0</v>
      </c>
      <c r="Y18" s="320">
        <v>3</v>
      </c>
      <c r="Z18" s="293">
        <v>3</v>
      </c>
      <c r="AA18" s="289">
        <v>5</v>
      </c>
      <c r="AB18" s="322">
        <v>4</v>
      </c>
      <c r="AC18" s="322">
        <v>3</v>
      </c>
      <c r="AD18" s="322">
        <v>3</v>
      </c>
      <c r="AE18" s="293">
        <v>4</v>
      </c>
      <c r="AF18" s="289"/>
      <c r="AG18" s="289"/>
      <c r="AH18" s="289"/>
    </row>
    <row r="19" spans="1:34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24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289">
        <v>5</v>
      </c>
      <c r="AB19" s="322">
        <v>5</v>
      </c>
      <c r="AC19" s="322">
        <v>5</v>
      </c>
      <c r="AD19" s="322">
        <v>5</v>
      </c>
      <c r="AE19" s="322">
        <v>5</v>
      </c>
      <c r="AF19" s="289"/>
      <c r="AG19" s="289"/>
      <c r="AH19" s="289"/>
    </row>
    <row r="20" spans="1:34" ht="37.5">
      <c r="A20" s="63">
        <v>15</v>
      </c>
      <c r="B20" s="63" t="s">
        <v>77</v>
      </c>
      <c r="C20" s="326" t="s">
        <v>78</v>
      </c>
      <c r="D20" s="123">
        <f t="shared" si="0"/>
        <v>3.111111111111111</v>
      </c>
      <c r="E20" s="110">
        <v>11</v>
      </c>
      <c r="F20" s="110">
        <v>7</v>
      </c>
      <c r="G20" s="110">
        <v>6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0</v>
      </c>
      <c r="P20" s="289" t="s">
        <v>164</v>
      </c>
      <c r="Q20" s="321" t="s">
        <v>164</v>
      </c>
      <c r="R20" s="289">
        <v>5</v>
      </c>
      <c r="S20" s="289">
        <v>5</v>
      </c>
      <c r="T20" s="320">
        <v>3</v>
      </c>
      <c r="U20" s="289" t="s">
        <v>164</v>
      </c>
      <c r="V20" s="320">
        <v>3</v>
      </c>
      <c r="W20" s="320">
        <v>4</v>
      </c>
      <c r="X20" s="289">
        <v>5</v>
      </c>
      <c r="Y20" s="289">
        <v>5</v>
      </c>
      <c r="Z20" s="320">
        <v>1</v>
      </c>
      <c r="AA20" s="293">
        <v>2</v>
      </c>
      <c r="AB20" s="322">
        <v>5</v>
      </c>
      <c r="AC20" s="322" t="s">
        <v>164</v>
      </c>
      <c r="AD20" s="322" t="s">
        <v>164</v>
      </c>
      <c r="AE20" s="322" t="s">
        <v>164</v>
      </c>
      <c r="AF20" s="289"/>
      <c r="AG20" s="289"/>
      <c r="AH20" s="289"/>
    </row>
    <row r="21" spans="1:34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f>H22+H23</f>
        <v>5</v>
      </c>
      <c r="I21" s="148">
        <v>10</v>
      </c>
      <c r="J21" s="148">
        <f aca="true" t="shared" si="1" ref="J21:AH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10</v>
      </c>
      <c r="P21" s="148">
        <f t="shared" si="1"/>
        <v>5</v>
      </c>
      <c r="Q21" s="148">
        <f t="shared" si="1"/>
        <v>10</v>
      </c>
      <c r="R21" s="148">
        <f t="shared" si="1"/>
        <v>10</v>
      </c>
      <c r="S21" s="148">
        <f t="shared" si="1"/>
        <v>5</v>
      </c>
      <c r="T21" s="148">
        <f t="shared" si="1"/>
        <v>5</v>
      </c>
      <c r="U21" s="148">
        <f t="shared" si="1"/>
        <v>10</v>
      </c>
      <c r="V21" s="148">
        <f t="shared" si="1"/>
        <v>10</v>
      </c>
      <c r="W21" s="148">
        <f t="shared" si="1"/>
        <v>5</v>
      </c>
      <c r="X21" s="148">
        <f t="shared" si="1"/>
        <v>10</v>
      </c>
      <c r="Y21" s="148">
        <f t="shared" si="1"/>
        <v>10</v>
      </c>
      <c r="Z21" s="148">
        <f t="shared" si="1"/>
        <v>10</v>
      </c>
      <c r="AA21" s="148">
        <f t="shared" si="1"/>
        <v>10</v>
      </c>
      <c r="AB21" s="148">
        <f t="shared" si="1"/>
        <v>5</v>
      </c>
      <c r="AC21" s="148">
        <f t="shared" si="1"/>
        <v>10</v>
      </c>
      <c r="AD21" s="148">
        <f t="shared" si="1"/>
        <v>10</v>
      </c>
      <c r="AE21" s="148">
        <f t="shared" si="1"/>
        <v>10</v>
      </c>
      <c r="AF21" s="148">
        <f t="shared" si="1"/>
        <v>0</v>
      </c>
      <c r="AG21" s="148">
        <f t="shared" si="1"/>
        <v>0</v>
      </c>
      <c r="AH21" s="148">
        <f t="shared" si="1"/>
        <v>0</v>
      </c>
    </row>
    <row r="22" spans="1:34" ht="37.5">
      <c r="A22" s="63">
        <v>17</v>
      </c>
      <c r="B22" s="63" t="s">
        <v>79</v>
      </c>
      <c r="C22" s="327" t="s">
        <v>80</v>
      </c>
      <c r="D22" s="123">
        <f t="shared" si="0"/>
        <v>5</v>
      </c>
      <c r="E22" s="110">
        <v>0</v>
      </c>
      <c r="F22" s="110">
        <v>24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13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89">
        <v>5</v>
      </c>
      <c r="AB22" s="290">
        <v>5</v>
      </c>
      <c r="AC22" s="290">
        <v>5</v>
      </c>
      <c r="AD22" s="290">
        <v>5</v>
      </c>
      <c r="AE22" s="290">
        <v>5</v>
      </c>
      <c r="AF22" s="213"/>
      <c r="AG22" s="213"/>
      <c r="AH22" s="213"/>
    </row>
    <row r="23" spans="1:34" ht="37.5">
      <c r="A23" s="63">
        <v>18</v>
      </c>
      <c r="B23" s="63" t="s">
        <v>81</v>
      </c>
      <c r="C23" s="327" t="s">
        <v>82</v>
      </c>
      <c r="D23" s="123">
        <f t="shared" si="0"/>
        <v>3.75</v>
      </c>
      <c r="E23" s="110">
        <v>6</v>
      </c>
      <c r="F23" s="110">
        <v>18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13">
        <v>5</v>
      </c>
      <c r="S23" s="289">
        <v>0</v>
      </c>
      <c r="T23" s="289">
        <v>0</v>
      </c>
      <c r="U23" s="289">
        <v>5</v>
      </c>
      <c r="V23" s="289">
        <v>5</v>
      </c>
      <c r="W23" s="289">
        <v>0</v>
      </c>
      <c r="X23" s="289">
        <v>5</v>
      </c>
      <c r="Y23" s="289">
        <v>5</v>
      </c>
      <c r="Z23" s="289">
        <v>5</v>
      </c>
      <c r="AA23" s="289">
        <v>5</v>
      </c>
      <c r="AB23" s="290">
        <v>0</v>
      </c>
      <c r="AC23" s="290">
        <v>5</v>
      </c>
      <c r="AD23" s="290">
        <v>5</v>
      </c>
      <c r="AE23" s="290">
        <v>5</v>
      </c>
      <c r="AF23" s="213"/>
      <c r="AG23" s="213"/>
      <c r="AH23" s="213"/>
    </row>
    <row r="24" spans="1:34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H26</f>
        <v>5</v>
      </c>
      <c r="I24" s="148">
        <v>5</v>
      </c>
      <c r="J24" s="148">
        <f>J26</f>
        <v>5</v>
      </c>
      <c r="K24" s="148">
        <f>K26</f>
        <v>5</v>
      </c>
      <c r="L24" s="148">
        <f>L26</f>
        <v>5</v>
      </c>
      <c r="M24" s="148">
        <f>+M26</f>
        <v>5</v>
      </c>
      <c r="N24" s="148">
        <f>+N26</f>
        <v>5</v>
      </c>
      <c r="O24" s="148">
        <f>O26</f>
        <v>5</v>
      </c>
      <c r="P24" s="148">
        <f>P26</f>
        <v>5</v>
      </c>
      <c r="Q24" s="148">
        <f>Q26</f>
        <v>5</v>
      </c>
      <c r="R24" s="148">
        <f>R26</f>
        <v>5</v>
      </c>
      <c r="S24" s="148">
        <f aca="true" t="shared" si="2" ref="S24:AA24">S26</f>
        <v>5</v>
      </c>
      <c r="T24" s="148">
        <f t="shared" si="2"/>
        <v>5</v>
      </c>
      <c r="U24" s="148">
        <f t="shared" si="2"/>
        <v>5</v>
      </c>
      <c r="V24" s="148">
        <f t="shared" si="2"/>
        <v>5</v>
      </c>
      <c r="W24" s="148">
        <f t="shared" si="2"/>
        <v>5</v>
      </c>
      <c r="X24" s="148">
        <f t="shared" si="2"/>
        <v>5</v>
      </c>
      <c r="Y24" s="148">
        <f t="shared" si="2"/>
        <v>5</v>
      </c>
      <c r="Z24" s="148">
        <f t="shared" si="2"/>
        <v>5</v>
      </c>
      <c r="AA24" s="148">
        <f t="shared" si="2"/>
        <v>5</v>
      </c>
      <c r="AB24" s="148">
        <f>+AB26</f>
        <v>5</v>
      </c>
      <c r="AC24" s="148">
        <f>+AC26</f>
        <v>5</v>
      </c>
      <c r="AD24" s="148">
        <f>+AD26</f>
        <v>5</v>
      </c>
      <c r="AE24" s="148">
        <f>+AE26</f>
        <v>5</v>
      </c>
      <c r="AF24" s="148"/>
      <c r="AG24" s="148"/>
      <c r="AH24" s="148"/>
    </row>
    <row r="25" spans="1:34" ht="37.5">
      <c r="A25" s="63">
        <v>20</v>
      </c>
      <c r="B25" s="63" t="s">
        <v>83</v>
      </c>
      <c r="C25" s="327" t="s">
        <v>84</v>
      </c>
      <c r="D25" s="408"/>
      <c r="E25" s="110">
        <v>0</v>
      </c>
      <c r="F25" s="110">
        <v>24</v>
      </c>
      <c r="G25" s="110">
        <v>0</v>
      </c>
      <c r="H25" s="289" t="s">
        <v>164</v>
      </c>
      <c r="I25" s="289" t="s">
        <v>164</v>
      </c>
      <c r="J25" s="289" t="s">
        <v>164</v>
      </c>
      <c r="K25" s="289" t="s">
        <v>164</v>
      </c>
      <c r="L25" s="289" t="s">
        <v>164</v>
      </c>
      <c r="M25" s="289" t="s">
        <v>164</v>
      </c>
      <c r="N25" s="289" t="s">
        <v>164</v>
      </c>
      <c r="O25" s="289" t="s">
        <v>164</v>
      </c>
      <c r="P25" s="289" t="s">
        <v>164</v>
      </c>
      <c r="Q25" s="289" t="s">
        <v>164</v>
      </c>
      <c r="R25" s="289" t="s">
        <v>164</v>
      </c>
      <c r="S25" s="289" t="s">
        <v>164</v>
      </c>
      <c r="T25" s="289" t="s">
        <v>164</v>
      </c>
      <c r="U25" s="289" t="s">
        <v>164</v>
      </c>
      <c r="V25" s="289" t="s">
        <v>164</v>
      </c>
      <c r="W25" s="289" t="s">
        <v>164</v>
      </c>
      <c r="X25" s="289" t="s">
        <v>164</v>
      </c>
      <c r="Y25" s="289" t="s">
        <v>164</v>
      </c>
      <c r="Z25" s="289" t="s">
        <v>164</v>
      </c>
      <c r="AA25" s="289" t="s">
        <v>164</v>
      </c>
      <c r="AB25" s="322" t="s">
        <v>164</v>
      </c>
      <c r="AC25" s="322" t="s">
        <v>164</v>
      </c>
      <c r="AD25" s="322" t="s">
        <v>164</v>
      </c>
      <c r="AE25" s="322" t="s">
        <v>164</v>
      </c>
      <c r="AF25" s="289"/>
      <c r="AG25" s="289"/>
      <c r="AH25" s="289"/>
    </row>
    <row r="26" spans="1:34" ht="23.25">
      <c r="A26" s="63">
        <v>21</v>
      </c>
      <c r="B26" s="63" t="s">
        <v>85</v>
      </c>
      <c r="C26" s="327" t="s">
        <v>86</v>
      </c>
      <c r="D26" s="123">
        <f>AVERAGE(H26:AE26)</f>
        <v>5</v>
      </c>
      <c r="E26" s="110">
        <v>0</v>
      </c>
      <c r="F26" s="110">
        <v>24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>
        <v>5</v>
      </c>
      <c r="AF26" s="289"/>
      <c r="AG26" s="289"/>
      <c r="AH26" s="289"/>
    </row>
    <row r="27" spans="1:34" ht="37.5">
      <c r="A27" s="63">
        <v>22</v>
      </c>
      <c r="B27" s="63" t="s">
        <v>87</v>
      </c>
      <c r="C27" s="327" t="s">
        <v>88</v>
      </c>
      <c r="D27" s="408"/>
      <c r="E27" s="110">
        <v>0</v>
      </c>
      <c r="F27" s="110">
        <v>24</v>
      </c>
      <c r="G27" s="110">
        <v>0</v>
      </c>
      <c r="H27" s="289" t="s">
        <v>164</v>
      </c>
      <c r="I27" s="289" t="s">
        <v>164</v>
      </c>
      <c r="J27" s="289" t="s">
        <v>164</v>
      </c>
      <c r="K27" s="289" t="s">
        <v>164</v>
      </c>
      <c r="L27" s="289" t="s">
        <v>164</v>
      </c>
      <c r="M27" s="289" t="s">
        <v>164</v>
      </c>
      <c r="N27" s="289" t="s">
        <v>164</v>
      </c>
      <c r="O27" s="289" t="s">
        <v>164</v>
      </c>
      <c r="P27" s="289" t="s">
        <v>164</v>
      </c>
      <c r="Q27" s="289" t="s">
        <v>164</v>
      </c>
      <c r="R27" s="289" t="s">
        <v>164</v>
      </c>
      <c r="S27" s="289" t="s">
        <v>164</v>
      </c>
      <c r="T27" s="289" t="s">
        <v>164</v>
      </c>
      <c r="U27" s="289" t="s">
        <v>164</v>
      </c>
      <c r="V27" s="289" t="s">
        <v>164</v>
      </c>
      <c r="W27" s="289" t="s">
        <v>164</v>
      </c>
      <c r="X27" s="289" t="s">
        <v>164</v>
      </c>
      <c r="Y27" s="289" t="s">
        <v>164</v>
      </c>
      <c r="Z27" s="289" t="s">
        <v>164</v>
      </c>
      <c r="AA27" s="289" t="s">
        <v>164</v>
      </c>
      <c r="AB27" s="322" t="s">
        <v>164</v>
      </c>
      <c r="AC27" s="322" t="s">
        <v>164</v>
      </c>
      <c r="AD27" s="322" t="s">
        <v>164</v>
      </c>
      <c r="AE27" s="322" t="s">
        <v>164</v>
      </c>
      <c r="AF27" s="289"/>
      <c r="AG27" s="289"/>
      <c r="AH27" s="289"/>
    </row>
    <row r="28" spans="1:34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H29+H30+H32+H33</f>
        <v>15</v>
      </c>
      <c r="I28" s="148">
        <f>+I29+I32+I33</f>
        <v>15</v>
      </c>
      <c r="J28" s="148">
        <f>+J29+J32+J33</f>
        <v>15</v>
      </c>
      <c r="K28" s="148">
        <f>+K29+K33+K32</f>
        <v>15</v>
      </c>
      <c r="L28" s="148">
        <f>+L33</f>
        <v>5</v>
      </c>
      <c r="M28" s="148">
        <f>+M29+M30+M32+M33</f>
        <v>14</v>
      </c>
      <c r="N28" s="148">
        <f>+N29+N32+N33</f>
        <v>15</v>
      </c>
      <c r="O28" s="148">
        <f>+O29+O32+O33</f>
        <v>15</v>
      </c>
      <c r="P28" s="148">
        <f>+P29+P33</f>
        <v>10</v>
      </c>
      <c r="Q28" s="148">
        <f>+Q29+Q32+Q33</f>
        <v>15</v>
      </c>
      <c r="R28" s="148">
        <f>+R29+R30+R33+R32</f>
        <v>10</v>
      </c>
      <c r="S28" s="148">
        <f>+S29+S32+S33</f>
        <v>0</v>
      </c>
      <c r="T28" s="148">
        <f>+T29+T32+T33</f>
        <v>5</v>
      </c>
      <c r="U28" s="148">
        <f>+U29+U32+U33</f>
        <v>0</v>
      </c>
      <c r="V28" s="148">
        <f>+V29+V32+V33</f>
        <v>5</v>
      </c>
      <c r="W28" s="148">
        <f>+W29+W32+W33</f>
        <v>5</v>
      </c>
      <c r="X28" s="148">
        <f>+X29+X33</f>
        <v>0</v>
      </c>
      <c r="Y28" s="148">
        <f>+Y29+Y33</f>
        <v>5</v>
      </c>
      <c r="Z28" s="148">
        <f>+Z29+Z33</f>
        <v>5</v>
      </c>
      <c r="AA28" s="148">
        <f>+AA29+AA30+AA32+AA33</f>
        <v>5</v>
      </c>
      <c r="AB28" s="148">
        <f>+AB29+AB32+AB33</f>
        <v>0</v>
      </c>
      <c r="AC28" s="148">
        <v>0</v>
      </c>
      <c r="AD28" s="148">
        <v>0</v>
      </c>
      <c r="AE28" s="148">
        <f>+AE29+AE33</f>
        <v>10</v>
      </c>
      <c r="AF28" s="148"/>
      <c r="AG28" s="148"/>
      <c r="AH28" s="148"/>
    </row>
    <row r="29" spans="1:34" ht="37.5">
      <c r="A29" s="63">
        <v>24</v>
      </c>
      <c r="B29" s="63" t="s">
        <v>89</v>
      </c>
      <c r="C29" s="327" t="s">
        <v>90</v>
      </c>
      <c r="D29" s="123">
        <f>AVERAGE(H29:AE29)</f>
        <v>2.5</v>
      </c>
      <c r="E29" s="110">
        <v>11</v>
      </c>
      <c r="F29" s="110">
        <v>11</v>
      </c>
      <c r="G29" s="110">
        <v>2</v>
      </c>
      <c r="H29" s="334">
        <v>5</v>
      </c>
      <c r="I29" s="329">
        <v>5</v>
      </c>
      <c r="J29" s="329">
        <v>5</v>
      </c>
      <c r="K29" s="329">
        <v>5</v>
      </c>
      <c r="L29" s="329">
        <v>0</v>
      </c>
      <c r="M29" s="329">
        <v>5</v>
      </c>
      <c r="N29" s="329">
        <v>5</v>
      </c>
      <c r="O29" s="329">
        <v>5</v>
      </c>
      <c r="P29" s="329">
        <v>5</v>
      </c>
      <c r="Q29" s="329">
        <v>5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29">
        <v>0</v>
      </c>
      <c r="Y29" s="329">
        <v>5</v>
      </c>
      <c r="Z29" s="329">
        <v>0</v>
      </c>
      <c r="AA29" s="329">
        <v>0</v>
      </c>
      <c r="AB29" s="331">
        <v>0</v>
      </c>
      <c r="AC29" s="331" t="s">
        <v>164</v>
      </c>
      <c r="AD29" s="331" t="s">
        <v>164</v>
      </c>
      <c r="AE29" s="329">
        <v>5</v>
      </c>
      <c r="AF29" s="332"/>
      <c r="AG29" s="332"/>
      <c r="AH29" s="332"/>
    </row>
    <row r="30" spans="1:34" s="50" customFormat="1" ht="56.25">
      <c r="A30" s="63">
        <v>25</v>
      </c>
      <c r="B30" s="63" t="s">
        <v>91</v>
      </c>
      <c r="C30" s="327" t="s">
        <v>92</v>
      </c>
      <c r="D30" s="123">
        <f>AVERAGE(H30:AE30)</f>
        <v>0</v>
      </c>
      <c r="E30" s="110">
        <v>7</v>
      </c>
      <c r="F30" s="110">
        <v>0</v>
      </c>
      <c r="G30" s="110">
        <v>17</v>
      </c>
      <c r="H30" s="329">
        <v>0</v>
      </c>
      <c r="I30" s="329">
        <v>0</v>
      </c>
      <c r="J30" s="329">
        <v>0</v>
      </c>
      <c r="K30" s="329" t="s">
        <v>164</v>
      </c>
      <c r="L30" s="329">
        <v>0</v>
      </c>
      <c r="M30" s="329">
        <v>0</v>
      </c>
      <c r="N30" s="329" t="s">
        <v>164</v>
      </c>
      <c r="O30" s="329" t="s">
        <v>164</v>
      </c>
      <c r="P30" s="329" t="s">
        <v>164</v>
      </c>
      <c r="Q30" s="329" t="s">
        <v>164</v>
      </c>
      <c r="R30" s="329">
        <v>0</v>
      </c>
      <c r="S30" s="331" t="s">
        <v>164</v>
      </c>
      <c r="T30" s="331" t="s">
        <v>164</v>
      </c>
      <c r="U30" s="331" t="s">
        <v>164</v>
      </c>
      <c r="V30" s="331" t="s">
        <v>164</v>
      </c>
      <c r="W30" s="331" t="s">
        <v>164</v>
      </c>
      <c r="X30" s="331" t="s">
        <v>164</v>
      </c>
      <c r="Y30" s="331" t="s">
        <v>164</v>
      </c>
      <c r="Z30" s="331" t="s">
        <v>164</v>
      </c>
      <c r="AA30" s="329">
        <v>0</v>
      </c>
      <c r="AB30" s="331" t="s">
        <v>164</v>
      </c>
      <c r="AC30" s="331" t="s">
        <v>164</v>
      </c>
      <c r="AD30" s="331" t="s">
        <v>164</v>
      </c>
      <c r="AE30" s="331" t="s">
        <v>164</v>
      </c>
      <c r="AF30" s="332"/>
      <c r="AG30" s="332"/>
      <c r="AH30" s="332"/>
    </row>
    <row r="31" spans="1:34" s="159" customFormat="1" ht="37.5">
      <c r="A31" s="155">
        <v>26</v>
      </c>
      <c r="B31" s="155" t="s">
        <v>93</v>
      </c>
      <c r="C31" s="328" t="s">
        <v>94</v>
      </c>
      <c r="D31" s="408"/>
      <c r="E31" s="158">
        <v>4</v>
      </c>
      <c r="F31" s="158">
        <v>20</v>
      </c>
      <c r="G31" s="158">
        <v>0</v>
      </c>
      <c r="H31" s="329" t="s">
        <v>164</v>
      </c>
      <c r="I31" s="329" t="s">
        <v>164</v>
      </c>
      <c r="J31" s="329" t="s">
        <v>164</v>
      </c>
      <c r="K31" s="329" t="s">
        <v>164</v>
      </c>
      <c r="L31" s="329" t="s">
        <v>164</v>
      </c>
      <c r="M31" s="329" t="s">
        <v>164</v>
      </c>
      <c r="N31" s="329" t="s">
        <v>164</v>
      </c>
      <c r="O31" s="329" t="s">
        <v>164</v>
      </c>
      <c r="P31" s="329" t="s">
        <v>164</v>
      </c>
      <c r="Q31" s="329" t="s">
        <v>164</v>
      </c>
      <c r="R31" s="329" t="s">
        <v>164</v>
      </c>
      <c r="S31" s="329" t="s">
        <v>164</v>
      </c>
      <c r="T31" s="329" t="s">
        <v>164</v>
      </c>
      <c r="U31" s="329" t="s">
        <v>164</v>
      </c>
      <c r="V31" s="329" t="s">
        <v>164</v>
      </c>
      <c r="W31" s="329" t="s">
        <v>164</v>
      </c>
      <c r="X31" s="329" t="s">
        <v>164</v>
      </c>
      <c r="Y31" s="329" t="s">
        <v>164</v>
      </c>
      <c r="Z31" s="329" t="s">
        <v>164</v>
      </c>
      <c r="AA31" s="329" t="s">
        <v>164</v>
      </c>
      <c r="AB31" s="331" t="s">
        <v>164</v>
      </c>
      <c r="AC31" s="331" t="s">
        <v>164</v>
      </c>
      <c r="AD31" s="331" t="s">
        <v>164</v>
      </c>
      <c r="AE31" s="329" t="s">
        <v>164</v>
      </c>
      <c r="AF31" s="332"/>
      <c r="AG31" s="332"/>
      <c r="AH31" s="332"/>
    </row>
    <row r="32" spans="1:34" ht="37.5">
      <c r="A32" s="63">
        <v>27</v>
      </c>
      <c r="B32" s="63" t="s">
        <v>95</v>
      </c>
      <c r="C32" s="327" t="s">
        <v>96</v>
      </c>
      <c r="D32" s="123">
        <f>AVERAGE(H32:AE32)</f>
        <v>3.75</v>
      </c>
      <c r="E32" s="110">
        <v>4</v>
      </c>
      <c r="F32" s="110">
        <v>12</v>
      </c>
      <c r="G32" s="110">
        <v>8</v>
      </c>
      <c r="H32" s="329">
        <v>5</v>
      </c>
      <c r="I32" s="329">
        <v>5</v>
      </c>
      <c r="J32" s="329">
        <v>5</v>
      </c>
      <c r="K32" s="329">
        <v>5</v>
      </c>
      <c r="L32" s="329" t="s">
        <v>164</v>
      </c>
      <c r="M32" s="329">
        <v>5</v>
      </c>
      <c r="N32" s="329">
        <v>5</v>
      </c>
      <c r="O32" s="329">
        <v>5</v>
      </c>
      <c r="P32" s="329" t="s">
        <v>164</v>
      </c>
      <c r="Q32" s="329">
        <v>5</v>
      </c>
      <c r="R32" s="329">
        <v>5</v>
      </c>
      <c r="S32" s="329">
        <v>0</v>
      </c>
      <c r="T32" s="329">
        <v>5</v>
      </c>
      <c r="U32" s="329">
        <v>0</v>
      </c>
      <c r="V32" s="329">
        <v>5</v>
      </c>
      <c r="W32" s="329">
        <v>5</v>
      </c>
      <c r="X32" s="331" t="s">
        <v>164</v>
      </c>
      <c r="Y32" s="331" t="s">
        <v>164</v>
      </c>
      <c r="Z32" s="331" t="s">
        <v>164</v>
      </c>
      <c r="AA32" s="329">
        <v>0</v>
      </c>
      <c r="AB32" s="331">
        <v>0</v>
      </c>
      <c r="AC32" s="331" t="s">
        <v>164</v>
      </c>
      <c r="AD32" s="331" t="s">
        <v>164</v>
      </c>
      <c r="AE32" s="331" t="s">
        <v>164</v>
      </c>
      <c r="AF32" s="332"/>
      <c r="AG32" s="332"/>
      <c r="AH32" s="332"/>
    </row>
    <row r="33" spans="1:34" ht="75">
      <c r="A33" s="63">
        <v>28</v>
      </c>
      <c r="B33" s="63" t="s">
        <v>97</v>
      </c>
      <c r="C33" s="327" t="s">
        <v>98</v>
      </c>
      <c r="D33" s="123">
        <f>AVERAGE(H33:AE33)</f>
        <v>3.1363636363636362</v>
      </c>
      <c r="E33" s="110">
        <v>9</v>
      </c>
      <c r="F33" s="110">
        <v>13</v>
      </c>
      <c r="G33" s="110">
        <v>2</v>
      </c>
      <c r="H33" s="329">
        <v>5</v>
      </c>
      <c r="I33" s="329">
        <v>5</v>
      </c>
      <c r="J33" s="329">
        <v>5</v>
      </c>
      <c r="K33" s="329">
        <v>5</v>
      </c>
      <c r="L33" s="329">
        <v>5</v>
      </c>
      <c r="M33" s="329">
        <v>4</v>
      </c>
      <c r="N33" s="329">
        <v>5</v>
      </c>
      <c r="O33" s="329">
        <v>5</v>
      </c>
      <c r="P33" s="329">
        <v>5</v>
      </c>
      <c r="Q33" s="329">
        <v>5</v>
      </c>
      <c r="R33" s="329">
        <v>5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29">
        <v>0</v>
      </c>
      <c r="Y33" s="329">
        <v>0</v>
      </c>
      <c r="Z33" s="329">
        <v>5</v>
      </c>
      <c r="AA33" s="329">
        <v>5</v>
      </c>
      <c r="AB33" s="331">
        <v>0</v>
      </c>
      <c r="AC33" s="331" t="s">
        <v>164</v>
      </c>
      <c r="AD33" s="331" t="s">
        <v>164</v>
      </c>
      <c r="AE33" s="329">
        <v>5</v>
      </c>
      <c r="AF33" s="332"/>
      <c r="AG33" s="332"/>
      <c r="AH33" s="332"/>
    </row>
    <row r="34" spans="1:34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3" ref="O34:AE34">O35</f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5</v>
      </c>
      <c r="V34" s="148">
        <f t="shared" si="3"/>
        <v>5</v>
      </c>
      <c r="W34" s="148">
        <f t="shared" si="3"/>
        <v>0</v>
      </c>
      <c r="X34" s="148">
        <f t="shared" si="3"/>
        <v>5</v>
      </c>
      <c r="Y34" s="148">
        <f t="shared" si="3"/>
        <v>5</v>
      </c>
      <c r="Z34" s="148">
        <f t="shared" si="3"/>
        <v>0</v>
      </c>
      <c r="AA34" s="148">
        <f t="shared" si="3"/>
        <v>0</v>
      </c>
      <c r="AB34" s="148">
        <f t="shared" si="3"/>
        <v>0</v>
      </c>
      <c r="AC34" s="148">
        <f t="shared" si="3"/>
        <v>5</v>
      </c>
      <c r="AD34" s="148">
        <f t="shared" si="3"/>
        <v>5</v>
      </c>
      <c r="AE34" s="148">
        <f t="shared" si="3"/>
        <v>5</v>
      </c>
      <c r="AF34" s="148"/>
      <c r="AG34" s="148"/>
      <c r="AH34" s="148"/>
    </row>
    <row r="35" spans="1:34" ht="37.5">
      <c r="A35" s="63">
        <v>30</v>
      </c>
      <c r="B35" s="63" t="s">
        <v>99</v>
      </c>
      <c r="C35" s="327" t="s">
        <v>100</v>
      </c>
      <c r="D35" s="123">
        <f>AVERAGE(H35:AE35)</f>
        <v>3.75</v>
      </c>
      <c r="E35" s="110">
        <v>6</v>
      </c>
      <c r="F35" s="110">
        <v>18</v>
      </c>
      <c r="G35" s="110">
        <v>0</v>
      </c>
      <c r="H35" s="329">
        <v>0</v>
      </c>
      <c r="I35" s="329">
        <v>5</v>
      </c>
      <c r="J35" s="330">
        <v>0</v>
      </c>
      <c r="K35" s="329">
        <v>5</v>
      </c>
      <c r="L35" s="329">
        <v>5</v>
      </c>
      <c r="M35" s="329">
        <v>5</v>
      </c>
      <c r="N35" s="329">
        <v>5</v>
      </c>
      <c r="O35" s="329">
        <v>5</v>
      </c>
      <c r="P35" s="329">
        <v>5</v>
      </c>
      <c r="Q35" s="329">
        <v>5</v>
      </c>
      <c r="R35" s="329">
        <v>5</v>
      </c>
      <c r="S35" s="329">
        <v>5</v>
      </c>
      <c r="T35" s="329">
        <v>5</v>
      </c>
      <c r="U35" s="329">
        <v>5</v>
      </c>
      <c r="V35" s="329">
        <v>5</v>
      </c>
      <c r="W35" s="329">
        <v>0</v>
      </c>
      <c r="X35" s="329">
        <v>5</v>
      </c>
      <c r="Y35" s="329">
        <v>5</v>
      </c>
      <c r="Z35" s="329">
        <v>0</v>
      </c>
      <c r="AA35" s="329">
        <v>0</v>
      </c>
      <c r="AB35" s="332">
        <v>0</v>
      </c>
      <c r="AC35" s="329">
        <v>5</v>
      </c>
      <c r="AD35" s="329">
        <v>5</v>
      </c>
      <c r="AE35" s="329">
        <v>5</v>
      </c>
      <c r="AF35" s="332"/>
      <c r="AG35" s="332"/>
      <c r="AH35" s="332"/>
    </row>
    <row r="36" spans="2:34" ht="36" customHeight="1">
      <c r="B36" s="107"/>
      <c r="C36" s="270"/>
      <c r="D36" s="325"/>
      <c r="E36" s="110"/>
      <c r="F36" s="110"/>
      <c r="G36" s="110"/>
      <c r="H36" s="329"/>
      <c r="I36" s="329"/>
      <c r="J36" s="330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32"/>
      <c r="AC36" s="329"/>
      <c r="AD36" s="329"/>
      <c r="AE36" s="329"/>
      <c r="AF36" s="332"/>
      <c r="AG36" s="332"/>
      <c r="AH36" s="332"/>
    </row>
    <row r="37" spans="1:34" s="125" customFormat="1" ht="27" customHeight="1">
      <c r="A37" s="350"/>
      <c r="B37" s="124"/>
      <c r="C37" s="341" t="s">
        <v>124</v>
      </c>
      <c r="D37" s="335">
        <f>AVERAGE(H37:AE37)</f>
        <v>68.83333333333333</v>
      </c>
      <c r="E37" s="336"/>
      <c r="F37" s="336"/>
      <c r="G37" s="337"/>
      <c r="H37" s="338">
        <f aca="true" t="shared" si="4" ref="H37:AH37">H34+H28+H24+H21+H12+H6</f>
        <v>79</v>
      </c>
      <c r="I37" s="338">
        <f t="shared" si="4"/>
        <v>92</v>
      </c>
      <c r="J37" s="338">
        <f t="shared" si="4"/>
        <v>82</v>
      </c>
      <c r="K37" s="338">
        <f t="shared" si="4"/>
        <v>83</v>
      </c>
      <c r="L37" s="338">
        <f t="shared" si="4"/>
        <v>56</v>
      </c>
      <c r="M37" s="338">
        <f t="shared" si="4"/>
        <v>97</v>
      </c>
      <c r="N37" s="338">
        <f t="shared" si="4"/>
        <v>73</v>
      </c>
      <c r="O37" s="338">
        <f t="shared" si="4"/>
        <v>86</v>
      </c>
      <c r="P37" s="338">
        <f t="shared" si="4"/>
        <v>69</v>
      </c>
      <c r="Q37" s="338">
        <f t="shared" si="4"/>
        <v>69</v>
      </c>
      <c r="R37" s="338">
        <f t="shared" si="4"/>
        <v>83</v>
      </c>
      <c r="S37" s="338">
        <f t="shared" si="4"/>
        <v>58</v>
      </c>
      <c r="T37" s="338">
        <f t="shared" si="4"/>
        <v>55</v>
      </c>
      <c r="U37" s="338">
        <f t="shared" si="4"/>
        <v>52</v>
      </c>
      <c r="V37" s="338">
        <f t="shared" si="4"/>
        <v>73</v>
      </c>
      <c r="W37" s="338">
        <f t="shared" si="4"/>
        <v>61</v>
      </c>
      <c r="X37" s="338">
        <f t="shared" si="4"/>
        <v>53</v>
      </c>
      <c r="Y37" s="338">
        <f t="shared" si="4"/>
        <v>73</v>
      </c>
      <c r="Z37" s="338">
        <f t="shared" si="4"/>
        <v>44</v>
      </c>
      <c r="AA37" s="338">
        <f t="shared" si="4"/>
        <v>71</v>
      </c>
      <c r="AB37" s="338">
        <f t="shared" si="4"/>
        <v>62</v>
      </c>
      <c r="AC37" s="338">
        <f t="shared" si="4"/>
        <v>56</v>
      </c>
      <c r="AD37" s="338">
        <f t="shared" si="4"/>
        <v>63</v>
      </c>
      <c r="AE37" s="338">
        <f t="shared" si="4"/>
        <v>62</v>
      </c>
      <c r="AF37" s="338">
        <f t="shared" si="4"/>
        <v>0</v>
      </c>
      <c r="AG37" s="338">
        <f t="shared" si="4"/>
        <v>0</v>
      </c>
      <c r="AH37" s="338">
        <f t="shared" si="4"/>
        <v>0</v>
      </c>
    </row>
    <row r="38" spans="1:34" s="125" customFormat="1" ht="27.75" customHeight="1">
      <c r="A38" s="350"/>
      <c r="B38" s="124"/>
      <c r="C38" s="341" t="s">
        <v>123</v>
      </c>
      <c r="D38" s="335">
        <f>AVERAGE(H38:AE38)</f>
        <v>92.70833333333333</v>
      </c>
      <c r="E38" s="336"/>
      <c r="F38" s="336"/>
      <c r="G38" s="337"/>
      <c r="H38" s="339">
        <v>105</v>
      </c>
      <c r="I38" s="339">
        <v>105</v>
      </c>
      <c r="J38" s="339">
        <v>100</v>
      </c>
      <c r="K38" s="339">
        <v>100</v>
      </c>
      <c r="L38" s="339">
        <v>85</v>
      </c>
      <c r="M38" s="339">
        <v>105</v>
      </c>
      <c r="N38" s="339">
        <v>95</v>
      </c>
      <c r="O38" s="339">
        <v>100</v>
      </c>
      <c r="P38" s="339">
        <v>80</v>
      </c>
      <c r="Q38" s="339">
        <v>70</v>
      </c>
      <c r="R38" s="339">
        <v>105</v>
      </c>
      <c r="S38" s="339">
        <v>100</v>
      </c>
      <c r="T38" s="339">
        <v>95</v>
      </c>
      <c r="U38" s="339">
        <v>95</v>
      </c>
      <c r="V38" s="339">
        <v>100</v>
      </c>
      <c r="W38" s="339">
        <v>95</v>
      </c>
      <c r="X38" s="339">
        <v>85</v>
      </c>
      <c r="Y38" s="339">
        <v>95</v>
      </c>
      <c r="Z38" s="339">
        <v>85</v>
      </c>
      <c r="AA38" s="339">
        <v>105</v>
      </c>
      <c r="AB38" s="339">
        <v>95</v>
      </c>
      <c r="AC38" s="339">
        <v>65</v>
      </c>
      <c r="AD38" s="339">
        <v>70</v>
      </c>
      <c r="AE38" s="339">
        <v>90</v>
      </c>
      <c r="AF38" s="339"/>
      <c r="AG38" s="339"/>
      <c r="AH38" s="339"/>
    </row>
    <row r="39" spans="1:34" s="353" customFormat="1" ht="24" customHeight="1">
      <c r="A39" s="351"/>
      <c r="B39" s="352"/>
      <c r="C39" s="341" t="s">
        <v>171</v>
      </c>
      <c r="D39" s="340">
        <f>AVERAGE(H39:AE39)</f>
        <v>3.7282466650065325</v>
      </c>
      <c r="E39" s="341"/>
      <c r="F39" s="342"/>
      <c r="G39" s="343"/>
      <c r="H39" s="344">
        <f>H37/H38*5</f>
        <v>3.761904761904762</v>
      </c>
      <c r="I39" s="344">
        <f aca="true" t="shared" si="5" ref="I39:AH39">I37/I38*5</f>
        <v>4.380952380952381</v>
      </c>
      <c r="J39" s="344">
        <f t="shared" si="5"/>
        <v>4.1</v>
      </c>
      <c r="K39" s="344">
        <f t="shared" si="5"/>
        <v>4.1499999999999995</v>
      </c>
      <c r="L39" s="344">
        <f t="shared" si="5"/>
        <v>3.2941176470588234</v>
      </c>
      <c r="M39" s="344">
        <f t="shared" si="5"/>
        <v>4.6190476190476195</v>
      </c>
      <c r="N39" s="344">
        <f t="shared" si="5"/>
        <v>3.8421052631578947</v>
      </c>
      <c r="O39" s="344">
        <f t="shared" si="5"/>
        <v>4.3</v>
      </c>
      <c r="P39" s="344">
        <f t="shared" si="5"/>
        <v>4.3125</v>
      </c>
      <c r="Q39" s="344">
        <f t="shared" si="5"/>
        <v>4.928571428571429</v>
      </c>
      <c r="R39" s="344">
        <f t="shared" si="5"/>
        <v>3.952380952380952</v>
      </c>
      <c r="S39" s="344">
        <f t="shared" si="5"/>
        <v>2.9</v>
      </c>
      <c r="T39" s="344">
        <f t="shared" si="5"/>
        <v>2.8947368421052633</v>
      </c>
      <c r="U39" s="344">
        <f t="shared" si="5"/>
        <v>2.736842105263158</v>
      </c>
      <c r="V39" s="344">
        <f t="shared" si="5"/>
        <v>3.65</v>
      </c>
      <c r="W39" s="344">
        <f t="shared" si="5"/>
        <v>3.2105263157894735</v>
      </c>
      <c r="X39" s="344">
        <f t="shared" si="5"/>
        <v>3.1176470588235294</v>
      </c>
      <c r="Y39" s="344">
        <f t="shared" si="5"/>
        <v>3.8421052631578947</v>
      </c>
      <c r="Z39" s="344">
        <f t="shared" si="5"/>
        <v>2.588235294117647</v>
      </c>
      <c r="AA39" s="344">
        <f t="shared" si="5"/>
        <v>3.3809523809523814</v>
      </c>
      <c r="AB39" s="344">
        <f t="shared" si="5"/>
        <v>3.2631578947368425</v>
      </c>
      <c r="AC39" s="344">
        <f t="shared" si="5"/>
        <v>4.307692307692308</v>
      </c>
      <c r="AD39" s="344">
        <f t="shared" si="5"/>
        <v>4.5</v>
      </c>
      <c r="AE39" s="344">
        <f t="shared" si="5"/>
        <v>3.4444444444444446</v>
      </c>
      <c r="AF39" s="345" t="e">
        <f t="shared" si="5"/>
        <v>#DIV/0!</v>
      </c>
      <c r="AG39" s="345" t="e">
        <f t="shared" si="5"/>
        <v>#DIV/0!</v>
      </c>
      <c r="AH39" s="345" t="e">
        <f t="shared" si="5"/>
        <v>#DIV/0!</v>
      </c>
    </row>
    <row r="40" spans="1:34" s="353" customFormat="1" ht="24" customHeight="1">
      <c r="A40" s="351"/>
      <c r="B40" s="352"/>
      <c r="C40" s="341"/>
      <c r="D40" s="335" t="s">
        <v>175</v>
      </c>
      <c r="E40" s="341"/>
      <c r="F40" s="342"/>
      <c r="G40" s="343"/>
      <c r="H40" s="346">
        <f>_xlfn.RANK.EQ(H39,H39:AE39)</f>
        <v>13</v>
      </c>
      <c r="I40" s="347">
        <f>RANK(I39,H39:AE39)</f>
        <v>4</v>
      </c>
      <c r="J40" s="346">
        <f>RANK(J39,H39:AE39)</f>
        <v>9</v>
      </c>
      <c r="K40" s="346">
        <f>RANK(K39,H39:AE39)</f>
        <v>8</v>
      </c>
      <c r="L40" s="346">
        <f>RANK(L39,H39:AE39)</f>
        <v>17</v>
      </c>
      <c r="M40" s="347">
        <f>RANK(M39,H39:AE39)</f>
        <v>2</v>
      </c>
      <c r="N40" s="346">
        <f>RANK(N39,H39:AE39)</f>
        <v>11</v>
      </c>
      <c r="O40" s="347">
        <f>_xlfn.RANK.EQ(O39,H39:AE39)</f>
        <v>7</v>
      </c>
      <c r="P40" s="346">
        <f>_xlfn.RANK.EQ(P39,G39:AE39)</f>
        <v>5</v>
      </c>
      <c r="Q40" s="347">
        <f>_xlfn.RANK.EQ(Q39,H39:AE39)</f>
        <v>1</v>
      </c>
      <c r="R40" s="346">
        <f>RANK(R39,H39:AE39)</f>
        <v>10</v>
      </c>
      <c r="S40" s="346">
        <f>_xlfn.RANK.EQ(S39,H39:AE39)</f>
        <v>21</v>
      </c>
      <c r="T40" s="346">
        <f>_xlfn.RANK.EQ(T39,H39:AE39)</f>
        <v>22</v>
      </c>
      <c r="U40" s="346">
        <f>_xlfn.RANK.EQ(U39,H39:AE39)</f>
        <v>23</v>
      </c>
      <c r="V40" s="346">
        <f>_xlfn.RANK.EQ(V39,H39:AE39)</f>
        <v>14</v>
      </c>
      <c r="W40" s="346">
        <f>_xlfn.RANK.EQ(W39,H39:AE39)</f>
        <v>19</v>
      </c>
      <c r="X40" s="346">
        <f>_xlfn.RANK.EQ(X39,H39:AE39)</f>
        <v>20</v>
      </c>
      <c r="Y40" s="346">
        <f>_xlfn.RANK.EQ(Y39,H39:AE39)</f>
        <v>11</v>
      </c>
      <c r="Z40" s="346">
        <f>_xlfn.RANK.EQ(Z39,H39:AE39)</f>
        <v>24</v>
      </c>
      <c r="AA40" s="346">
        <f>_xlfn.RANK.EQ(AA39,H39:AE39)</f>
        <v>16</v>
      </c>
      <c r="AB40" s="346">
        <f>_xlfn.RANK.EQ(AB39,H39:AE39)</f>
        <v>18</v>
      </c>
      <c r="AC40" s="346">
        <f>_xlfn.RANK.EQ(AC39,H39:AE39)</f>
        <v>6</v>
      </c>
      <c r="AD40" s="347">
        <f>_xlfn.RANK.EQ(AD39,H39:AE39)</f>
        <v>3</v>
      </c>
      <c r="AE40" s="346">
        <f>_xlfn.RANK.EQ(AE39,H39:AE39)</f>
        <v>15</v>
      </c>
      <c r="AF40" s="346" t="e">
        <f>RANK(AF39,H39:AA39)</f>
        <v>#DIV/0!</v>
      </c>
      <c r="AG40" s="346" t="e">
        <f>RANK(AG39,H39:AA39)</f>
        <v>#DIV/0!</v>
      </c>
      <c r="AH40" s="346" t="e">
        <f>RANK(AH39,I39:AA39)</f>
        <v>#DIV/0!</v>
      </c>
    </row>
    <row r="41" spans="1:34" s="125" customFormat="1" ht="22.5" customHeight="1">
      <c r="A41" s="350"/>
      <c r="B41" s="124"/>
      <c r="D41" s="341"/>
      <c r="G41" s="373"/>
      <c r="H41" s="374"/>
      <c r="I41" s="374"/>
      <c r="J41" s="374"/>
      <c r="K41" s="374"/>
      <c r="L41" s="374"/>
      <c r="M41" s="374"/>
      <c r="N41" s="374"/>
      <c r="O41" s="374"/>
      <c r="P41" s="373"/>
      <c r="Q41" s="373"/>
      <c r="R41" s="374"/>
      <c r="S41" s="375"/>
      <c r="T41" s="375"/>
      <c r="U41" s="375"/>
      <c r="V41" s="375"/>
      <c r="W41" s="376"/>
      <c r="X41" s="377"/>
      <c r="Y41" s="373"/>
      <c r="Z41" s="373"/>
      <c r="AA41" s="373"/>
      <c r="AB41" s="373"/>
      <c r="AC41" s="373"/>
      <c r="AD41" s="373"/>
      <c r="AE41" s="373"/>
      <c r="AF41" s="374"/>
      <c r="AG41" s="374"/>
      <c r="AH41" s="374"/>
    </row>
    <row r="42" spans="3:34" ht="22.5" customHeight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1"/>
      <c r="S42" s="53"/>
      <c r="T42" s="53"/>
      <c r="U42" s="35"/>
      <c r="V42" s="53"/>
      <c r="W42" s="43"/>
      <c r="X42" s="36"/>
      <c r="Y42" s="32"/>
      <c r="Z42" s="32"/>
      <c r="AA42" s="32"/>
      <c r="AB42" s="32"/>
      <c r="AC42" s="32"/>
      <c r="AD42" s="32"/>
      <c r="AE42" s="32"/>
      <c r="AF42" s="51"/>
      <c r="AG42" s="51"/>
      <c r="AH42" s="51"/>
    </row>
    <row r="43" spans="4:34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1"/>
      <c r="P43" s="52"/>
      <c r="Q43" s="52"/>
      <c r="R43" s="51"/>
      <c r="S43" s="53"/>
      <c r="T43" s="53"/>
      <c r="U43" s="35"/>
      <c r="V43" s="53"/>
      <c r="W43" s="43"/>
      <c r="X43" s="36"/>
      <c r="Y43" s="32"/>
      <c r="Z43" s="32"/>
      <c r="AA43" s="32"/>
      <c r="AB43" s="32"/>
      <c r="AC43" s="32"/>
      <c r="AD43" s="32"/>
      <c r="AE43" s="32"/>
      <c r="AF43" s="51"/>
      <c r="AG43" s="51"/>
      <c r="AH43" s="51"/>
    </row>
    <row r="44" spans="1:34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12"/>
      <c r="P44" s="29"/>
      <c r="Q44" s="29"/>
      <c r="R44" s="12"/>
      <c r="S44" s="35"/>
      <c r="T44" s="35"/>
      <c r="U44" s="35"/>
      <c r="V44" s="35"/>
      <c r="W44" s="41"/>
      <c r="X44" s="33"/>
      <c r="Y44" s="26"/>
      <c r="Z44" s="26"/>
      <c r="AA44" s="26"/>
      <c r="AB44" s="26"/>
      <c r="AC44" s="26"/>
      <c r="AD44" s="26"/>
      <c r="AE44" s="26"/>
      <c r="AF44" s="12"/>
      <c r="AG44" s="12"/>
      <c r="AH44" s="12"/>
    </row>
    <row r="45" spans="4:22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75"/>
      <c r="M45" s="280"/>
      <c r="N45" s="281"/>
      <c r="O45" s="280"/>
      <c r="S45" s="35"/>
      <c r="T45" s="35"/>
      <c r="U45" s="35"/>
      <c r="V45" s="35"/>
    </row>
    <row r="46" spans="3:22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6"/>
      <c r="M46" s="275"/>
      <c r="N46" s="275"/>
      <c r="O46" s="275"/>
      <c r="S46" s="35"/>
      <c r="T46" s="35"/>
      <c r="U46" s="35"/>
      <c r="V46" s="35"/>
    </row>
    <row r="47" spans="4:34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L47" s="275"/>
      <c r="S47" s="35"/>
      <c r="T47" s="35"/>
      <c r="U47" s="35"/>
      <c r="V47" s="35"/>
      <c r="AG47" s="164"/>
      <c r="AH47" s="164"/>
    </row>
    <row r="48" spans="4:22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S48" s="35"/>
      <c r="T48" s="35"/>
      <c r="U48" s="35"/>
      <c r="V48" s="35"/>
    </row>
    <row r="49" spans="4:14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N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4" ht="56.25" customHeight="1" hidden="1">
      <c r="D52" s="124"/>
      <c r="E52" s="125"/>
      <c r="F52" s="125"/>
      <c r="G52" s="124"/>
      <c r="H52" s="126"/>
      <c r="I52" s="127"/>
      <c r="J52" s="54"/>
      <c r="AG52" s="54"/>
      <c r="AH52" s="54"/>
    </row>
    <row r="53" spans="1:31" s="12" customFormat="1" ht="24.75" customHeight="1" hidden="1">
      <c r="A53" s="107"/>
      <c r="B53" s="31"/>
      <c r="C53" s="30"/>
      <c r="D53" s="124"/>
      <c r="E53" s="116"/>
      <c r="F53" s="116"/>
      <c r="G53" s="115"/>
      <c r="P53" s="29"/>
      <c r="Q53" s="29"/>
      <c r="S53" s="33"/>
      <c r="T53" s="33"/>
      <c r="U53" s="33"/>
      <c r="V53" s="33"/>
      <c r="W53" s="41"/>
      <c r="X53" s="33"/>
      <c r="Y53" s="26"/>
      <c r="Z53" s="26"/>
      <c r="AA53" s="26"/>
      <c r="AB53" s="26"/>
      <c r="AC53" s="26"/>
      <c r="AD53" s="26"/>
      <c r="AE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4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90</v>
      </c>
      <c r="M57" s="307">
        <v>110</v>
      </c>
      <c r="N57" s="307">
        <v>100</v>
      </c>
      <c r="O57" s="307">
        <v>105</v>
      </c>
      <c r="P57" s="307">
        <v>85</v>
      </c>
      <c r="Q57" s="311">
        <v>75</v>
      </c>
      <c r="R57" s="307">
        <v>110</v>
      </c>
      <c r="S57" s="312">
        <v>105</v>
      </c>
      <c r="T57" s="312">
        <v>100</v>
      </c>
      <c r="U57" s="312">
        <v>100</v>
      </c>
      <c r="V57" s="312">
        <v>105</v>
      </c>
      <c r="W57" s="313">
        <v>100</v>
      </c>
      <c r="X57" s="312">
        <v>90</v>
      </c>
      <c r="Y57" s="309">
        <v>100</v>
      </c>
      <c r="Z57" s="309">
        <v>90</v>
      </c>
      <c r="AA57" s="309">
        <v>110</v>
      </c>
      <c r="AB57" s="309">
        <v>100</v>
      </c>
      <c r="AC57" s="309">
        <v>70</v>
      </c>
      <c r="AD57" s="314">
        <v>75</v>
      </c>
      <c r="AE57" s="309">
        <v>95</v>
      </c>
      <c r="AF57" s="307"/>
      <c r="AG57" s="307"/>
      <c r="AH57" s="307"/>
    </row>
    <row r="58" spans="1:34" s="46" customFormat="1" ht="45" customHeight="1" hidden="1">
      <c r="A58" s="108"/>
      <c r="B58" s="405"/>
      <c r="C58" s="310"/>
      <c r="D58" s="120"/>
      <c r="E58" s="118"/>
      <c r="F58" s="118"/>
      <c r="G58" s="120"/>
      <c r="H58" s="308">
        <f aca="true" t="shared" si="6" ref="H58:AH58">H37/H57*5</f>
        <v>3.590909090909091</v>
      </c>
      <c r="I58" s="308">
        <f t="shared" si="6"/>
        <v>4.181818181818182</v>
      </c>
      <c r="J58" s="308">
        <f t="shared" si="6"/>
        <v>3.9047619047619047</v>
      </c>
      <c r="K58" s="308">
        <f t="shared" si="6"/>
        <v>3.952380952380952</v>
      </c>
      <c r="L58" s="308">
        <f t="shared" si="6"/>
        <v>3.111111111111111</v>
      </c>
      <c r="M58" s="308">
        <f t="shared" si="6"/>
        <v>4.409090909090909</v>
      </c>
      <c r="N58" s="308">
        <f t="shared" si="6"/>
        <v>3.65</v>
      </c>
      <c r="O58" s="308">
        <f t="shared" si="6"/>
        <v>4.095238095238095</v>
      </c>
      <c r="P58" s="308">
        <f t="shared" si="6"/>
        <v>4.0588235294117645</v>
      </c>
      <c r="Q58" s="308">
        <f t="shared" si="6"/>
        <v>4.6000000000000005</v>
      </c>
      <c r="R58" s="308">
        <f t="shared" si="6"/>
        <v>3.7727272727272725</v>
      </c>
      <c r="S58" s="308">
        <f t="shared" si="6"/>
        <v>2.761904761904762</v>
      </c>
      <c r="T58" s="308">
        <f t="shared" si="6"/>
        <v>2.75</v>
      </c>
      <c r="U58" s="308">
        <f t="shared" si="6"/>
        <v>2.6</v>
      </c>
      <c r="V58" s="308">
        <f t="shared" si="6"/>
        <v>3.4761904761904763</v>
      </c>
      <c r="W58" s="308">
        <f t="shared" si="6"/>
        <v>3.05</v>
      </c>
      <c r="X58" s="308">
        <f t="shared" si="6"/>
        <v>2.9444444444444446</v>
      </c>
      <c r="Y58" s="308">
        <f t="shared" si="6"/>
        <v>3.65</v>
      </c>
      <c r="Z58" s="308">
        <f t="shared" si="6"/>
        <v>2.444444444444444</v>
      </c>
      <c r="AA58" s="308">
        <f t="shared" si="6"/>
        <v>3.2272727272727275</v>
      </c>
      <c r="AB58" s="308">
        <f t="shared" si="6"/>
        <v>3.1</v>
      </c>
      <c r="AC58" s="308">
        <f t="shared" si="6"/>
        <v>4</v>
      </c>
      <c r="AD58" s="308">
        <f t="shared" si="6"/>
        <v>4.2</v>
      </c>
      <c r="AE58" s="308">
        <f t="shared" si="6"/>
        <v>3.2631578947368425</v>
      </c>
      <c r="AF58" s="308" t="e">
        <f t="shared" si="6"/>
        <v>#DIV/0!</v>
      </c>
      <c r="AG58" s="308" t="e">
        <f t="shared" si="6"/>
        <v>#DIV/0!</v>
      </c>
      <c r="AH58" s="308" t="e">
        <f t="shared" si="6"/>
        <v>#DIV/0!</v>
      </c>
    </row>
    <row r="59" ht="45" customHeight="1" hidden="1"/>
  </sheetData>
  <sheetProtection/>
  <autoFilter ref="A3:AH42"/>
  <mergeCells count="15">
    <mergeCell ref="E49:F49"/>
    <mergeCell ref="D50:F50"/>
    <mergeCell ref="D51:F51"/>
    <mergeCell ref="B34:G34"/>
    <mergeCell ref="E44:F44"/>
    <mergeCell ref="E45:F45"/>
    <mergeCell ref="E46:F46"/>
    <mergeCell ref="E47:F47"/>
    <mergeCell ref="E48:F48"/>
    <mergeCell ref="B1:K1"/>
    <mergeCell ref="B6:G6"/>
    <mergeCell ref="B12:E12"/>
    <mergeCell ref="B21:G21"/>
    <mergeCell ref="B24:G24"/>
    <mergeCell ref="B28:G28"/>
  </mergeCells>
  <conditionalFormatting sqref="S13:T14 T20 S18:T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$V$8</formula>
    </cfRule>
  </conditionalFormatting>
  <conditionalFormatting sqref="V20 U14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$U$8</formula>
    </cfRule>
  </conditionalFormatting>
  <conditionalFormatting sqref="X13 W18 W20 W14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$U$8</formula>
    </cfRule>
  </conditionalFormatting>
  <conditionalFormatting sqref="Y18:Z18 Z20:AA20 AA10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$U$8</formula>
    </cfRule>
  </conditionalFormatting>
  <conditionalFormatting sqref="AE18 AE12:AE13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$U$8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0" r:id="rId1"/>
  <colBreaks count="1" manualBreakCount="1">
    <brk id="19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65.8515625" style="0" customWidth="1"/>
    <col min="3" max="3" width="20.421875" style="0" customWidth="1"/>
    <col min="4" max="5" width="20.28125" style="0" customWidth="1"/>
  </cols>
  <sheetData>
    <row r="1" spans="1:5" ht="48.75" customHeight="1">
      <c r="A1" s="473" t="s">
        <v>330</v>
      </c>
      <c r="B1" s="473"/>
      <c r="C1" s="473"/>
      <c r="D1" s="473"/>
      <c r="E1" s="473"/>
    </row>
    <row r="2" spans="1:5" ht="20.25">
      <c r="A2" s="471"/>
      <c r="B2" s="471"/>
      <c r="C2" s="471"/>
      <c r="D2" s="471"/>
      <c r="E2" s="69"/>
    </row>
    <row r="3" spans="1:5" ht="93.75" customHeight="1">
      <c r="A3" s="414" t="s">
        <v>48</v>
      </c>
      <c r="B3" s="66" t="s">
        <v>106</v>
      </c>
      <c r="C3" s="415" t="s">
        <v>107</v>
      </c>
      <c r="D3" s="66" t="s">
        <v>108</v>
      </c>
      <c r="E3" s="274" t="s">
        <v>155</v>
      </c>
    </row>
    <row r="4" spans="1:5" ht="23.25" customHeight="1">
      <c r="A4" s="414">
        <v>1</v>
      </c>
      <c r="B4" s="417" t="s">
        <v>328</v>
      </c>
      <c r="C4" s="144">
        <v>4.89</v>
      </c>
      <c r="D4" s="67">
        <v>93</v>
      </c>
      <c r="E4" s="423">
        <v>95</v>
      </c>
    </row>
    <row r="5" spans="1:5" ht="29.25" customHeight="1">
      <c r="A5" s="414">
        <v>2</v>
      </c>
      <c r="B5" s="417" t="s">
        <v>153</v>
      </c>
      <c r="C5" s="144">
        <v>4.7</v>
      </c>
      <c r="D5" s="70">
        <v>108</v>
      </c>
      <c r="E5" s="423">
        <v>115</v>
      </c>
    </row>
    <row r="6" spans="1:5" ht="31.5" customHeight="1">
      <c r="A6" s="414">
        <v>3</v>
      </c>
      <c r="B6" s="416" t="s">
        <v>140</v>
      </c>
      <c r="C6" s="144">
        <v>4.67</v>
      </c>
      <c r="D6" s="67">
        <v>112</v>
      </c>
      <c r="E6" s="423">
        <v>120</v>
      </c>
    </row>
    <row r="7" spans="1:5" ht="42.75" customHeight="1">
      <c r="A7" s="414">
        <v>4</v>
      </c>
      <c r="B7" s="417" t="s">
        <v>190</v>
      </c>
      <c r="C7" s="144">
        <v>4.6</v>
      </c>
      <c r="D7" s="67">
        <v>92</v>
      </c>
      <c r="E7" s="423">
        <v>100</v>
      </c>
    </row>
    <row r="8" spans="1:5" ht="37.5" customHeight="1">
      <c r="A8" s="414">
        <v>5</v>
      </c>
      <c r="B8" s="417" t="s">
        <v>323</v>
      </c>
      <c r="C8" s="144">
        <v>4.55</v>
      </c>
      <c r="D8" s="67">
        <v>100</v>
      </c>
      <c r="E8" s="423">
        <v>110</v>
      </c>
    </row>
    <row r="9" spans="1:5" ht="33.75" customHeight="1">
      <c r="A9" s="414">
        <v>6</v>
      </c>
      <c r="B9" s="417" t="s">
        <v>214</v>
      </c>
      <c r="C9" s="144">
        <v>4.44</v>
      </c>
      <c r="D9" s="67">
        <v>80</v>
      </c>
      <c r="E9" s="423">
        <v>90</v>
      </c>
    </row>
    <row r="10" spans="1:5" ht="32.25" customHeight="1">
      <c r="A10" s="414">
        <v>7</v>
      </c>
      <c r="B10" s="417" t="s">
        <v>327</v>
      </c>
      <c r="C10" s="144">
        <v>4.36</v>
      </c>
      <c r="D10" s="67">
        <v>96</v>
      </c>
      <c r="E10" s="423">
        <v>110</v>
      </c>
    </row>
    <row r="11" spans="1:5" ht="30" customHeight="1">
      <c r="A11" s="414">
        <v>8</v>
      </c>
      <c r="B11" s="417" t="s">
        <v>324</v>
      </c>
      <c r="C11" s="144">
        <v>4.29</v>
      </c>
      <c r="D11" s="418">
        <v>103</v>
      </c>
      <c r="E11" s="423">
        <v>120</v>
      </c>
    </row>
    <row r="12" spans="1:5" ht="36.75" customHeight="1">
      <c r="A12" s="414">
        <v>9</v>
      </c>
      <c r="B12" s="417" t="s">
        <v>322</v>
      </c>
      <c r="C12" s="144">
        <v>4.21</v>
      </c>
      <c r="D12" s="67">
        <v>101</v>
      </c>
      <c r="E12" s="423">
        <v>120</v>
      </c>
    </row>
    <row r="13" spans="1:5" ht="48.75" customHeight="1">
      <c r="A13" s="414">
        <v>10</v>
      </c>
      <c r="B13" s="417" t="s">
        <v>144</v>
      </c>
      <c r="C13" s="144">
        <v>4.09</v>
      </c>
      <c r="D13" s="67">
        <v>94</v>
      </c>
      <c r="E13" s="423">
        <v>115</v>
      </c>
    </row>
    <row r="14" spans="1:5" ht="33.75" customHeight="1">
      <c r="A14" s="414">
        <v>11</v>
      </c>
      <c r="B14" s="417" t="s">
        <v>145</v>
      </c>
      <c r="C14" s="144">
        <v>4.05</v>
      </c>
      <c r="D14" s="67">
        <v>77</v>
      </c>
      <c r="E14" s="423">
        <v>95</v>
      </c>
    </row>
    <row r="15" spans="1:5" ht="57.75" customHeight="1">
      <c r="A15" s="414">
        <v>12</v>
      </c>
      <c r="B15" s="417" t="s">
        <v>325</v>
      </c>
      <c r="C15" s="144">
        <v>4</v>
      </c>
      <c r="D15" s="67">
        <v>92</v>
      </c>
      <c r="E15" s="423">
        <v>115</v>
      </c>
    </row>
    <row r="16" spans="1:5" ht="31.5" customHeight="1">
      <c r="A16" s="414">
        <v>13</v>
      </c>
      <c r="B16" s="417" t="s">
        <v>210</v>
      </c>
      <c r="C16" s="144">
        <v>3.78</v>
      </c>
      <c r="D16" s="67">
        <v>87</v>
      </c>
      <c r="E16" s="423">
        <v>115</v>
      </c>
    </row>
    <row r="17" spans="1:5" ht="43.5" customHeight="1">
      <c r="A17" s="414">
        <v>14</v>
      </c>
      <c r="B17" s="417" t="s">
        <v>150</v>
      </c>
      <c r="C17" s="144">
        <v>3.61</v>
      </c>
      <c r="D17" s="67">
        <v>83</v>
      </c>
      <c r="E17" s="423">
        <v>115</v>
      </c>
    </row>
    <row r="18" spans="1:5" ht="30" customHeight="1">
      <c r="A18" s="414">
        <v>15</v>
      </c>
      <c r="B18" s="417" t="s">
        <v>191</v>
      </c>
      <c r="C18" s="144">
        <v>3.45</v>
      </c>
      <c r="D18" s="67">
        <v>69</v>
      </c>
      <c r="E18" s="423">
        <v>100</v>
      </c>
    </row>
    <row r="19" spans="1:5" ht="44.25" customHeight="1">
      <c r="A19" s="414">
        <v>16</v>
      </c>
      <c r="B19" s="417" t="s">
        <v>211</v>
      </c>
      <c r="C19" s="144">
        <v>3.44</v>
      </c>
      <c r="D19" s="67">
        <v>55</v>
      </c>
      <c r="E19" s="423">
        <v>80</v>
      </c>
    </row>
    <row r="20" spans="1:5" ht="33.75" customHeight="1">
      <c r="A20" s="414">
        <v>17</v>
      </c>
      <c r="B20" s="417" t="s">
        <v>329</v>
      </c>
      <c r="C20" s="144">
        <v>3.4</v>
      </c>
      <c r="D20" s="67">
        <v>51</v>
      </c>
      <c r="E20" s="423">
        <v>75</v>
      </c>
    </row>
    <row r="21" spans="1:5" ht="41.25" customHeight="1">
      <c r="A21" s="414">
        <v>18</v>
      </c>
      <c r="B21" s="417" t="s">
        <v>152</v>
      </c>
      <c r="C21" s="144">
        <v>3.39</v>
      </c>
      <c r="D21" s="67">
        <v>78</v>
      </c>
      <c r="E21" s="423">
        <v>115</v>
      </c>
    </row>
    <row r="22" spans="1:5" ht="32.25" customHeight="1">
      <c r="A22" s="414">
        <v>19</v>
      </c>
      <c r="B22" s="417" t="s">
        <v>154</v>
      </c>
      <c r="C22" s="144">
        <v>3.38</v>
      </c>
      <c r="D22" s="67">
        <v>81</v>
      </c>
      <c r="E22" s="423">
        <v>120</v>
      </c>
    </row>
    <row r="23" spans="1:5" ht="41.25" customHeight="1">
      <c r="A23" s="414">
        <v>20</v>
      </c>
      <c r="B23" s="417" t="s">
        <v>326</v>
      </c>
      <c r="C23" s="144">
        <v>3.33</v>
      </c>
      <c r="D23" s="67">
        <v>80</v>
      </c>
      <c r="E23" s="423">
        <v>120</v>
      </c>
    </row>
    <row r="24" spans="1:5" ht="37.5" customHeight="1">
      <c r="A24" s="414">
        <v>21</v>
      </c>
      <c r="B24" s="417" t="s">
        <v>331</v>
      </c>
      <c r="C24" s="144">
        <v>3.22</v>
      </c>
      <c r="D24" s="67">
        <v>74</v>
      </c>
      <c r="E24" s="423">
        <v>115</v>
      </c>
    </row>
    <row r="25" spans="1:5" ht="31.5" customHeight="1">
      <c r="A25" s="414">
        <v>22</v>
      </c>
      <c r="B25" s="417" t="s">
        <v>147</v>
      </c>
      <c r="C25" s="144">
        <v>3.1</v>
      </c>
      <c r="D25" s="67">
        <v>62</v>
      </c>
      <c r="E25" s="423">
        <v>100</v>
      </c>
    </row>
    <row r="26" spans="1:5" ht="20.25">
      <c r="A26" s="472" t="s">
        <v>109</v>
      </c>
      <c r="B26" s="472"/>
      <c r="C26" s="425">
        <f>D26/E26*5</f>
        <v>3.9576271186440684</v>
      </c>
      <c r="D26" s="424">
        <f>SUM(D4:D25)/22</f>
        <v>84.9090909090909</v>
      </c>
      <c r="E26" s="424">
        <f>SUM(E4:E25)/22</f>
        <v>107.27272727272727</v>
      </c>
    </row>
  </sheetData>
  <sheetProtection/>
  <mergeCells count="3">
    <mergeCell ref="A1:E1"/>
    <mergeCell ref="A2:D2"/>
    <mergeCell ref="A26:B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G50"/>
  <sheetViews>
    <sheetView zoomScale="75" zoomScaleNormal="75" zoomScalePageLayoutView="0" workbookViewId="0" topLeftCell="A1">
      <pane ySplit="3" topLeftCell="A31" activePane="bottomLeft" state="frozen"/>
      <selection pane="topLeft" activeCell="I42" sqref="I42"/>
      <selection pane="bottomLeft" activeCell="I42" sqref="I42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73.8515625" style="30" customWidth="1"/>
    <col min="4" max="4" width="16.7109375" style="115" customWidth="1"/>
    <col min="5" max="5" width="13.8515625" style="116" customWidth="1" outlineLevel="1"/>
    <col min="6" max="6" width="11.00390625" style="116" customWidth="1" outlineLevel="1"/>
    <col min="7" max="7" width="10.57421875" style="115" customWidth="1" outlineLevel="1"/>
    <col min="8" max="8" width="14.7109375" style="12" customWidth="1" outlineLevel="1"/>
    <col min="9" max="9" width="15.28125" style="12" customWidth="1" outlineLevel="1"/>
    <col min="10" max="10" width="15.421875" style="12" customWidth="1" outlineLevel="1"/>
    <col min="11" max="11" width="16.28125" style="12" customWidth="1" outlineLevel="1"/>
    <col min="12" max="12" width="16.00390625" style="12" customWidth="1" outlineLevel="1"/>
    <col min="13" max="13" width="15.57421875" style="12" customWidth="1" outlineLevel="1"/>
    <col min="14" max="18" width="18.140625" style="12" customWidth="1" outlineLevel="1"/>
    <col min="19" max="19" width="18.140625" style="29" customWidth="1" outlineLevel="1"/>
    <col min="20" max="24" width="18.140625" style="33" customWidth="1" outlineLevel="1"/>
    <col min="25" max="25" width="18.140625" style="41" customWidth="1" outlineLevel="1"/>
    <col min="26" max="32" width="18.140625" style="26" customWidth="1" outlineLevel="1"/>
    <col min="33" max="33" width="12.57421875" style="26" customWidth="1"/>
    <col min="34" max="16384" width="8.8515625" style="26" customWidth="1"/>
  </cols>
  <sheetData>
    <row r="1" spans="2:7" ht="27" customHeight="1">
      <c r="B1" s="427" t="s">
        <v>204</v>
      </c>
      <c r="C1" s="427"/>
      <c r="D1" s="427"/>
      <c r="E1" s="427"/>
      <c r="F1" s="427"/>
      <c r="G1" s="427"/>
    </row>
    <row r="2" ht="15" customHeight="1">
      <c r="B2" s="102"/>
    </row>
    <row r="3" spans="1:32" s="101" customFormat="1" ht="60" customHeight="1">
      <c r="A3" s="63" t="s">
        <v>48</v>
      </c>
      <c r="B3" s="61" t="s">
        <v>48</v>
      </c>
      <c r="C3" s="61" t="s">
        <v>49</v>
      </c>
      <c r="D3" s="100" t="s">
        <v>50</v>
      </c>
      <c r="E3" s="100" t="s">
        <v>51</v>
      </c>
      <c r="F3" s="100" t="s">
        <v>52</v>
      </c>
      <c r="G3" s="100" t="s">
        <v>53</v>
      </c>
      <c r="H3" s="100" t="s">
        <v>47</v>
      </c>
      <c r="I3" s="100" t="s">
        <v>101</v>
      </c>
      <c r="J3" s="100" t="s">
        <v>102</v>
      </c>
      <c r="K3" s="100" t="s">
        <v>103</v>
      </c>
      <c r="L3" s="100" t="s">
        <v>112</v>
      </c>
      <c r="M3" s="100" t="s">
        <v>241</v>
      </c>
      <c r="N3" s="100" t="s">
        <v>242</v>
      </c>
      <c r="O3" s="100" t="s">
        <v>104</v>
      </c>
      <c r="P3" s="100" t="s">
        <v>115</v>
      </c>
      <c r="Q3" s="100" t="s">
        <v>163</v>
      </c>
      <c r="R3" s="100" t="s">
        <v>111</v>
      </c>
      <c r="S3" s="100" t="s">
        <v>114</v>
      </c>
      <c r="T3" s="100" t="s">
        <v>125</v>
      </c>
      <c r="U3" s="100" t="s">
        <v>126</v>
      </c>
      <c r="V3" s="100" t="s">
        <v>165</v>
      </c>
      <c r="W3" s="100" t="s">
        <v>201</v>
      </c>
      <c r="X3" s="100" t="s">
        <v>166</v>
      </c>
      <c r="Y3" s="100" t="s">
        <v>167</v>
      </c>
      <c r="Z3" s="100" t="s">
        <v>149</v>
      </c>
      <c r="AA3" s="100" t="s">
        <v>199</v>
      </c>
      <c r="AB3" s="100" t="s">
        <v>200</v>
      </c>
      <c r="AC3" s="100" t="s">
        <v>202</v>
      </c>
      <c r="AD3" s="100" t="s">
        <v>127</v>
      </c>
      <c r="AE3" s="100" t="s">
        <v>168</v>
      </c>
      <c r="AF3" s="100" t="s">
        <v>169</v>
      </c>
    </row>
    <row r="4" spans="1:32" s="112" customFormat="1" ht="24" customHeight="1">
      <c r="A4" s="111"/>
      <c r="B4" s="111"/>
      <c r="C4" s="111"/>
      <c r="D4" s="111"/>
      <c r="E4" s="111"/>
      <c r="F4" s="111"/>
      <c r="G4" s="111"/>
      <c r="H4" s="111">
        <v>1</v>
      </c>
      <c r="I4" s="111">
        <v>2</v>
      </c>
      <c r="J4" s="111">
        <v>3</v>
      </c>
      <c r="K4" s="111">
        <v>4</v>
      </c>
      <c r="L4" s="111">
        <v>5</v>
      </c>
      <c r="M4" s="111">
        <v>6</v>
      </c>
      <c r="N4" s="111">
        <v>7</v>
      </c>
      <c r="O4" s="111">
        <v>8</v>
      </c>
      <c r="P4" s="111">
        <v>9</v>
      </c>
      <c r="Q4" s="111">
        <v>10</v>
      </c>
      <c r="R4" s="111">
        <v>11</v>
      </c>
      <c r="S4" s="111">
        <v>12</v>
      </c>
      <c r="T4" s="111">
        <v>13</v>
      </c>
      <c r="U4" s="111">
        <v>14</v>
      </c>
      <c r="V4" s="111">
        <v>15</v>
      </c>
      <c r="W4" s="111">
        <v>16</v>
      </c>
      <c r="X4" s="111">
        <v>17</v>
      </c>
      <c r="Y4" s="111">
        <v>18</v>
      </c>
      <c r="Z4" s="111">
        <v>19</v>
      </c>
      <c r="AA4" s="111">
        <v>20</v>
      </c>
      <c r="AB4" s="111">
        <v>21</v>
      </c>
      <c r="AC4" s="111">
        <v>22</v>
      </c>
      <c r="AD4" s="111">
        <v>23</v>
      </c>
      <c r="AE4" s="111">
        <v>24</v>
      </c>
      <c r="AF4" s="111">
        <v>25</v>
      </c>
    </row>
    <row r="5" spans="1:32" s="46" customFormat="1" ht="23.25" customHeight="1">
      <c r="A5" s="63">
        <v>1</v>
      </c>
      <c r="B5" s="428" t="s">
        <v>151</v>
      </c>
      <c r="C5" s="428"/>
      <c r="D5" s="428"/>
      <c r="E5" s="428"/>
      <c r="F5" s="428"/>
      <c r="G5" s="42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34"/>
      <c r="U5" s="34"/>
      <c r="V5" s="34"/>
      <c r="W5" s="34"/>
      <c r="X5" s="34"/>
      <c r="Y5" s="34"/>
      <c r="Z5" s="42"/>
      <c r="AA5" s="42"/>
      <c r="AB5" s="42"/>
      <c r="AC5" s="42"/>
      <c r="AD5" s="34"/>
      <c r="AE5" s="45"/>
      <c r="AF5" s="42"/>
    </row>
    <row r="6" spans="1:32" ht="51" customHeight="1">
      <c r="A6" s="63">
        <v>2</v>
      </c>
      <c r="B6" s="63" t="s">
        <v>54</v>
      </c>
      <c r="C6" s="62" t="s">
        <v>55</v>
      </c>
      <c r="D6" s="123">
        <f>AVERAGE(H6:AF6)</f>
        <v>4.44</v>
      </c>
      <c r="E6" s="110">
        <v>4</v>
      </c>
      <c r="F6" s="110">
        <v>21</v>
      </c>
      <c r="G6" s="110">
        <v>0</v>
      </c>
      <c r="H6" s="150">
        <v>5</v>
      </c>
      <c r="I6" s="213">
        <v>5</v>
      </c>
      <c r="J6" s="150">
        <v>5</v>
      </c>
      <c r="K6" s="150">
        <v>5</v>
      </c>
      <c r="L6" s="150">
        <v>5</v>
      </c>
      <c r="M6" s="150">
        <v>5</v>
      </c>
      <c r="N6" s="150">
        <v>5</v>
      </c>
      <c r="O6" s="150">
        <v>5</v>
      </c>
      <c r="P6" s="150">
        <v>5</v>
      </c>
      <c r="Q6" s="150">
        <v>5</v>
      </c>
      <c r="R6" s="150">
        <v>5</v>
      </c>
      <c r="S6" s="150">
        <v>5</v>
      </c>
      <c r="T6" s="150">
        <v>3</v>
      </c>
      <c r="U6" s="150">
        <v>3</v>
      </c>
      <c r="V6" s="150">
        <v>5</v>
      </c>
      <c r="W6" s="150">
        <v>0</v>
      </c>
      <c r="X6" s="150">
        <v>5</v>
      </c>
      <c r="Y6" s="150">
        <v>5</v>
      </c>
      <c r="Z6" s="150">
        <v>5</v>
      </c>
      <c r="AA6" s="150">
        <v>5</v>
      </c>
      <c r="AB6" s="150">
        <v>5</v>
      </c>
      <c r="AC6" s="150">
        <v>0</v>
      </c>
      <c r="AD6" s="150">
        <v>5</v>
      </c>
      <c r="AE6" s="150">
        <v>5</v>
      </c>
      <c r="AF6" s="150">
        <v>5</v>
      </c>
    </row>
    <row r="7" spans="1:32" ht="30" customHeight="1">
      <c r="A7" s="63">
        <v>3</v>
      </c>
      <c r="B7" s="63" t="s">
        <v>56</v>
      </c>
      <c r="C7" s="62" t="s">
        <v>57</v>
      </c>
      <c r="D7" s="123">
        <f>AVERAGE(H7:AF7)</f>
        <v>3.6</v>
      </c>
      <c r="E7" s="110">
        <v>7</v>
      </c>
      <c r="F7" s="110">
        <v>18</v>
      </c>
      <c r="G7" s="110">
        <v>0</v>
      </c>
      <c r="H7" s="150">
        <v>5</v>
      </c>
      <c r="I7" s="213">
        <v>5</v>
      </c>
      <c r="J7" s="150">
        <v>5</v>
      </c>
      <c r="K7" s="150">
        <v>0</v>
      </c>
      <c r="L7" s="150">
        <v>0</v>
      </c>
      <c r="M7" s="150">
        <v>5</v>
      </c>
      <c r="N7" s="150">
        <v>5</v>
      </c>
      <c r="O7" s="150">
        <v>5</v>
      </c>
      <c r="P7" s="150">
        <v>5</v>
      </c>
      <c r="Q7" s="150">
        <v>5</v>
      </c>
      <c r="R7" s="150">
        <v>5</v>
      </c>
      <c r="S7" s="150">
        <v>5</v>
      </c>
      <c r="T7" s="150">
        <v>5</v>
      </c>
      <c r="U7" s="150">
        <v>5</v>
      </c>
      <c r="V7" s="150">
        <v>0</v>
      </c>
      <c r="W7" s="150">
        <v>0</v>
      </c>
      <c r="X7" s="150">
        <v>0</v>
      </c>
      <c r="Y7" s="150">
        <v>0</v>
      </c>
      <c r="Z7" s="150">
        <v>5</v>
      </c>
      <c r="AA7" s="150">
        <v>5</v>
      </c>
      <c r="AB7" s="150">
        <v>0</v>
      </c>
      <c r="AC7" s="150">
        <v>5</v>
      </c>
      <c r="AD7" s="150">
        <v>5</v>
      </c>
      <c r="AE7" s="150">
        <v>5</v>
      </c>
      <c r="AF7" s="150">
        <v>5</v>
      </c>
    </row>
    <row r="8" spans="1:32" ht="132.75" customHeight="1">
      <c r="A8" s="63">
        <v>4</v>
      </c>
      <c r="B8" s="63" t="s">
        <v>58</v>
      </c>
      <c r="C8" s="62" t="s">
        <v>128</v>
      </c>
      <c r="D8" s="123">
        <f>AVERAGE(H8:AF8)</f>
        <v>4.12</v>
      </c>
      <c r="E8" s="110">
        <v>5</v>
      </c>
      <c r="F8" s="110">
        <v>20</v>
      </c>
      <c r="G8" s="110">
        <v>0</v>
      </c>
      <c r="H8" s="150">
        <v>5</v>
      </c>
      <c r="I8" s="213">
        <v>5</v>
      </c>
      <c r="J8" s="150">
        <v>5</v>
      </c>
      <c r="K8" s="150">
        <v>5</v>
      </c>
      <c r="L8" s="150">
        <v>5</v>
      </c>
      <c r="M8" s="150">
        <v>5</v>
      </c>
      <c r="N8" s="150">
        <v>5</v>
      </c>
      <c r="O8" s="150">
        <v>5</v>
      </c>
      <c r="P8" s="150">
        <v>5</v>
      </c>
      <c r="Q8" s="150">
        <v>5</v>
      </c>
      <c r="R8" s="150">
        <v>5</v>
      </c>
      <c r="S8" s="150">
        <v>5</v>
      </c>
      <c r="T8" s="150">
        <v>5</v>
      </c>
      <c r="U8" s="150">
        <v>5</v>
      </c>
      <c r="V8" s="150">
        <v>5</v>
      </c>
      <c r="W8" s="150">
        <v>5</v>
      </c>
      <c r="X8" s="150">
        <v>0</v>
      </c>
      <c r="Y8" s="150">
        <v>0</v>
      </c>
      <c r="Z8" s="150">
        <v>5</v>
      </c>
      <c r="AA8" s="150">
        <v>3</v>
      </c>
      <c r="AB8" s="150">
        <v>5</v>
      </c>
      <c r="AC8" s="150">
        <v>0</v>
      </c>
      <c r="AD8" s="150">
        <v>0</v>
      </c>
      <c r="AE8" s="150">
        <v>5</v>
      </c>
      <c r="AF8" s="150">
        <v>5</v>
      </c>
    </row>
    <row r="9" spans="1:32" ht="97.5" customHeight="1">
      <c r="A9" s="63">
        <v>5</v>
      </c>
      <c r="B9" s="63" t="s">
        <v>59</v>
      </c>
      <c r="C9" s="62" t="s">
        <v>60</v>
      </c>
      <c r="D9" s="123">
        <f>AVERAGE(H9:AF9)</f>
        <v>4.9375</v>
      </c>
      <c r="E9" s="110">
        <v>0</v>
      </c>
      <c r="F9" s="110">
        <v>16</v>
      </c>
      <c r="G9" s="110">
        <v>9</v>
      </c>
      <c r="H9" s="150">
        <v>5</v>
      </c>
      <c r="I9" s="213">
        <v>5</v>
      </c>
      <c r="J9" s="212" t="s">
        <v>157</v>
      </c>
      <c r="K9" s="150">
        <v>5</v>
      </c>
      <c r="L9" s="150">
        <v>5</v>
      </c>
      <c r="M9" s="212" t="s">
        <v>157</v>
      </c>
      <c r="N9" s="212" t="s">
        <v>157</v>
      </c>
      <c r="O9" s="150">
        <v>5</v>
      </c>
      <c r="P9" s="150">
        <v>4</v>
      </c>
      <c r="Q9" s="212" t="s">
        <v>157</v>
      </c>
      <c r="R9" s="150">
        <v>5</v>
      </c>
      <c r="S9" s="150">
        <v>5</v>
      </c>
      <c r="T9" s="150">
        <v>5</v>
      </c>
      <c r="U9" s="212" t="s">
        <v>157</v>
      </c>
      <c r="V9" s="150">
        <v>5</v>
      </c>
      <c r="W9" s="150">
        <v>5</v>
      </c>
      <c r="X9" s="212" t="s">
        <v>157</v>
      </c>
      <c r="Y9" s="212" t="s">
        <v>157</v>
      </c>
      <c r="Z9" s="212" t="s">
        <v>157</v>
      </c>
      <c r="AA9" s="212" t="s">
        <v>157</v>
      </c>
      <c r="AB9" s="150">
        <v>5</v>
      </c>
      <c r="AC9" s="150">
        <v>5</v>
      </c>
      <c r="AD9" s="150">
        <v>5</v>
      </c>
      <c r="AE9" s="150">
        <v>5</v>
      </c>
      <c r="AF9" s="150">
        <v>5</v>
      </c>
    </row>
    <row r="10" spans="1:32" ht="91.5" customHeight="1">
      <c r="A10" s="63">
        <v>6</v>
      </c>
      <c r="B10" s="63" t="s">
        <v>61</v>
      </c>
      <c r="C10" s="62" t="s">
        <v>62</v>
      </c>
      <c r="D10" s="123">
        <f>AVERAGE(H10:AF10)</f>
        <v>2.6</v>
      </c>
      <c r="E10" s="110">
        <v>12</v>
      </c>
      <c r="F10" s="110">
        <v>13</v>
      </c>
      <c r="G10" s="110">
        <v>0</v>
      </c>
      <c r="H10" s="150">
        <v>5</v>
      </c>
      <c r="I10" s="213">
        <v>0</v>
      </c>
      <c r="J10" s="150">
        <v>5</v>
      </c>
      <c r="K10" s="150">
        <v>5</v>
      </c>
      <c r="L10" s="150">
        <v>5</v>
      </c>
      <c r="M10" s="150">
        <v>5</v>
      </c>
      <c r="N10" s="150">
        <v>0</v>
      </c>
      <c r="O10" s="150">
        <v>5</v>
      </c>
      <c r="P10" s="150">
        <v>0</v>
      </c>
      <c r="Q10" s="150">
        <v>0</v>
      </c>
      <c r="R10" s="150">
        <v>5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5</v>
      </c>
      <c r="Y10" s="150">
        <v>5</v>
      </c>
      <c r="Z10" s="150">
        <v>0</v>
      </c>
      <c r="AA10" s="150">
        <v>0</v>
      </c>
      <c r="AB10" s="150">
        <v>0</v>
      </c>
      <c r="AC10" s="150">
        <v>5</v>
      </c>
      <c r="AD10" s="150">
        <v>5</v>
      </c>
      <c r="AE10" s="150">
        <v>5</v>
      </c>
      <c r="AF10" s="150">
        <v>5</v>
      </c>
    </row>
    <row r="11" spans="1:32" ht="32.25" customHeight="1">
      <c r="A11" s="63">
        <v>7</v>
      </c>
      <c r="B11" s="429" t="s">
        <v>16</v>
      </c>
      <c r="C11" s="429"/>
      <c r="D11" s="429"/>
      <c r="E11" s="429"/>
      <c r="F11" s="117"/>
      <c r="G11" s="117"/>
      <c r="H11" s="150"/>
      <c r="I11" s="213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</row>
    <row r="12" spans="1:32" ht="52.5" customHeight="1">
      <c r="A12" s="63">
        <v>8</v>
      </c>
      <c r="B12" s="63" t="s">
        <v>63</v>
      </c>
      <c r="C12" s="62" t="s">
        <v>64</v>
      </c>
      <c r="D12" s="123">
        <f aca="true" t="shared" si="0" ref="D12:D19">AVERAGE(H12:AF12)</f>
        <v>4.24</v>
      </c>
      <c r="E12" s="110">
        <v>7</v>
      </c>
      <c r="F12" s="110">
        <v>18</v>
      </c>
      <c r="G12" s="110">
        <v>0</v>
      </c>
      <c r="H12" s="150">
        <v>5</v>
      </c>
      <c r="I12" s="213">
        <v>5</v>
      </c>
      <c r="J12" s="150">
        <v>5</v>
      </c>
      <c r="K12" s="150">
        <v>5</v>
      </c>
      <c r="L12" s="150">
        <v>3</v>
      </c>
      <c r="M12" s="150">
        <v>5</v>
      </c>
      <c r="N12" s="150">
        <v>5</v>
      </c>
      <c r="O12" s="150">
        <v>3</v>
      </c>
      <c r="P12" s="150">
        <v>5</v>
      </c>
      <c r="Q12" s="150">
        <v>5</v>
      </c>
      <c r="R12" s="150">
        <v>5</v>
      </c>
      <c r="S12" s="150">
        <v>3</v>
      </c>
      <c r="T12" s="150">
        <v>3</v>
      </c>
      <c r="U12" s="150">
        <v>5</v>
      </c>
      <c r="V12" s="150">
        <v>3</v>
      </c>
      <c r="W12" s="150">
        <v>3</v>
      </c>
      <c r="X12" s="150">
        <v>5</v>
      </c>
      <c r="Y12" s="150">
        <v>5</v>
      </c>
      <c r="Z12" s="150">
        <v>3</v>
      </c>
      <c r="AA12" s="150">
        <v>5</v>
      </c>
      <c r="AB12" s="150">
        <v>5</v>
      </c>
      <c r="AC12" s="150">
        <v>5</v>
      </c>
      <c r="AD12" s="150">
        <v>0</v>
      </c>
      <c r="AE12" s="150">
        <v>5</v>
      </c>
      <c r="AF12" s="150">
        <v>5</v>
      </c>
    </row>
    <row r="13" spans="1:32" ht="84" customHeight="1">
      <c r="A13" s="63">
        <v>9</v>
      </c>
      <c r="B13" s="63" t="s">
        <v>65</v>
      </c>
      <c r="C13" s="62" t="s">
        <v>66</v>
      </c>
      <c r="D13" s="123">
        <f t="shared" si="0"/>
        <v>2.52</v>
      </c>
      <c r="E13" s="110">
        <v>6</v>
      </c>
      <c r="F13" s="110">
        <v>19</v>
      </c>
      <c r="G13" s="110">
        <v>0</v>
      </c>
      <c r="H13" s="150">
        <v>4</v>
      </c>
      <c r="I13" s="213">
        <v>5</v>
      </c>
      <c r="J13" s="150">
        <v>4</v>
      </c>
      <c r="K13" s="150">
        <v>3</v>
      </c>
      <c r="L13" s="150">
        <v>3</v>
      </c>
      <c r="M13" s="150">
        <v>4</v>
      </c>
      <c r="N13" s="150">
        <v>0</v>
      </c>
      <c r="O13" s="150">
        <v>2</v>
      </c>
      <c r="P13" s="150">
        <v>3</v>
      </c>
      <c r="Q13" s="150">
        <v>3</v>
      </c>
      <c r="R13" s="150">
        <v>3</v>
      </c>
      <c r="S13" s="150">
        <v>4</v>
      </c>
      <c r="T13" s="150">
        <v>0</v>
      </c>
      <c r="U13" s="150">
        <v>3</v>
      </c>
      <c r="V13" s="150">
        <v>1</v>
      </c>
      <c r="W13" s="150">
        <v>2</v>
      </c>
      <c r="X13" s="150">
        <v>5</v>
      </c>
      <c r="Y13" s="150">
        <v>5</v>
      </c>
      <c r="Z13" s="150">
        <v>0</v>
      </c>
      <c r="AA13" s="150">
        <v>3</v>
      </c>
      <c r="AB13" s="150">
        <v>5</v>
      </c>
      <c r="AC13" s="150">
        <v>0</v>
      </c>
      <c r="AD13" s="150">
        <v>1</v>
      </c>
      <c r="AE13" s="150">
        <v>0</v>
      </c>
      <c r="AF13" s="150">
        <v>0</v>
      </c>
    </row>
    <row r="14" spans="1:32" ht="62.25" customHeight="1">
      <c r="A14" s="63">
        <v>10</v>
      </c>
      <c r="B14" s="63" t="s">
        <v>67</v>
      </c>
      <c r="C14" s="62" t="s">
        <v>68</v>
      </c>
      <c r="D14" s="157">
        <f t="shared" si="0"/>
        <v>5</v>
      </c>
      <c r="E14" s="110">
        <v>0</v>
      </c>
      <c r="F14" s="110">
        <v>25</v>
      </c>
      <c r="G14" s="110">
        <v>0</v>
      </c>
      <c r="H14" s="150">
        <v>5</v>
      </c>
      <c r="I14" s="213">
        <v>5</v>
      </c>
      <c r="J14" s="150">
        <v>5</v>
      </c>
      <c r="K14" s="150">
        <v>5</v>
      </c>
      <c r="L14" s="150">
        <v>5</v>
      </c>
      <c r="M14" s="150">
        <v>5</v>
      </c>
      <c r="N14" s="150">
        <v>5</v>
      </c>
      <c r="O14" s="150">
        <v>5</v>
      </c>
      <c r="P14" s="150">
        <v>5</v>
      </c>
      <c r="Q14" s="150">
        <v>5</v>
      </c>
      <c r="R14" s="150">
        <v>5</v>
      </c>
      <c r="S14" s="150">
        <v>5</v>
      </c>
      <c r="T14" s="150">
        <v>5</v>
      </c>
      <c r="U14" s="150">
        <v>5</v>
      </c>
      <c r="V14" s="150">
        <v>5</v>
      </c>
      <c r="W14" s="150">
        <v>5</v>
      </c>
      <c r="X14" s="150">
        <v>5</v>
      </c>
      <c r="Y14" s="150">
        <v>5</v>
      </c>
      <c r="Z14" s="150">
        <v>5</v>
      </c>
      <c r="AA14" s="150">
        <v>5</v>
      </c>
      <c r="AB14" s="150">
        <v>5</v>
      </c>
      <c r="AC14" s="150">
        <v>5</v>
      </c>
      <c r="AD14" s="150">
        <v>5</v>
      </c>
      <c r="AE14" s="150">
        <v>5</v>
      </c>
      <c r="AF14" s="150">
        <v>5</v>
      </c>
    </row>
    <row r="15" spans="1:32" ht="60" customHeight="1">
      <c r="A15" s="63">
        <v>11</v>
      </c>
      <c r="B15" s="63" t="s">
        <v>69</v>
      </c>
      <c r="C15" s="62" t="s">
        <v>70</v>
      </c>
      <c r="D15" s="123">
        <f t="shared" si="0"/>
        <v>5</v>
      </c>
      <c r="E15" s="110">
        <v>0</v>
      </c>
      <c r="F15" s="110">
        <v>21</v>
      </c>
      <c r="G15" s="110">
        <v>4</v>
      </c>
      <c r="H15" s="150">
        <v>5</v>
      </c>
      <c r="I15" s="213">
        <v>5</v>
      </c>
      <c r="J15" s="150">
        <v>5</v>
      </c>
      <c r="K15" s="212" t="s">
        <v>157</v>
      </c>
      <c r="L15" s="150">
        <v>5</v>
      </c>
      <c r="M15" s="150">
        <v>5</v>
      </c>
      <c r="N15" s="150">
        <v>5</v>
      </c>
      <c r="O15" s="150">
        <v>5</v>
      </c>
      <c r="P15" s="150">
        <v>5</v>
      </c>
      <c r="Q15" s="150">
        <v>5</v>
      </c>
      <c r="R15" s="150">
        <v>5</v>
      </c>
      <c r="S15" s="150">
        <v>5</v>
      </c>
      <c r="T15" s="150">
        <v>5</v>
      </c>
      <c r="U15" s="150">
        <v>5</v>
      </c>
      <c r="V15" s="150">
        <v>5</v>
      </c>
      <c r="W15" s="150">
        <v>5</v>
      </c>
      <c r="X15" s="150">
        <v>5</v>
      </c>
      <c r="Y15" s="150">
        <v>5</v>
      </c>
      <c r="Z15" s="150">
        <v>5</v>
      </c>
      <c r="AA15" s="212" t="s">
        <v>157</v>
      </c>
      <c r="AB15" s="212" t="s">
        <v>157</v>
      </c>
      <c r="AC15" s="150">
        <v>5</v>
      </c>
      <c r="AD15" s="150">
        <v>5</v>
      </c>
      <c r="AE15" s="212" t="s">
        <v>157</v>
      </c>
      <c r="AF15" s="150">
        <v>5</v>
      </c>
    </row>
    <row r="16" spans="1:32" ht="55.5" customHeight="1">
      <c r="A16" s="63">
        <v>12</v>
      </c>
      <c r="B16" s="63" t="s">
        <v>71</v>
      </c>
      <c r="C16" s="62" t="s">
        <v>72</v>
      </c>
      <c r="D16" s="123">
        <f t="shared" si="0"/>
        <v>4.428571428571429</v>
      </c>
      <c r="E16" s="110">
        <v>1</v>
      </c>
      <c r="F16" s="110">
        <v>21</v>
      </c>
      <c r="G16" s="110">
        <v>3</v>
      </c>
      <c r="H16" s="150">
        <v>5</v>
      </c>
      <c r="I16" s="213">
        <v>5</v>
      </c>
      <c r="J16" s="150">
        <v>5</v>
      </c>
      <c r="K16" s="212" t="s">
        <v>157</v>
      </c>
      <c r="L16" s="150">
        <v>5</v>
      </c>
      <c r="M16" s="150">
        <v>5</v>
      </c>
      <c r="N16" s="150">
        <v>5</v>
      </c>
      <c r="O16" s="150">
        <v>5</v>
      </c>
      <c r="P16" s="150">
        <v>5</v>
      </c>
      <c r="Q16" s="150">
        <v>5</v>
      </c>
      <c r="R16" s="150">
        <v>5</v>
      </c>
      <c r="S16" s="150">
        <v>5</v>
      </c>
      <c r="T16" s="150">
        <v>5</v>
      </c>
      <c r="U16" s="150">
        <v>5</v>
      </c>
      <c r="V16" s="150">
        <v>5</v>
      </c>
      <c r="W16" s="150">
        <v>0</v>
      </c>
      <c r="X16" s="150">
        <v>5</v>
      </c>
      <c r="Y16" s="150">
        <v>5</v>
      </c>
      <c r="Z16" s="150">
        <v>5</v>
      </c>
      <c r="AA16" s="212" t="s">
        <v>157</v>
      </c>
      <c r="AB16" s="212" t="s">
        <v>157</v>
      </c>
      <c r="AC16" s="150">
        <v>5</v>
      </c>
      <c r="AD16" s="150">
        <v>3</v>
      </c>
      <c r="AE16" s="212" t="s">
        <v>157</v>
      </c>
      <c r="AF16" s="150">
        <v>0</v>
      </c>
    </row>
    <row r="17" spans="1:32" ht="30" customHeight="1">
      <c r="A17" s="63">
        <v>13</v>
      </c>
      <c r="B17" s="63" t="s">
        <v>73</v>
      </c>
      <c r="C17" s="62" t="s">
        <v>74</v>
      </c>
      <c r="D17" s="123">
        <f t="shared" si="0"/>
        <v>4.08</v>
      </c>
      <c r="E17" s="110">
        <v>5</v>
      </c>
      <c r="F17" s="110">
        <v>20</v>
      </c>
      <c r="G17" s="110">
        <v>0</v>
      </c>
      <c r="H17" s="150">
        <v>5</v>
      </c>
      <c r="I17" s="213">
        <v>5</v>
      </c>
      <c r="J17" s="150">
        <v>5</v>
      </c>
      <c r="K17" s="150">
        <v>5</v>
      </c>
      <c r="L17" s="150">
        <v>3</v>
      </c>
      <c r="M17" s="150">
        <v>4</v>
      </c>
      <c r="N17" s="150">
        <v>5</v>
      </c>
      <c r="O17" s="150">
        <v>5</v>
      </c>
      <c r="P17" s="150">
        <v>5</v>
      </c>
      <c r="Q17" s="150">
        <v>5</v>
      </c>
      <c r="R17" s="150">
        <v>5</v>
      </c>
      <c r="S17" s="150">
        <v>5</v>
      </c>
      <c r="T17" s="150">
        <v>0</v>
      </c>
      <c r="U17" s="150">
        <v>4</v>
      </c>
      <c r="V17" s="150">
        <v>3</v>
      </c>
      <c r="W17" s="150">
        <v>0</v>
      </c>
      <c r="X17" s="150">
        <v>3</v>
      </c>
      <c r="Y17" s="150">
        <v>3</v>
      </c>
      <c r="Z17" s="150">
        <v>5</v>
      </c>
      <c r="AA17" s="150">
        <v>5</v>
      </c>
      <c r="AB17" s="150">
        <v>4</v>
      </c>
      <c r="AC17" s="150">
        <v>5</v>
      </c>
      <c r="AD17" s="150">
        <v>4</v>
      </c>
      <c r="AE17" s="150">
        <v>4</v>
      </c>
      <c r="AF17" s="150">
        <v>5</v>
      </c>
    </row>
    <row r="18" spans="1:32" ht="51" customHeight="1">
      <c r="A18" s="63">
        <v>14</v>
      </c>
      <c r="B18" s="63" t="s">
        <v>75</v>
      </c>
      <c r="C18" s="62" t="s">
        <v>76</v>
      </c>
      <c r="D18" s="123">
        <f t="shared" si="0"/>
        <v>5</v>
      </c>
      <c r="E18" s="110">
        <v>0</v>
      </c>
      <c r="F18" s="110">
        <v>25</v>
      </c>
      <c r="G18" s="110">
        <v>0</v>
      </c>
      <c r="H18" s="150">
        <v>5</v>
      </c>
      <c r="I18" s="213">
        <v>5</v>
      </c>
      <c r="J18" s="150">
        <v>5</v>
      </c>
      <c r="K18" s="150">
        <v>5</v>
      </c>
      <c r="L18" s="150">
        <v>5</v>
      </c>
      <c r="M18" s="150">
        <v>5</v>
      </c>
      <c r="N18" s="150">
        <v>5</v>
      </c>
      <c r="O18" s="150">
        <v>5</v>
      </c>
      <c r="P18" s="150">
        <v>5</v>
      </c>
      <c r="Q18" s="150">
        <v>5</v>
      </c>
      <c r="R18" s="150">
        <v>5</v>
      </c>
      <c r="S18" s="150">
        <v>5</v>
      </c>
      <c r="T18" s="150">
        <v>5</v>
      </c>
      <c r="U18" s="150">
        <v>5</v>
      </c>
      <c r="V18" s="150">
        <v>5</v>
      </c>
      <c r="W18" s="150">
        <v>5</v>
      </c>
      <c r="X18" s="150">
        <v>5</v>
      </c>
      <c r="Y18" s="150">
        <v>5</v>
      </c>
      <c r="Z18" s="150">
        <v>5</v>
      </c>
      <c r="AA18" s="150">
        <v>5</v>
      </c>
      <c r="AB18" s="150">
        <v>5</v>
      </c>
      <c r="AC18" s="150">
        <v>5</v>
      </c>
      <c r="AD18" s="150">
        <v>5</v>
      </c>
      <c r="AE18" s="150">
        <v>5</v>
      </c>
      <c r="AF18" s="150">
        <v>5</v>
      </c>
    </row>
    <row r="19" spans="1:32" ht="39" customHeight="1">
      <c r="A19" s="63">
        <v>15</v>
      </c>
      <c r="B19" s="63" t="s">
        <v>77</v>
      </c>
      <c r="C19" s="62" t="s">
        <v>78</v>
      </c>
      <c r="D19" s="123">
        <f t="shared" si="0"/>
        <v>1.2380952380952381</v>
      </c>
      <c r="E19" s="110">
        <v>16</v>
      </c>
      <c r="F19" s="110">
        <v>5</v>
      </c>
      <c r="G19" s="110">
        <v>4</v>
      </c>
      <c r="H19" s="150">
        <v>0</v>
      </c>
      <c r="I19" s="213">
        <v>0</v>
      </c>
      <c r="J19" s="150">
        <v>0</v>
      </c>
      <c r="K19" s="150">
        <v>0</v>
      </c>
      <c r="L19" s="150">
        <v>3</v>
      </c>
      <c r="M19" s="212" t="s">
        <v>157</v>
      </c>
      <c r="N19" s="150">
        <v>0</v>
      </c>
      <c r="O19" s="150">
        <v>0</v>
      </c>
      <c r="P19" s="150">
        <v>0</v>
      </c>
      <c r="Q19" s="150">
        <v>5</v>
      </c>
      <c r="R19" s="150">
        <v>0</v>
      </c>
      <c r="S19" s="150">
        <v>0</v>
      </c>
      <c r="T19" s="150">
        <v>5</v>
      </c>
      <c r="U19" s="150">
        <v>0</v>
      </c>
      <c r="V19" s="150">
        <v>0</v>
      </c>
      <c r="W19" s="212" t="s">
        <v>157</v>
      </c>
      <c r="X19" s="150">
        <v>5</v>
      </c>
      <c r="Y19" s="150">
        <v>5</v>
      </c>
      <c r="Z19" s="150">
        <v>0</v>
      </c>
      <c r="AA19" s="212" t="s">
        <v>157</v>
      </c>
      <c r="AB19" s="212" t="s">
        <v>157</v>
      </c>
      <c r="AC19" s="150">
        <v>0</v>
      </c>
      <c r="AD19" s="150">
        <v>1</v>
      </c>
      <c r="AE19" s="150">
        <v>0</v>
      </c>
      <c r="AF19" s="150">
        <v>2</v>
      </c>
    </row>
    <row r="20" spans="1:32" s="46" customFormat="1" ht="22.5" customHeight="1">
      <c r="A20" s="63">
        <v>16</v>
      </c>
      <c r="B20" s="426" t="s">
        <v>29</v>
      </c>
      <c r="C20" s="426"/>
      <c r="D20" s="426"/>
      <c r="E20" s="426"/>
      <c r="F20" s="426"/>
      <c r="G20" s="426"/>
      <c r="H20" s="150"/>
      <c r="I20" s="213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</row>
    <row r="21" spans="1:32" ht="47.25" customHeight="1">
      <c r="A21" s="63">
        <v>17</v>
      </c>
      <c r="B21" s="63" t="s">
        <v>79</v>
      </c>
      <c r="C21" s="64" t="s">
        <v>80</v>
      </c>
      <c r="D21" s="123">
        <f>AVERAGE(H21:AF21)</f>
        <v>5</v>
      </c>
      <c r="E21" s="110">
        <v>0</v>
      </c>
      <c r="F21" s="110">
        <v>25</v>
      </c>
      <c r="G21" s="110">
        <v>0</v>
      </c>
      <c r="H21" s="150">
        <v>5</v>
      </c>
      <c r="I21" s="213">
        <v>5</v>
      </c>
      <c r="J21" s="150">
        <v>5</v>
      </c>
      <c r="K21" s="150">
        <v>5</v>
      </c>
      <c r="L21" s="150">
        <v>5</v>
      </c>
      <c r="M21" s="150">
        <v>5</v>
      </c>
      <c r="N21" s="150">
        <v>5</v>
      </c>
      <c r="O21" s="150">
        <v>5</v>
      </c>
      <c r="P21" s="150">
        <v>5</v>
      </c>
      <c r="Q21" s="150">
        <v>5</v>
      </c>
      <c r="R21" s="150">
        <v>5</v>
      </c>
      <c r="S21" s="150">
        <v>5</v>
      </c>
      <c r="T21" s="150">
        <v>5</v>
      </c>
      <c r="U21" s="150">
        <v>5</v>
      </c>
      <c r="V21" s="150">
        <v>5</v>
      </c>
      <c r="W21" s="150">
        <v>5</v>
      </c>
      <c r="X21" s="150">
        <v>5</v>
      </c>
      <c r="Y21" s="150">
        <v>5</v>
      </c>
      <c r="Z21" s="150">
        <v>5</v>
      </c>
      <c r="AA21" s="150">
        <v>5</v>
      </c>
      <c r="AB21" s="150">
        <v>5</v>
      </c>
      <c r="AC21" s="150">
        <v>5</v>
      </c>
      <c r="AD21" s="150">
        <v>5</v>
      </c>
      <c r="AE21" s="150">
        <v>5</v>
      </c>
      <c r="AF21" s="150">
        <v>5</v>
      </c>
    </row>
    <row r="22" spans="1:32" ht="44.25" customHeight="1">
      <c r="A22" s="63">
        <v>18</v>
      </c>
      <c r="B22" s="63" t="s">
        <v>81</v>
      </c>
      <c r="C22" s="64" t="s">
        <v>82</v>
      </c>
      <c r="D22" s="123">
        <f>AVERAGE(H22:AF22)</f>
        <v>4.6</v>
      </c>
      <c r="E22" s="110">
        <v>2</v>
      </c>
      <c r="F22" s="110">
        <v>23</v>
      </c>
      <c r="G22" s="110">
        <v>0</v>
      </c>
      <c r="H22" s="151">
        <v>5</v>
      </c>
      <c r="I22" s="213">
        <v>5</v>
      </c>
      <c r="J22" s="150">
        <v>5</v>
      </c>
      <c r="K22" s="150">
        <v>5</v>
      </c>
      <c r="L22" s="150">
        <v>5</v>
      </c>
      <c r="M22" s="150">
        <v>5</v>
      </c>
      <c r="N22" s="150">
        <v>5</v>
      </c>
      <c r="O22" s="150">
        <v>5</v>
      </c>
      <c r="P22" s="150">
        <v>5</v>
      </c>
      <c r="Q22" s="150">
        <v>5</v>
      </c>
      <c r="R22" s="150">
        <v>5</v>
      </c>
      <c r="S22" s="150">
        <v>5</v>
      </c>
      <c r="T22" s="150">
        <v>5</v>
      </c>
      <c r="U22" s="150">
        <v>5</v>
      </c>
      <c r="V22" s="150">
        <v>5</v>
      </c>
      <c r="W22" s="150">
        <v>5</v>
      </c>
      <c r="X22" s="150">
        <v>0</v>
      </c>
      <c r="Y22" s="150">
        <v>0</v>
      </c>
      <c r="Z22" s="150">
        <v>5</v>
      </c>
      <c r="AA22" s="150">
        <v>5</v>
      </c>
      <c r="AB22" s="150">
        <v>5</v>
      </c>
      <c r="AC22" s="150">
        <v>5</v>
      </c>
      <c r="AD22" s="150">
        <v>5</v>
      </c>
      <c r="AE22" s="150">
        <v>5</v>
      </c>
      <c r="AF22" s="150">
        <v>5</v>
      </c>
    </row>
    <row r="23" spans="1:32" s="46" customFormat="1" ht="24" customHeight="1">
      <c r="A23" s="63">
        <v>19</v>
      </c>
      <c r="B23" s="426" t="s">
        <v>32</v>
      </c>
      <c r="C23" s="426"/>
      <c r="D23" s="426"/>
      <c r="E23" s="426"/>
      <c r="F23" s="426"/>
      <c r="G23" s="426"/>
      <c r="H23" s="152"/>
      <c r="I23" s="213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</row>
    <row r="24" spans="1:32" ht="48" customHeight="1">
      <c r="A24" s="63">
        <v>20</v>
      </c>
      <c r="B24" s="63" t="s">
        <v>83</v>
      </c>
      <c r="C24" s="64" t="s">
        <v>84</v>
      </c>
      <c r="D24" s="218">
        <f>AVERAGE(H24:AF24)</f>
        <v>5</v>
      </c>
      <c r="E24" s="110">
        <v>0</v>
      </c>
      <c r="F24" s="110">
        <v>25</v>
      </c>
      <c r="G24" s="110">
        <v>0</v>
      </c>
      <c r="H24" s="150">
        <v>5</v>
      </c>
      <c r="I24" s="150">
        <v>5</v>
      </c>
      <c r="J24" s="150">
        <v>5</v>
      </c>
      <c r="K24" s="150">
        <v>5</v>
      </c>
      <c r="L24" s="150">
        <v>5</v>
      </c>
      <c r="M24" s="150">
        <v>5</v>
      </c>
      <c r="N24" s="150">
        <v>5</v>
      </c>
      <c r="O24" s="150">
        <v>5</v>
      </c>
      <c r="P24" s="150">
        <v>5</v>
      </c>
      <c r="Q24" s="150">
        <v>5</v>
      </c>
      <c r="R24" s="150">
        <v>5</v>
      </c>
      <c r="S24" s="150">
        <v>5</v>
      </c>
      <c r="T24" s="150">
        <v>5</v>
      </c>
      <c r="U24" s="150">
        <v>5</v>
      </c>
      <c r="V24" s="150">
        <v>5</v>
      </c>
      <c r="W24" s="150">
        <v>5</v>
      </c>
      <c r="X24" s="150">
        <v>5</v>
      </c>
      <c r="Y24" s="150">
        <v>5</v>
      </c>
      <c r="Z24" s="150">
        <v>5</v>
      </c>
      <c r="AA24" s="150">
        <v>5</v>
      </c>
      <c r="AB24" s="150">
        <v>5</v>
      </c>
      <c r="AC24" s="150">
        <v>5</v>
      </c>
      <c r="AD24" s="150">
        <v>5</v>
      </c>
      <c r="AE24" s="150">
        <v>5</v>
      </c>
      <c r="AF24" s="150">
        <v>5</v>
      </c>
    </row>
    <row r="25" spans="1:32" ht="33" customHeight="1">
      <c r="A25" s="63">
        <v>21</v>
      </c>
      <c r="B25" s="63" t="s">
        <v>85</v>
      </c>
      <c r="C25" s="64" t="s">
        <v>86</v>
      </c>
      <c r="D25" s="123">
        <f>AVERAGE(H25:AF25)</f>
        <v>5</v>
      </c>
      <c r="E25" s="110">
        <v>0</v>
      </c>
      <c r="F25" s="110">
        <v>25</v>
      </c>
      <c r="G25" s="110">
        <v>0</v>
      </c>
      <c r="H25" s="150">
        <v>5</v>
      </c>
      <c r="I25" s="213">
        <v>5</v>
      </c>
      <c r="J25" s="150">
        <v>5</v>
      </c>
      <c r="K25" s="150">
        <v>5</v>
      </c>
      <c r="L25" s="150">
        <v>5</v>
      </c>
      <c r="M25" s="150">
        <v>5</v>
      </c>
      <c r="N25" s="150">
        <v>5</v>
      </c>
      <c r="O25" s="150">
        <v>5</v>
      </c>
      <c r="P25" s="150">
        <v>5</v>
      </c>
      <c r="Q25" s="150">
        <v>5</v>
      </c>
      <c r="R25" s="150">
        <v>5</v>
      </c>
      <c r="S25" s="150">
        <v>5</v>
      </c>
      <c r="T25" s="150">
        <v>5</v>
      </c>
      <c r="U25" s="150">
        <v>5</v>
      </c>
      <c r="V25" s="150">
        <v>5</v>
      </c>
      <c r="W25" s="150">
        <v>5</v>
      </c>
      <c r="X25" s="150">
        <v>5</v>
      </c>
      <c r="Y25" s="150">
        <v>5</v>
      </c>
      <c r="Z25" s="150">
        <v>5</v>
      </c>
      <c r="AA25" s="150">
        <v>5</v>
      </c>
      <c r="AB25" s="150">
        <v>5</v>
      </c>
      <c r="AC25" s="150">
        <v>5</v>
      </c>
      <c r="AD25" s="150">
        <v>5</v>
      </c>
      <c r="AE25" s="150">
        <v>5</v>
      </c>
      <c r="AF25" s="150">
        <v>5</v>
      </c>
    </row>
    <row r="26" spans="1:32" ht="45" customHeight="1">
      <c r="A26" s="63">
        <v>22</v>
      </c>
      <c r="B26" s="63" t="s">
        <v>87</v>
      </c>
      <c r="C26" s="64" t="s">
        <v>88</v>
      </c>
      <c r="D26" s="218">
        <f>AVERAGE(H26:AF26)</f>
        <v>5</v>
      </c>
      <c r="E26" s="110">
        <v>0</v>
      </c>
      <c r="F26" s="110">
        <v>25</v>
      </c>
      <c r="G26" s="110">
        <v>0</v>
      </c>
      <c r="H26" s="150">
        <v>5</v>
      </c>
      <c r="I26" s="150">
        <v>5</v>
      </c>
      <c r="J26" s="150">
        <v>5</v>
      </c>
      <c r="K26" s="150">
        <v>5</v>
      </c>
      <c r="L26" s="150">
        <v>5</v>
      </c>
      <c r="M26" s="150">
        <v>5</v>
      </c>
      <c r="N26" s="150">
        <v>5</v>
      </c>
      <c r="O26" s="150">
        <v>5</v>
      </c>
      <c r="P26" s="150">
        <v>5</v>
      </c>
      <c r="Q26" s="150">
        <v>5</v>
      </c>
      <c r="R26" s="150">
        <v>5</v>
      </c>
      <c r="S26" s="150">
        <v>5</v>
      </c>
      <c r="T26" s="150">
        <v>5</v>
      </c>
      <c r="U26" s="150">
        <v>5</v>
      </c>
      <c r="V26" s="150">
        <v>5</v>
      </c>
      <c r="W26" s="150">
        <v>5</v>
      </c>
      <c r="X26" s="150">
        <v>5</v>
      </c>
      <c r="Y26" s="150">
        <v>5</v>
      </c>
      <c r="Z26" s="150">
        <v>5</v>
      </c>
      <c r="AA26" s="150">
        <v>5</v>
      </c>
      <c r="AB26" s="150">
        <v>5</v>
      </c>
      <c r="AC26" s="150">
        <v>5</v>
      </c>
      <c r="AD26" s="150">
        <v>5</v>
      </c>
      <c r="AE26" s="150">
        <v>5</v>
      </c>
      <c r="AF26" s="150">
        <v>5</v>
      </c>
    </row>
    <row r="27" spans="1:32" s="46" customFormat="1" ht="23.25" customHeight="1">
      <c r="A27" s="63">
        <v>23</v>
      </c>
      <c r="B27" s="426" t="s">
        <v>36</v>
      </c>
      <c r="C27" s="426"/>
      <c r="D27" s="426"/>
      <c r="E27" s="426"/>
      <c r="F27" s="426"/>
      <c r="G27" s="426"/>
      <c r="H27" s="153"/>
      <c r="I27" s="213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1:32" ht="45" customHeight="1">
      <c r="A28" s="63">
        <v>24</v>
      </c>
      <c r="B28" s="63" t="s">
        <v>89</v>
      </c>
      <c r="C28" s="64" t="s">
        <v>90</v>
      </c>
      <c r="D28" s="123">
        <f>AVERAGE(H28:AF28)</f>
        <v>1.9565217391304348</v>
      </c>
      <c r="E28" s="110">
        <v>14</v>
      </c>
      <c r="F28" s="110">
        <v>9</v>
      </c>
      <c r="G28" s="110">
        <v>2</v>
      </c>
      <c r="H28" s="151">
        <v>5</v>
      </c>
      <c r="I28" s="213">
        <v>5</v>
      </c>
      <c r="J28" s="150">
        <v>5</v>
      </c>
      <c r="K28" s="150">
        <v>0</v>
      </c>
      <c r="L28" s="150">
        <v>0</v>
      </c>
      <c r="M28" s="150">
        <v>0</v>
      </c>
      <c r="N28" s="150">
        <v>0</v>
      </c>
      <c r="O28" s="150">
        <v>5</v>
      </c>
      <c r="P28" s="150">
        <v>0</v>
      </c>
      <c r="Q28" s="150">
        <v>0</v>
      </c>
      <c r="R28" s="150">
        <v>5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5</v>
      </c>
      <c r="Y28" s="150">
        <v>5</v>
      </c>
      <c r="Z28" s="150">
        <v>0</v>
      </c>
      <c r="AA28" s="212" t="s">
        <v>157</v>
      </c>
      <c r="AB28" s="212" t="s">
        <v>157</v>
      </c>
      <c r="AC28" s="150">
        <v>5</v>
      </c>
      <c r="AD28" s="150">
        <v>0</v>
      </c>
      <c r="AE28" s="150">
        <v>5</v>
      </c>
      <c r="AF28" s="150">
        <v>0</v>
      </c>
    </row>
    <row r="29" spans="1:32" s="50" customFormat="1" ht="59.25" customHeight="1">
      <c r="A29" s="63">
        <v>25</v>
      </c>
      <c r="B29" s="63" t="s">
        <v>91</v>
      </c>
      <c r="C29" s="64" t="s">
        <v>92</v>
      </c>
      <c r="D29" s="123">
        <f>AVERAGE(H29:AF29)</f>
        <v>1.4444444444444444</v>
      </c>
      <c r="E29" s="110">
        <v>13</v>
      </c>
      <c r="F29" s="110">
        <v>5</v>
      </c>
      <c r="G29" s="110">
        <v>7</v>
      </c>
      <c r="H29" s="151">
        <v>0</v>
      </c>
      <c r="I29" s="213">
        <v>0</v>
      </c>
      <c r="J29" s="151">
        <v>0</v>
      </c>
      <c r="K29" s="212" t="s">
        <v>157</v>
      </c>
      <c r="L29" s="150">
        <v>0</v>
      </c>
      <c r="M29" s="212" t="s">
        <v>157</v>
      </c>
      <c r="N29" s="150">
        <v>5</v>
      </c>
      <c r="O29" s="150">
        <v>5</v>
      </c>
      <c r="P29" s="150">
        <v>5</v>
      </c>
      <c r="Q29" s="150">
        <v>5</v>
      </c>
      <c r="R29" s="212" t="s">
        <v>157</v>
      </c>
      <c r="S29" s="212" t="s">
        <v>157</v>
      </c>
      <c r="T29" s="150">
        <v>0</v>
      </c>
      <c r="U29" s="150">
        <v>0</v>
      </c>
      <c r="V29" s="150">
        <v>5</v>
      </c>
      <c r="W29" s="150">
        <v>1</v>
      </c>
      <c r="X29" s="212" t="s">
        <v>157</v>
      </c>
      <c r="Y29" s="212" t="s">
        <v>157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212" t="s">
        <v>157</v>
      </c>
    </row>
    <row r="30" spans="1:32" s="159" customFormat="1" ht="42" customHeight="1">
      <c r="A30" s="155">
        <v>26</v>
      </c>
      <c r="B30" s="155" t="s">
        <v>93</v>
      </c>
      <c r="C30" s="156" t="s">
        <v>94</v>
      </c>
      <c r="D30" s="157">
        <f>AVERAGE(H30:AF30)</f>
        <v>3.4</v>
      </c>
      <c r="E30" s="158">
        <v>8</v>
      </c>
      <c r="F30" s="158">
        <v>17</v>
      </c>
      <c r="G30" s="158">
        <v>0</v>
      </c>
      <c r="H30" s="150">
        <v>5</v>
      </c>
      <c r="I30" s="213">
        <v>0</v>
      </c>
      <c r="J30" s="150">
        <v>0</v>
      </c>
      <c r="K30" s="150">
        <v>5</v>
      </c>
      <c r="L30" s="150">
        <v>5</v>
      </c>
      <c r="M30" s="150">
        <v>5</v>
      </c>
      <c r="N30" s="150">
        <v>5</v>
      </c>
      <c r="O30" s="150">
        <v>0</v>
      </c>
      <c r="P30" s="150">
        <v>0</v>
      </c>
      <c r="Q30" s="150">
        <v>0</v>
      </c>
      <c r="R30" s="150">
        <v>5</v>
      </c>
      <c r="S30" s="150">
        <v>5</v>
      </c>
      <c r="T30" s="150">
        <v>5</v>
      </c>
      <c r="U30" s="150">
        <v>5</v>
      </c>
      <c r="V30" s="150">
        <v>5</v>
      </c>
      <c r="W30" s="150">
        <v>5</v>
      </c>
      <c r="X30" s="150">
        <v>0</v>
      </c>
      <c r="Y30" s="150">
        <v>0</v>
      </c>
      <c r="Z30" s="150">
        <v>5</v>
      </c>
      <c r="AA30" s="150">
        <v>5</v>
      </c>
      <c r="AB30" s="150">
        <v>5</v>
      </c>
      <c r="AC30" s="150">
        <v>5</v>
      </c>
      <c r="AD30" s="150">
        <v>5</v>
      </c>
      <c r="AE30" s="150">
        <v>0</v>
      </c>
      <c r="AF30" s="150">
        <v>5</v>
      </c>
    </row>
    <row r="31" spans="1:32" ht="47.25" customHeight="1">
      <c r="A31" s="63">
        <v>27</v>
      </c>
      <c r="B31" s="63" t="s">
        <v>95</v>
      </c>
      <c r="C31" s="64" t="s">
        <v>96</v>
      </c>
      <c r="D31" s="123">
        <f>AVERAGE(H31:AF31)</f>
        <v>1.9047619047619047</v>
      </c>
      <c r="E31" s="110">
        <v>13</v>
      </c>
      <c r="F31" s="110">
        <v>8</v>
      </c>
      <c r="G31" s="110">
        <v>4</v>
      </c>
      <c r="H31" s="150">
        <v>5</v>
      </c>
      <c r="I31" s="213">
        <v>5</v>
      </c>
      <c r="J31" s="150">
        <v>5</v>
      </c>
      <c r="K31" s="212" t="s">
        <v>157</v>
      </c>
      <c r="L31" s="150">
        <v>0</v>
      </c>
      <c r="M31" s="150">
        <v>0</v>
      </c>
      <c r="N31" s="150">
        <v>0</v>
      </c>
      <c r="O31" s="150">
        <v>5</v>
      </c>
      <c r="P31" s="150">
        <v>0</v>
      </c>
      <c r="Q31" s="150">
        <v>0</v>
      </c>
      <c r="R31" s="150">
        <v>5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5</v>
      </c>
      <c r="Y31" s="150">
        <v>5</v>
      </c>
      <c r="Z31" s="150">
        <v>0</v>
      </c>
      <c r="AA31" s="212" t="s">
        <v>157</v>
      </c>
      <c r="AB31" s="212" t="s">
        <v>157</v>
      </c>
      <c r="AC31" s="150">
        <v>5</v>
      </c>
      <c r="AD31" s="150">
        <v>0</v>
      </c>
      <c r="AE31" s="212" t="s">
        <v>157</v>
      </c>
      <c r="AF31" s="150">
        <v>0</v>
      </c>
    </row>
    <row r="32" spans="1:32" ht="66.75" customHeight="1">
      <c r="A32" s="63">
        <v>28</v>
      </c>
      <c r="B32" s="63" t="s">
        <v>97</v>
      </c>
      <c r="C32" s="64" t="s">
        <v>98</v>
      </c>
      <c r="D32" s="157">
        <f>AVERAGE(H32:AF32)</f>
        <v>2.8260869565217392</v>
      </c>
      <c r="E32" s="110">
        <v>10</v>
      </c>
      <c r="F32" s="110">
        <v>13</v>
      </c>
      <c r="G32" s="110">
        <v>2</v>
      </c>
      <c r="H32" s="150">
        <v>5</v>
      </c>
      <c r="I32" s="213">
        <v>5</v>
      </c>
      <c r="J32" s="150">
        <v>5</v>
      </c>
      <c r="K32" s="150">
        <v>0</v>
      </c>
      <c r="L32" s="150">
        <v>5</v>
      </c>
      <c r="M32" s="150">
        <v>0</v>
      </c>
      <c r="N32" s="150">
        <v>0</v>
      </c>
      <c r="O32" s="150">
        <v>5</v>
      </c>
      <c r="P32" s="150">
        <v>5</v>
      </c>
      <c r="Q32" s="150">
        <v>5</v>
      </c>
      <c r="R32" s="150">
        <v>5</v>
      </c>
      <c r="S32" s="150">
        <v>5</v>
      </c>
      <c r="T32" s="150">
        <v>0</v>
      </c>
      <c r="U32" s="150">
        <v>0</v>
      </c>
      <c r="V32" s="150">
        <v>0</v>
      </c>
      <c r="W32" s="150">
        <v>5</v>
      </c>
      <c r="X32" s="150">
        <v>0</v>
      </c>
      <c r="Y32" s="150">
        <v>0</v>
      </c>
      <c r="Z32" s="150">
        <v>0</v>
      </c>
      <c r="AA32" s="212" t="s">
        <v>157</v>
      </c>
      <c r="AB32" s="212" t="s">
        <v>157</v>
      </c>
      <c r="AC32" s="150">
        <v>5</v>
      </c>
      <c r="AD32" s="150">
        <v>5</v>
      </c>
      <c r="AE32" s="150">
        <v>5</v>
      </c>
      <c r="AF32" s="150">
        <v>0</v>
      </c>
    </row>
    <row r="33" spans="1:32" s="46" customFormat="1" ht="21" customHeight="1">
      <c r="A33" s="63">
        <v>29</v>
      </c>
      <c r="B33" s="426" t="s">
        <v>44</v>
      </c>
      <c r="C33" s="426"/>
      <c r="D33" s="426"/>
      <c r="E33" s="426"/>
      <c r="F33" s="426"/>
      <c r="G33" s="426"/>
      <c r="H33" s="154"/>
      <c r="I33" s="213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ht="36" customHeight="1">
      <c r="A34" s="63">
        <v>30</v>
      </c>
      <c r="B34" s="63" t="s">
        <v>99</v>
      </c>
      <c r="C34" s="64" t="s">
        <v>100</v>
      </c>
      <c r="D34" s="123">
        <f>AVERAGE(H34:AF34)</f>
        <v>3.2</v>
      </c>
      <c r="E34" s="110">
        <v>8</v>
      </c>
      <c r="F34" s="110">
        <v>17</v>
      </c>
      <c r="G34" s="110">
        <v>0</v>
      </c>
      <c r="H34" s="150">
        <v>5</v>
      </c>
      <c r="I34" s="213">
        <v>5</v>
      </c>
      <c r="J34" s="150">
        <v>5</v>
      </c>
      <c r="K34" s="150">
        <v>5</v>
      </c>
      <c r="L34" s="150">
        <v>5</v>
      </c>
      <c r="M34" s="150">
        <v>5</v>
      </c>
      <c r="N34" s="150">
        <v>5</v>
      </c>
      <c r="O34" s="150">
        <v>5</v>
      </c>
      <c r="P34" s="150">
        <v>5</v>
      </c>
      <c r="Q34" s="150">
        <v>0</v>
      </c>
      <c r="R34" s="150">
        <v>5</v>
      </c>
      <c r="S34" s="150">
        <v>5</v>
      </c>
      <c r="T34" s="150">
        <v>5</v>
      </c>
      <c r="U34" s="150">
        <v>5</v>
      </c>
      <c r="V34" s="150">
        <v>5</v>
      </c>
      <c r="W34" s="150">
        <v>5</v>
      </c>
      <c r="X34" s="150">
        <v>0</v>
      </c>
      <c r="Y34" s="150">
        <v>0</v>
      </c>
      <c r="Z34" s="150">
        <v>0</v>
      </c>
      <c r="AA34" s="150">
        <v>5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</row>
    <row r="35" spans="3:32" ht="27" customHeight="1">
      <c r="C35" s="113" t="s">
        <v>124</v>
      </c>
      <c r="D35" s="132">
        <f>AVERAGE(H35:AF35)</f>
        <v>85.96</v>
      </c>
      <c r="H35" s="106">
        <f>SUM(H5:H34)</f>
        <v>109</v>
      </c>
      <c r="I35" s="106">
        <f aca="true" t="shared" si="1" ref="I35:S35">SUM(I5:I34)</f>
        <v>100</v>
      </c>
      <c r="J35" s="106">
        <f>SUM(J6:J34)</f>
        <v>99</v>
      </c>
      <c r="K35" s="106">
        <f t="shared" si="1"/>
        <v>78</v>
      </c>
      <c r="L35" s="106">
        <f t="shared" si="1"/>
        <v>92</v>
      </c>
      <c r="M35" s="106">
        <f t="shared" si="1"/>
        <v>88</v>
      </c>
      <c r="N35" s="106">
        <f t="shared" si="1"/>
        <v>85</v>
      </c>
      <c r="O35" s="106">
        <f t="shared" si="1"/>
        <v>105</v>
      </c>
      <c r="P35" s="106">
        <f t="shared" si="1"/>
        <v>92</v>
      </c>
      <c r="Q35" s="106">
        <f t="shared" si="1"/>
        <v>88</v>
      </c>
      <c r="R35" s="106">
        <f t="shared" si="1"/>
        <v>108</v>
      </c>
      <c r="S35" s="106">
        <f t="shared" si="1"/>
        <v>92</v>
      </c>
      <c r="T35" s="106">
        <f>SUM(T6:T34)</f>
        <v>81</v>
      </c>
      <c r="U35" s="106">
        <f aca="true" t="shared" si="2" ref="U35:AF35">SUM(U6:U34)</f>
        <v>80</v>
      </c>
      <c r="V35" s="106">
        <f t="shared" si="2"/>
        <v>82</v>
      </c>
      <c r="W35" s="106">
        <f>SUM(W6:W34)</f>
        <v>71</v>
      </c>
      <c r="X35" s="106">
        <f t="shared" si="2"/>
        <v>78</v>
      </c>
      <c r="Y35" s="106">
        <f t="shared" si="2"/>
        <v>78</v>
      </c>
      <c r="Z35" s="106">
        <f t="shared" si="2"/>
        <v>73</v>
      </c>
      <c r="AA35" s="106">
        <f t="shared" si="2"/>
        <v>71</v>
      </c>
      <c r="AB35" s="106">
        <f t="shared" si="2"/>
        <v>69</v>
      </c>
      <c r="AC35" s="106">
        <f t="shared" si="2"/>
        <v>90</v>
      </c>
      <c r="AD35" s="106">
        <f t="shared" si="2"/>
        <v>79</v>
      </c>
      <c r="AE35" s="106">
        <f t="shared" si="2"/>
        <v>79</v>
      </c>
      <c r="AF35" s="106">
        <f t="shared" si="2"/>
        <v>82</v>
      </c>
    </row>
    <row r="36" spans="3:32" ht="27.75" customHeight="1">
      <c r="C36" s="113" t="s">
        <v>123</v>
      </c>
      <c r="D36" s="132">
        <f>AVERAGE(H36:AF36)</f>
        <v>112.4</v>
      </c>
      <c r="H36" s="106">
        <v>120</v>
      </c>
      <c r="I36" s="106">
        <v>115</v>
      </c>
      <c r="J36" s="106">
        <v>115</v>
      </c>
      <c r="K36" s="106">
        <v>100</v>
      </c>
      <c r="L36" s="106">
        <v>120</v>
      </c>
      <c r="M36" s="106">
        <v>105</v>
      </c>
      <c r="N36" s="106">
        <v>115</v>
      </c>
      <c r="O36" s="106">
        <v>120</v>
      </c>
      <c r="P36" s="106">
        <v>120</v>
      </c>
      <c r="Q36" s="106">
        <v>115</v>
      </c>
      <c r="R36" s="106">
        <v>115</v>
      </c>
      <c r="S36" s="106">
        <v>115</v>
      </c>
      <c r="T36" s="106">
        <v>120</v>
      </c>
      <c r="U36" s="106">
        <v>115</v>
      </c>
      <c r="V36" s="106">
        <v>120</v>
      </c>
      <c r="W36" s="106">
        <v>115</v>
      </c>
      <c r="X36" s="106">
        <v>105</v>
      </c>
      <c r="Y36" s="106">
        <v>110</v>
      </c>
      <c r="Z36" s="106">
        <v>115</v>
      </c>
      <c r="AA36" s="106">
        <v>85</v>
      </c>
      <c r="AB36" s="106">
        <v>90</v>
      </c>
      <c r="AC36" s="106">
        <v>120</v>
      </c>
      <c r="AD36" s="106">
        <v>120</v>
      </c>
      <c r="AE36" s="106">
        <v>105</v>
      </c>
      <c r="AF36" s="106">
        <v>115</v>
      </c>
    </row>
    <row r="37" spans="1:33" s="46" customFormat="1" ht="24" customHeight="1">
      <c r="A37" s="108"/>
      <c r="B37" s="215"/>
      <c r="C37" s="131" t="s">
        <v>171</v>
      </c>
      <c r="D37" s="161">
        <f>AVERAGE(H37:AF37)</f>
        <v>3.8285001937533907</v>
      </c>
      <c r="E37" s="118"/>
      <c r="F37" s="119"/>
      <c r="G37" s="120"/>
      <c r="H37" s="114">
        <f>H35/H36*5</f>
        <v>4.541666666666667</v>
      </c>
      <c r="I37" s="114">
        <f aca="true" t="shared" si="3" ref="I37:AF37">I35/I36*5</f>
        <v>4.3478260869565215</v>
      </c>
      <c r="J37" s="114">
        <f>J35/J36*5</f>
        <v>4.304347826086957</v>
      </c>
      <c r="K37" s="114">
        <f>K35/K36*5</f>
        <v>3.9000000000000004</v>
      </c>
      <c r="L37" s="114">
        <f t="shared" si="3"/>
        <v>3.8333333333333335</v>
      </c>
      <c r="M37" s="114">
        <f t="shared" si="3"/>
        <v>4.190476190476191</v>
      </c>
      <c r="N37" s="114">
        <f t="shared" si="3"/>
        <v>3.695652173913043</v>
      </c>
      <c r="O37" s="114">
        <f t="shared" si="3"/>
        <v>4.375</v>
      </c>
      <c r="P37" s="114">
        <f t="shared" si="3"/>
        <v>3.8333333333333335</v>
      </c>
      <c r="Q37" s="114">
        <f>Q35/Q36*5</f>
        <v>3.8260869565217392</v>
      </c>
      <c r="R37" s="114">
        <f t="shared" si="3"/>
        <v>4.695652173913044</v>
      </c>
      <c r="S37" s="114">
        <f t="shared" si="3"/>
        <v>4</v>
      </c>
      <c r="T37" s="114">
        <f t="shared" si="3"/>
        <v>3.375</v>
      </c>
      <c r="U37" s="114">
        <f>U35/U36*5</f>
        <v>3.4782608695652173</v>
      </c>
      <c r="V37" s="114">
        <f t="shared" si="3"/>
        <v>3.416666666666667</v>
      </c>
      <c r="W37" s="114">
        <f t="shared" si="3"/>
        <v>3.0869565217391304</v>
      </c>
      <c r="X37" s="114">
        <f t="shared" si="3"/>
        <v>3.7142857142857144</v>
      </c>
      <c r="Y37" s="114">
        <f t="shared" si="3"/>
        <v>3.5454545454545454</v>
      </c>
      <c r="Z37" s="114">
        <f t="shared" si="3"/>
        <v>3.1739130434782608</v>
      </c>
      <c r="AA37" s="114">
        <f t="shared" si="3"/>
        <v>4.176470588235294</v>
      </c>
      <c r="AB37" s="114">
        <f t="shared" si="3"/>
        <v>3.8333333333333335</v>
      </c>
      <c r="AC37" s="114">
        <f t="shared" si="3"/>
        <v>3.75</v>
      </c>
      <c r="AD37" s="114">
        <f t="shared" si="3"/>
        <v>3.2916666666666665</v>
      </c>
      <c r="AE37" s="114">
        <f t="shared" si="3"/>
        <v>3.761904761904762</v>
      </c>
      <c r="AF37" s="114">
        <f t="shared" si="3"/>
        <v>3.5652173913043477</v>
      </c>
      <c r="AG37" s="109"/>
    </row>
    <row r="38" spans="1:33" s="46" customFormat="1" ht="24" customHeight="1">
      <c r="A38" s="108"/>
      <c r="B38" s="215"/>
      <c r="C38" s="131"/>
      <c r="D38" s="132" t="s">
        <v>175</v>
      </c>
      <c r="E38" s="118"/>
      <c r="F38" s="119"/>
      <c r="G38" s="120"/>
      <c r="H38" s="160">
        <f>_xlfn.RANK.EQ(H37,H37:AF37)</f>
        <v>2</v>
      </c>
      <c r="I38" s="160">
        <f>RANK(I37,H37:AF37)</f>
        <v>4</v>
      </c>
      <c r="J38" s="160">
        <f>RANK(J37,H37:AF37)</f>
        <v>5</v>
      </c>
      <c r="K38" s="162">
        <f>RANK(K37,H37:AF37)</f>
        <v>9</v>
      </c>
      <c r="L38" s="162">
        <f>RANK(L37,H37:AF37)</f>
        <v>10</v>
      </c>
      <c r="M38" s="162">
        <f>RANK(M37,H37:AF37)</f>
        <v>6</v>
      </c>
      <c r="N38" s="162">
        <f>RANK(N37,H37:AF37)</f>
        <v>17</v>
      </c>
      <c r="O38" s="160">
        <f>RANK(O37,H37:AF37)</f>
        <v>3</v>
      </c>
      <c r="P38" s="130">
        <f>RANK(P37,H37:AF37)</f>
        <v>10</v>
      </c>
      <c r="Q38" s="130">
        <f>RANK(Q37,H37:AF37)</f>
        <v>13</v>
      </c>
      <c r="R38" s="160">
        <f>_xlfn.RANK.EQ(R37,H37:AF37)</f>
        <v>1</v>
      </c>
      <c r="S38" s="130">
        <f>_xlfn.RANK.EQ(S37,H37:AF37)</f>
        <v>8</v>
      </c>
      <c r="T38" s="130">
        <f>_xlfn.RANK.EQ(T37,H37:AF37)</f>
        <v>22</v>
      </c>
      <c r="U38" s="130">
        <f>_xlfn.RANK.EQ(U37,H37:AF37)</f>
        <v>20</v>
      </c>
      <c r="V38" s="130">
        <f>_xlfn.RANK.EQ(V37,H37:AF37)</f>
        <v>21</v>
      </c>
      <c r="W38" s="130">
        <f>_xlfn.RANK.EQ(W37,H37:AF37)</f>
        <v>25</v>
      </c>
      <c r="X38" s="130">
        <f>_xlfn.RANK.EQ(X37,H37:AF37)</f>
        <v>16</v>
      </c>
      <c r="Y38" s="130">
        <f>_xlfn.RANK.EQ(Y37,H37:AF37)</f>
        <v>19</v>
      </c>
      <c r="Z38" s="130">
        <f>_xlfn.RANK.EQ(Z37,H37:AF37)</f>
        <v>24</v>
      </c>
      <c r="AA38" s="130">
        <f>_xlfn.RANK.EQ(AA37,H37:AF37)</f>
        <v>7</v>
      </c>
      <c r="AB38" s="162">
        <f>_xlfn.RANK.EQ(AB37,H37:AF37)</f>
        <v>10</v>
      </c>
      <c r="AC38" s="130">
        <f>_xlfn.RANK.EQ(AC37,H37:AF37)</f>
        <v>15</v>
      </c>
      <c r="AD38" s="130">
        <f>_xlfn.RANK.EQ(AD37,H37:AF37)</f>
        <v>23</v>
      </c>
      <c r="AE38" s="130">
        <f>_xlfn.RANK.EQ(AE37,H37:AF37)</f>
        <v>14</v>
      </c>
      <c r="AF38" s="130">
        <f>_xlfn.RANK.EQ(AF37,H37:AF37)</f>
        <v>18</v>
      </c>
      <c r="AG38" s="109"/>
    </row>
    <row r="39" spans="4:33" ht="22.5" customHeight="1">
      <c r="D39" s="121" t="s">
        <v>122</v>
      </c>
      <c r="G39" s="12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3"/>
      <c r="U39" s="53"/>
      <c r="V39" s="53"/>
      <c r="W39" s="35"/>
      <c r="X39" s="36"/>
      <c r="Y39" s="43"/>
      <c r="Z39" s="32"/>
      <c r="AA39" s="32"/>
      <c r="AB39" s="32"/>
      <c r="AC39" s="32"/>
      <c r="AD39" s="32"/>
      <c r="AE39" s="32"/>
      <c r="AF39" s="32"/>
      <c r="AG39" s="32"/>
    </row>
    <row r="40" spans="3:33" ht="22.5" customHeight="1">
      <c r="C40" s="26"/>
      <c r="D40" s="26"/>
      <c r="G40" s="12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53"/>
      <c r="U40" s="53"/>
      <c r="V40" s="53"/>
      <c r="W40" s="35"/>
      <c r="X40" s="36"/>
      <c r="Y40" s="43"/>
      <c r="Z40" s="32"/>
      <c r="AA40" s="32"/>
      <c r="AB40" s="32"/>
      <c r="AC40" s="32"/>
      <c r="AD40" s="32"/>
      <c r="AE40" s="32"/>
      <c r="AF40" s="32"/>
      <c r="AG40" s="32"/>
    </row>
    <row r="41" spans="1:33" s="32" customFormat="1" ht="22.5" customHeight="1">
      <c r="A41" s="107"/>
      <c r="C41" s="37" t="s">
        <v>129</v>
      </c>
      <c r="D41" s="122"/>
      <c r="E41" s="122"/>
      <c r="F41" s="122"/>
      <c r="G41" s="163" t="s">
        <v>172</v>
      </c>
      <c r="H41" s="12" t="s">
        <v>173</v>
      </c>
      <c r="I41" s="12" t="s">
        <v>174</v>
      </c>
      <c r="J41" s="12"/>
      <c r="K41" s="12"/>
      <c r="L41" s="12"/>
      <c r="M41" s="12"/>
      <c r="N41" s="12"/>
      <c r="O41" s="12"/>
      <c r="P41" s="12"/>
      <c r="Q41" s="12"/>
      <c r="R41" s="12"/>
      <c r="S41" s="29"/>
      <c r="T41" s="35"/>
      <c r="U41" s="35"/>
      <c r="V41" s="35"/>
      <c r="W41" s="35"/>
      <c r="X41" s="33"/>
      <c r="Y41" s="41"/>
      <c r="Z41" s="26"/>
      <c r="AA41" s="26"/>
      <c r="AB41" s="26"/>
      <c r="AC41" s="26"/>
      <c r="AD41" s="26"/>
      <c r="AE41" s="26"/>
      <c r="AF41" s="26"/>
      <c r="AG41" s="26"/>
    </row>
    <row r="42" spans="4:23" ht="48" customHeight="1">
      <c r="D42" s="149"/>
      <c r="E42" s="128">
        <v>1</v>
      </c>
      <c r="F42" s="164" t="str">
        <f>R3</f>
        <v>Управление административных органов</v>
      </c>
      <c r="G42" s="127">
        <f>R35</f>
        <v>108</v>
      </c>
      <c r="H42" s="129">
        <f>R37</f>
        <v>4.695652173913044</v>
      </c>
      <c r="I42" s="127">
        <f>2000*G42/521</f>
        <v>414.5873320537428</v>
      </c>
      <c r="T42" s="35"/>
      <c r="U42" s="35"/>
      <c r="V42" s="35"/>
      <c r="W42" s="35"/>
    </row>
    <row r="43" spans="3:23" ht="54.75" customHeight="1">
      <c r="C43" s="168" t="s">
        <v>254</v>
      </c>
      <c r="D43" s="124"/>
      <c r="E43" s="128">
        <v>2</v>
      </c>
      <c r="F43" s="164" t="s">
        <v>47</v>
      </c>
      <c r="G43" s="127">
        <f>H35</f>
        <v>109</v>
      </c>
      <c r="H43" s="129">
        <f>H37</f>
        <v>4.541666666666667</v>
      </c>
      <c r="I43" s="127">
        <f>2000*G43/521</f>
        <v>418.42610364683304</v>
      </c>
      <c r="T43" s="35"/>
      <c r="U43" s="35"/>
      <c r="V43" s="35"/>
      <c r="W43" s="35"/>
    </row>
    <row r="44" spans="4:23" ht="54" customHeight="1">
      <c r="D44" s="164"/>
      <c r="E44" s="128">
        <v>3</v>
      </c>
      <c r="F44" s="164" t="str">
        <f>O3</f>
        <v>Управление физической культуры</v>
      </c>
      <c r="G44" s="127">
        <f>O35</f>
        <v>105</v>
      </c>
      <c r="H44" s="129">
        <f>O37</f>
        <v>4.375</v>
      </c>
      <c r="I44" s="127">
        <f>2000*G44/521</f>
        <v>403.0710172744722</v>
      </c>
      <c r="K44" s="164"/>
      <c r="T44" s="35"/>
      <c r="U44" s="35"/>
      <c r="V44" s="35"/>
      <c r="W44" s="35"/>
    </row>
    <row r="45" spans="4:23" ht="54" customHeight="1">
      <c r="D45" s="124"/>
      <c r="E45" s="128">
        <v>4</v>
      </c>
      <c r="F45" s="164" t="str">
        <f>I3</f>
        <v>Управление образования</v>
      </c>
      <c r="G45" s="127">
        <f>I35</f>
        <v>100</v>
      </c>
      <c r="H45" s="129">
        <f>I37</f>
        <v>4.3478260869565215</v>
      </c>
      <c r="I45" s="127">
        <f>2000*G45/521</f>
        <v>383.8771593090211</v>
      </c>
      <c r="T45" s="35"/>
      <c r="U45" s="35"/>
      <c r="V45" s="35"/>
      <c r="W45" s="35"/>
    </row>
    <row r="46" spans="4:17" ht="53.25" customHeight="1">
      <c r="D46" s="124"/>
      <c r="E46" s="128">
        <v>5</v>
      </c>
      <c r="F46" s="164" t="str">
        <f>J3</f>
        <v>Управление здравоохранения</v>
      </c>
      <c r="G46" s="127">
        <f>J35</f>
        <v>99</v>
      </c>
      <c r="H46" s="129">
        <f>J37</f>
        <v>4.304347826086957</v>
      </c>
      <c r="I46" s="127">
        <f>2000*G46/521</f>
        <v>380.0383877159309</v>
      </c>
      <c r="Q46" s="12" t="s">
        <v>139</v>
      </c>
    </row>
    <row r="47" spans="4:9" ht="30.75" customHeight="1">
      <c r="D47" s="124"/>
      <c r="E47" s="125" t="s">
        <v>133</v>
      </c>
      <c r="F47" s="125"/>
      <c r="G47" s="173">
        <f>SUM(G42:G46)</f>
        <v>521</v>
      </c>
      <c r="H47" s="126"/>
      <c r="I47" s="127"/>
    </row>
    <row r="48" spans="4:9" ht="30.75" customHeight="1">
      <c r="D48" s="124"/>
      <c r="E48" s="125" t="s">
        <v>132</v>
      </c>
      <c r="F48" s="125"/>
      <c r="G48" s="124">
        <v>2000</v>
      </c>
      <c r="H48" s="126"/>
      <c r="I48" s="127">
        <f>G48-I42-I43-I44-I45-I46</f>
        <v>0</v>
      </c>
    </row>
    <row r="49" spans="4:11" ht="56.25" customHeight="1">
      <c r="D49" s="124"/>
      <c r="E49" s="125"/>
      <c r="F49" s="125"/>
      <c r="G49" s="124"/>
      <c r="H49" s="126"/>
      <c r="I49" s="127"/>
      <c r="J49" s="54"/>
      <c r="K49" s="54"/>
    </row>
    <row r="50" spans="1:33" s="12" customFormat="1" ht="24.75" customHeight="1">
      <c r="A50" s="107"/>
      <c r="B50" s="31"/>
      <c r="C50" s="30"/>
      <c r="D50" s="124"/>
      <c r="E50" s="116"/>
      <c r="F50" s="116"/>
      <c r="G50" s="115"/>
      <c r="S50" s="29"/>
      <c r="T50" s="33"/>
      <c r="U50" s="33"/>
      <c r="V50" s="33"/>
      <c r="W50" s="33"/>
      <c r="X50" s="33"/>
      <c r="Y50" s="41"/>
      <c r="Z50" s="26"/>
      <c r="AA50" s="26"/>
      <c r="AB50" s="26"/>
      <c r="AC50" s="26"/>
      <c r="AD50" s="26"/>
      <c r="AE50" s="26"/>
      <c r="AF50" s="26"/>
      <c r="AG50" s="26"/>
    </row>
  </sheetData>
  <sheetProtection/>
  <mergeCells count="7">
    <mergeCell ref="B33:G33"/>
    <mergeCell ref="B1:G1"/>
    <mergeCell ref="B5:G5"/>
    <mergeCell ref="B11:E11"/>
    <mergeCell ref="B20:G20"/>
    <mergeCell ref="B23:G23"/>
    <mergeCell ref="B27:G27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outlinePr summaryRight="0"/>
  </sheetPr>
  <dimension ref="A1:AH58"/>
  <sheetViews>
    <sheetView zoomScale="50" zoomScaleNormal="50" zoomScaleSheetLayoutView="39" zoomScalePageLayoutView="0" workbookViewId="0" topLeftCell="A1">
      <pane ySplit="3" topLeftCell="A15" activePane="bottomLeft" state="frozen"/>
      <selection pane="topLeft" activeCell="F32" sqref="F32"/>
      <selection pane="bottomLeft" activeCell="F32" sqref="F32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7" width="26.00390625" style="29" customWidth="1" outlineLevel="1"/>
    <col min="18" max="18" width="26.00390625" style="12" customWidth="1" outlineLevel="1"/>
    <col min="19" max="22" width="26.00390625" style="33" customWidth="1" outlineLevel="1"/>
    <col min="23" max="23" width="26.00390625" style="41" customWidth="1" outlineLevel="1"/>
    <col min="24" max="24" width="26.00390625" style="33" customWidth="1" outlineLevel="1"/>
    <col min="25" max="31" width="26.00390625" style="26" customWidth="1" outlineLevel="1"/>
    <col min="32" max="34" width="26.00390625" style="12" customWidth="1" outlineLevel="1"/>
    <col min="35" max="16384" width="8.8515625" style="26" customWidth="1"/>
  </cols>
  <sheetData>
    <row r="1" spans="2:11" ht="27" customHeight="1">
      <c r="B1" s="461" t="s">
        <v>315</v>
      </c>
      <c r="C1" s="461"/>
      <c r="D1" s="461"/>
      <c r="E1" s="461"/>
      <c r="F1" s="461"/>
      <c r="G1" s="461"/>
      <c r="H1" s="461"/>
      <c r="I1" s="461"/>
      <c r="J1" s="461"/>
      <c r="K1" s="461"/>
    </row>
    <row r="2" ht="15" customHeight="1">
      <c r="B2" s="102"/>
    </row>
    <row r="3" spans="1:34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411" t="s">
        <v>290</v>
      </c>
      <c r="R3" s="252" t="s">
        <v>115</v>
      </c>
      <c r="S3" s="252" t="s">
        <v>125</v>
      </c>
      <c r="T3" s="252" t="s">
        <v>126</v>
      </c>
      <c r="U3" s="252" t="s">
        <v>201</v>
      </c>
      <c r="V3" s="252" t="s">
        <v>165</v>
      </c>
      <c r="W3" s="252" t="s">
        <v>167</v>
      </c>
      <c r="X3" s="252" t="s">
        <v>166</v>
      </c>
      <c r="Y3" s="252" t="s">
        <v>127</v>
      </c>
      <c r="Z3" s="252" t="s">
        <v>168</v>
      </c>
      <c r="AA3" s="252" t="s">
        <v>169</v>
      </c>
      <c r="AB3" s="410" t="s">
        <v>149</v>
      </c>
      <c r="AC3" s="252" t="s">
        <v>199</v>
      </c>
      <c r="AD3" s="410" t="s">
        <v>200</v>
      </c>
      <c r="AE3" s="252" t="s">
        <v>202</v>
      </c>
      <c r="AF3" s="252" t="s">
        <v>242</v>
      </c>
      <c r="AG3" s="252" t="s">
        <v>103</v>
      </c>
      <c r="AH3" s="252" t="s">
        <v>293</v>
      </c>
    </row>
    <row r="4" spans="1:34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316</v>
      </c>
      <c r="N4" s="318" t="s">
        <v>319</v>
      </c>
      <c r="O4" s="318" t="s">
        <v>296</v>
      </c>
      <c r="P4" s="318" t="s">
        <v>298</v>
      </c>
      <c r="Q4" s="318" t="s">
        <v>320</v>
      </c>
      <c r="R4" s="318" t="s">
        <v>321</v>
      </c>
      <c r="S4" s="260" t="s">
        <v>305</v>
      </c>
      <c r="T4" s="260" t="s">
        <v>306</v>
      </c>
      <c r="U4" s="260" t="s">
        <v>307</v>
      </c>
      <c r="V4" s="260" t="s">
        <v>308</v>
      </c>
      <c r="W4" s="260" t="s">
        <v>309</v>
      </c>
      <c r="X4" s="260" t="s">
        <v>310</v>
      </c>
      <c r="Y4" s="260" t="s">
        <v>311</v>
      </c>
      <c r="Z4" s="260" t="s">
        <v>312</v>
      </c>
      <c r="AA4" s="260" t="s">
        <v>313</v>
      </c>
      <c r="AB4" s="318" t="s">
        <v>302</v>
      </c>
      <c r="AC4" s="318" t="s">
        <v>303</v>
      </c>
      <c r="AD4" s="318" t="s">
        <v>304</v>
      </c>
      <c r="AE4" s="260" t="s">
        <v>314</v>
      </c>
      <c r="AF4" s="318" t="s">
        <v>269</v>
      </c>
      <c r="AG4" s="318" t="s">
        <v>294</v>
      </c>
      <c r="AH4" s="318" t="s">
        <v>294</v>
      </c>
    </row>
    <row r="5" spans="1:34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10</v>
      </c>
      <c r="R5" s="111">
        <v>11</v>
      </c>
      <c r="S5" s="111">
        <v>12</v>
      </c>
      <c r="T5" s="111">
        <v>13</v>
      </c>
      <c r="U5" s="111">
        <v>14</v>
      </c>
      <c r="V5" s="111">
        <v>15</v>
      </c>
      <c r="W5" s="111">
        <v>16</v>
      </c>
      <c r="X5" s="111">
        <v>17</v>
      </c>
      <c r="Y5" s="111">
        <v>18</v>
      </c>
      <c r="Z5" s="111">
        <v>19</v>
      </c>
      <c r="AA5" s="111">
        <v>20</v>
      </c>
      <c r="AB5" s="111">
        <v>21</v>
      </c>
      <c r="AC5" s="111">
        <v>22</v>
      </c>
      <c r="AD5" s="111">
        <v>23</v>
      </c>
      <c r="AE5" s="111">
        <v>24</v>
      </c>
      <c r="AF5" s="111">
        <v>25</v>
      </c>
      <c r="AG5" s="111">
        <v>26</v>
      </c>
      <c r="AH5" s="111">
        <v>27</v>
      </c>
    </row>
    <row r="6" spans="1:34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v>25</v>
      </c>
      <c r="I6" s="284">
        <v>24</v>
      </c>
      <c r="J6" s="284">
        <v>20</v>
      </c>
      <c r="K6" s="284">
        <v>15</v>
      </c>
      <c r="L6" s="284">
        <v>10</v>
      </c>
      <c r="M6" s="284">
        <v>25</v>
      </c>
      <c r="N6" s="284">
        <v>5</v>
      </c>
      <c r="O6" s="284">
        <v>25</v>
      </c>
      <c r="P6" s="284">
        <v>25</v>
      </c>
      <c r="Q6" s="284">
        <v>0</v>
      </c>
      <c r="R6" s="284">
        <v>20</v>
      </c>
      <c r="S6" s="284">
        <v>10</v>
      </c>
      <c r="T6" s="284">
        <v>5</v>
      </c>
      <c r="U6" s="284">
        <v>10</v>
      </c>
      <c r="V6" s="284">
        <v>15</v>
      </c>
      <c r="W6" s="284">
        <v>10</v>
      </c>
      <c r="X6" s="284">
        <v>15</v>
      </c>
      <c r="Y6" s="284">
        <v>20</v>
      </c>
      <c r="Z6" s="284">
        <v>10</v>
      </c>
      <c r="AA6" s="284">
        <v>19</v>
      </c>
      <c r="AB6" s="284">
        <v>15</v>
      </c>
      <c r="AC6" s="284">
        <v>13</v>
      </c>
      <c r="AD6" s="284">
        <v>20</v>
      </c>
      <c r="AE6" s="284">
        <v>10</v>
      </c>
      <c r="AF6" s="284">
        <f>AF7+AF8+AF9+AF11</f>
        <v>0</v>
      </c>
      <c r="AG6" s="284">
        <f>AG7+AG8+AG9+AG11</f>
        <v>0</v>
      </c>
      <c r="AH6" s="284">
        <f>AH7+AH8+AH9+AH11</f>
        <v>0</v>
      </c>
    </row>
    <row r="7" spans="1:34" ht="37.5">
      <c r="A7" s="63">
        <v>2</v>
      </c>
      <c r="B7" s="260" t="s">
        <v>54</v>
      </c>
      <c r="C7" s="326" t="s">
        <v>55</v>
      </c>
      <c r="D7" s="123">
        <f>AVERAGE(H7:AE7)</f>
        <v>2.608695652173913</v>
      </c>
      <c r="E7" s="110">
        <v>11</v>
      </c>
      <c r="F7" s="110">
        <v>12</v>
      </c>
      <c r="G7" s="110">
        <v>1</v>
      </c>
      <c r="H7" s="329">
        <v>5</v>
      </c>
      <c r="I7" s="329">
        <v>5</v>
      </c>
      <c r="J7" s="329">
        <v>5</v>
      </c>
      <c r="K7" s="329">
        <v>0</v>
      </c>
      <c r="L7" s="329">
        <v>0</v>
      </c>
      <c r="M7" s="329">
        <v>5</v>
      </c>
      <c r="N7" s="329">
        <v>0</v>
      </c>
      <c r="O7" s="329">
        <v>5</v>
      </c>
      <c r="P7" s="329">
        <v>5</v>
      </c>
      <c r="Q7" s="330" t="s">
        <v>164</v>
      </c>
      <c r="R7" s="329">
        <v>5</v>
      </c>
      <c r="S7" s="329">
        <v>0</v>
      </c>
      <c r="T7" s="329">
        <v>0</v>
      </c>
      <c r="U7" s="329">
        <v>0</v>
      </c>
      <c r="V7" s="329">
        <v>0</v>
      </c>
      <c r="W7" s="329">
        <v>0</v>
      </c>
      <c r="X7" s="329">
        <v>0</v>
      </c>
      <c r="Y7" s="329">
        <v>5</v>
      </c>
      <c r="Z7" s="329">
        <v>0</v>
      </c>
      <c r="AA7" s="329">
        <v>5</v>
      </c>
      <c r="AB7" s="331">
        <v>5</v>
      </c>
      <c r="AC7" s="331">
        <v>5</v>
      </c>
      <c r="AD7" s="331">
        <v>5</v>
      </c>
      <c r="AE7" s="329">
        <v>0</v>
      </c>
      <c r="AF7" s="332"/>
      <c r="AG7" s="332"/>
      <c r="AH7" s="332"/>
    </row>
    <row r="8" spans="1:34" ht="23.25">
      <c r="A8" s="63">
        <v>3</v>
      </c>
      <c r="B8" s="260" t="s">
        <v>56</v>
      </c>
      <c r="C8" s="326" t="s">
        <v>57</v>
      </c>
      <c r="D8" s="123">
        <f aca="true" t="shared" si="0" ref="D8:D23">AVERAGE(H8:AE8)</f>
        <v>1.9565217391304348</v>
      </c>
      <c r="E8" s="110">
        <v>14</v>
      </c>
      <c r="F8" s="110">
        <v>9</v>
      </c>
      <c r="G8" s="110">
        <v>1</v>
      </c>
      <c r="H8" s="329">
        <v>5</v>
      </c>
      <c r="I8" s="329">
        <v>5</v>
      </c>
      <c r="J8" s="329">
        <v>5</v>
      </c>
      <c r="K8" s="329">
        <v>0</v>
      </c>
      <c r="L8" s="329">
        <v>0</v>
      </c>
      <c r="M8" s="329">
        <v>5</v>
      </c>
      <c r="N8" s="329">
        <v>0</v>
      </c>
      <c r="O8" s="329">
        <v>5</v>
      </c>
      <c r="P8" s="329">
        <v>5</v>
      </c>
      <c r="Q8" s="330" t="s">
        <v>164</v>
      </c>
      <c r="R8" s="329">
        <v>0</v>
      </c>
      <c r="S8" s="329">
        <v>0</v>
      </c>
      <c r="T8" s="329">
        <v>0</v>
      </c>
      <c r="U8" s="329">
        <v>0</v>
      </c>
      <c r="V8" s="329">
        <v>0</v>
      </c>
      <c r="W8" s="329">
        <v>0</v>
      </c>
      <c r="X8" s="329">
        <v>0</v>
      </c>
      <c r="Y8" s="329">
        <v>0</v>
      </c>
      <c r="Z8" s="329">
        <v>0</v>
      </c>
      <c r="AA8" s="329">
        <v>0</v>
      </c>
      <c r="AB8" s="331">
        <v>5</v>
      </c>
      <c r="AC8" s="331">
        <v>5</v>
      </c>
      <c r="AD8" s="331">
        <v>5</v>
      </c>
      <c r="AE8" s="329">
        <v>0</v>
      </c>
      <c r="AF8" s="332"/>
      <c r="AG8" s="332"/>
      <c r="AH8" s="332"/>
    </row>
    <row r="9" spans="1:34" ht="150">
      <c r="A9" s="63">
        <v>4</v>
      </c>
      <c r="B9" s="260" t="s">
        <v>58</v>
      </c>
      <c r="C9" s="326" t="s">
        <v>128</v>
      </c>
      <c r="D9" s="123">
        <f t="shared" si="0"/>
        <v>4.478260869565218</v>
      </c>
      <c r="E9" s="110">
        <v>3</v>
      </c>
      <c r="F9" s="110">
        <v>20</v>
      </c>
      <c r="G9" s="110">
        <v>1</v>
      </c>
      <c r="H9" s="329">
        <v>5</v>
      </c>
      <c r="I9" s="329">
        <v>5</v>
      </c>
      <c r="J9" s="329">
        <v>5</v>
      </c>
      <c r="K9" s="329">
        <v>5</v>
      </c>
      <c r="L9" s="329">
        <v>5</v>
      </c>
      <c r="M9" s="329">
        <v>5</v>
      </c>
      <c r="N9" s="329">
        <v>0</v>
      </c>
      <c r="O9" s="329">
        <v>5</v>
      </c>
      <c r="P9" s="329">
        <v>5</v>
      </c>
      <c r="Q9" s="330" t="s">
        <v>164</v>
      </c>
      <c r="R9" s="329">
        <v>5</v>
      </c>
      <c r="S9" s="329">
        <v>5</v>
      </c>
      <c r="T9" s="329">
        <v>5</v>
      </c>
      <c r="U9" s="329">
        <v>5</v>
      </c>
      <c r="V9" s="329">
        <v>5</v>
      </c>
      <c r="W9" s="329">
        <v>5</v>
      </c>
      <c r="X9" s="329">
        <v>5</v>
      </c>
      <c r="Y9" s="329">
        <v>5</v>
      </c>
      <c r="Z9" s="329">
        <v>0</v>
      </c>
      <c r="AA9" s="329">
        <v>5</v>
      </c>
      <c r="AB9" s="331">
        <v>5</v>
      </c>
      <c r="AC9" s="331">
        <v>3</v>
      </c>
      <c r="AD9" s="329">
        <v>5</v>
      </c>
      <c r="AE9" s="329">
        <v>5</v>
      </c>
      <c r="AF9" s="332"/>
      <c r="AG9" s="332"/>
      <c r="AH9" s="332"/>
    </row>
    <row r="10" spans="1:34" ht="93.75">
      <c r="A10" s="63">
        <v>5</v>
      </c>
      <c r="B10" s="260" t="s">
        <v>59</v>
      </c>
      <c r="C10" s="326" t="s">
        <v>60</v>
      </c>
      <c r="D10" s="123">
        <f t="shared" si="0"/>
        <v>4.875</v>
      </c>
      <c r="E10" s="110">
        <v>2</v>
      </c>
      <c r="F10" s="110">
        <v>14</v>
      </c>
      <c r="G10" s="110">
        <v>8</v>
      </c>
      <c r="H10" s="329">
        <v>5</v>
      </c>
      <c r="I10" s="329">
        <v>4</v>
      </c>
      <c r="J10" s="329" t="s">
        <v>164</v>
      </c>
      <c r="K10" s="329">
        <v>5</v>
      </c>
      <c r="L10" s="329" t="s">
        <v>164</v>
      </c>
      <c r="M10" s="329">
        <v>5</v>
      </c>
      <c r="N10" s="329" t="s">
        <v>164</v>
      </c>
      <c r="O10" s="329">
        <v>5</v>
      </c>
      <c r="P10" s="329">
        <v>5</v>
      </c>
      <c r="Q10" s="330" t="s">
        <v>164</v>
      </c>
      <c r="R10" s="329">
        <v>5</v>
      </c>
      <c r="S10" s="329">
        <v>5</v>
      </c>
      <c r="T10" s="329" t="s">
        <v>164</v>
      </c>
      <c r="U10" s="329">
        <v>5</v>
      </c>
      <c r="V10" s="329">
        <v>5</v>
      </c>
      <c r="W10" s="329" t="s">
        <v>164</v>
      </c>
      <c r="X10" s="329">
        <v>5</v>
      </c>
      <c r="Y10" s="329">
        <v>5</v>
      </c>
      <c r="Z10" s="329">
        <v>5</v>
      </c>
      <c r="AA10" s="333">
        <v>4</v>
      </c>
      <c r="AB10" s="331" t="s">
        <v>164</v>
      </c>
      <c r="AC10" s="331" t="s">
        <v>164</v>
      </c>
      <c r="AD10" s="331">
        <v>5</v>
      </c>
      <c r="AE10" s="329">
        <v>5</v>
      </c>
      <c r="AF10" s="332"/>
      <c r="AG10" s="332"/>
      <c r="AH10" s="332"/>
    </row>
    <row r="11" spans="1:34" ht="112.5">
      <c r="A11" s="63">
        <v>6</v>
      </c>
      <c r="B11" s="260" t="s">
        <v>61</v>
      </c>
      <c r="C11" s="326" t="s">
        <v>62</v>
      </c>
      <c r="D11" s="123">
        <f t="shared" si="0"/>
        <v>3.4782608695652173</v>
      </c>
      <c r="E11" s="110">
        <v>7</v>
      </c>
      <c r="F11" s="110">
        <v>16</v>
      </c>
      <c r="G11" s="110">
        <v>1</v>
      </c>
      <c r="H11" s="329">
        <v>5</v>
      </c>
      <c r="I11" s="329">
        <v>5</v>
      </c>
      <c r="J11" s="329">
        <v>5</v>
      </c>
      <c r="K11" s="329">
        <v>5</v>
      </c>
      <c r="L11" s="329">
        <v>5</v>
      </c>
      <c r="M11" s="329">
        <v>5</v>
      </c>
      <c r="N11" s="329">
        <v>5</v>
      </c>
      <c r="O11" s="329">
        <v>5</v>
      </c>
      <c r="P11" s="329">
        <v>5</v>
      </c>
      <c r="Q11" s="330" t="s">
        <v>164</v>
      </c>
      <c r="R11" s="329">
        <v>5</v>
      </c>
      <c r="S11" s="329">
        <v>0</v>
      </c>
      <c r="T11" s="329">
        <v>0</v>
      </c>
      <c r="U11" s="329">
        <v>0</v>
      </c>
      <c r="V11" s="329">
        <v>5</v>
      </c>
      <c r="W11" s="329">
        <v>5</v>
      </c>
      <c r="X11" s="329">
        <v>5</v>
      </c>
      <c r="Y11" s="329">
        <v>5</v>
      </c>
      <c r="Z11" s="329">
        <v>5</v>
      </c>
      <c r="AA11" s="329">
        <v>5</v>
      </c>
      <c r="AB11" s="331">
        <v>0</v>
      </c>
      <c r="AC11" s="331">
        <v>0</v>
      </c>
      <c r="AD11" s="331">
        <v>0</v>
      </c>
      <c r="AE11" s="329">
        <v>0</v>
      </c>
      <c r="AF11" s="332"/>
      <c r="AG11" s="332"/>
      <c r="AH11" s="332"/>
    </row>
    <row r="12" spans="1:34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v>34</v>
      </c>
      <c r="I12" s="148">
        <v>38</v>
      </c>
      <c r="J12" s="148">
        <v>32</v>
      </c>
      <c r="K12" s="148">
        <v>37</v>
      </c>
      <c r="L12" s="148">
        <v>21</v>
      </c>
      <c r="M12" s="148">
        <v>38</v>
      </c>
      <c r="N12" s="148">
        <v>33</v>
      </c>
      <c r="O12" s="148">
        <v>31</v>
      </c>
      <c r="P12" s="148">
        <v>19</v>
      </c>
      <c r="Q12" s="148">
        <f>+Q13+Q15+Q14+Q16+Q17+Q18+Q19</f>
        <v>34</v>
      </c>
      <c r="R12" s="148">
        <v>38</v>
      </c>
      <c r="S12" s="148">
        <v>33</v>
      </c>
      <c r="T12" s="148">
        <v>30</v>
      </c>
      <c r="U12" s="148">
        <v>22</v>
      </c>
      <c r="V12" s="148">
        <v>33</v>
      </c>
      <c r="W12" s="148">
        <v>36</v>
      </c>
      <c r="X12" s="148">
        <v>18</v>
      </c>
      <c r="Y12" s="148">
        <v>28</v>
      </c>
      <c r="Z12" s="148">
        <v>14</v>
      </c>
      <c r="AA12" s="148">
        <v>37</v>
      </c>
      <c r="AB12" s="148">
        <v>37</v>
      </c>
      <c r="AC12" s="148">
        <v>23</v>
      </c>
      <c r="AD12" s="148">
        <v>23</v>
      </c>
      <c r="AE12" s="249">
        <v>27</v>
      </c>
      <c r="AF12" s="148"/>
      <c r="AG12" s="148"/>
      <c r="AH12" s="148"/>
    </row>
    <row r="13" spans="1:34" ht="56.25">
      <c r="A13" s="63">
        <v>8</v>
      </c>
      <c r="B13" s="63" t="s">
        <v>63</v>
      </c>
      <c r="C13" s="326" t="s">
        <v>64</v>
      </c>
      <c r="D13" s="123">
        <f t="shared" si="0"/>
        <v>3.9166666666666665</v>
      </c>
      <c r="E13" s="110">
        <v>10</v>
      </c>
      <c r="F13" s="110">
        <v>14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5</v>
      </c>
      <c r="N13" s="289">
        <v>5</v>
      </c>
      <c r="O13" s="289">
        <v>5</v>
      </c>
      <c r="P13" s="289">
        <v>3</v>
      </c>
      <c r="Q13" s="289">
        <v>5</v>
      </c>
      <c r="R13" s="289">
        <v>5</v>
      </c>
      <c r="S13" s="320">
        <v>3</v>
      </c>
      <c r="T13" s="320">
        <v>3</v>
      </c>
      <c r="U13" s="289">
        <v>5</v>
      </c>
      <c r="V13" s="289">
        <v>5</v>
      </c>
      <c r="W13" s="289">
        <v>5</v>
      </c>
      <c r="X13" s="320">
        <v>3</v>
      </c>
      <c r="Y13" s="289">
        <v>0</v>
      </c>
      <c r="Z13" s="289">
        <v>0</v>
      </c>
      <c r="AA13" s="289">
        <v>5</v>
      </c>
      <c r="AB13" s="322">
        <v>3</v>
      </c>
      <c r="AC13" s="322">
        <v>5</v>
      </c>
      <c r="AD13" s="322">
        <v>5</v>
      </c>
      <c r="AE13" s="293">
        <v>3</v>
      </c>
      <c r="AF13" s="289"/>
      <c r="AG13" s="289"/>
      <c r="AH13" s="289"/>
    </row>
    <row r="14" spans="1:34" ht="93.75">
      <c r="A14" s="63">
        <v>9</v>
      </c>
      <c r="B14" s="63" t="s">
        <v>65</v>
      </c>
      <c r="C14" s="326" t="s">
        <v>66</v>
      </c>
      <c r="D14" s="123">
        <f t="shared" si="0"/>
        <v>2.7083333333333335</v>
      </c>
      <c r="E14" s="110">
        <v>20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3</v>
      </c>
      <c r="L14" s="289">
        <v>2</v>
      </c>
      <c r="M14" s="289">
        <v>3</v>
      </c>
      <c r="N14" s="289">
        <v>3</v>
      </c>
      <c r="O14" s="289">
        <v>2</v>
      </c>
      <c r="P14" s="289">
        <v>1</v>
      </c>
      <c r="Q14" s="289">
        <v>4</v>
      </c>
      <c r="R14" s="289">
        <v>3</v>
      </c>
      <c r="S14" s="320">
        <v>2</v>
      </c>
      <c r="T14" s="320">
        <v>1</v>
      </c>
      <c r="U14" s="320">
        <v>2</v>
      </c>
      <c r="V14" s="289">
        <v>3</v>
      </c>
      <c r="W14" s="320">
        <v>4</v>
      </c>
      <c r="X14" s="289">
        <v>2</v>
      </c>
      <c r="Y14" s="289">
        <v>0</v>
      </c>
      <c r="Z14" s="289">
        <v>0</v>
      </c>
      <c r="AA14" s="289">
        <v>5</v>
      </c>
      <c r="AB14" s="322">
        <v>5</v>
      </c>
      <c r="AC14" s="322">
        <v>5</v>
      </c>
      <c r="AD14" s="322">
        <v>5</v>
      </c>
      <c r="AE14" s="289">
        <v>0</v>
      </c>
      <c r="AF14" s="289"/>
      <c r="AG14" s="289"/>
      <c r="AH14" s="289"/>
    </row>
    <row r="15" spans="1:34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24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289">
        <v>5</v>
      </c>
      <c r="AB15" s="322">
        <v>5</v>
      </c>
      <c r="AC15" s="322">
        <v>5</v>
      </c>
      <c r="AD15" s="322">
        <v>5</v>
      </c>
      <c r="AE15" s="289">
        <v>5</v>
      </c>
      <c r="AF15" s="289"/>
      <c r="AG15" s="289"/>
      <c r="AH15" s="289"/>
    </row>
    <row r="16" spans="1:34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18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>
        <v>5</v>
      </c>
      <c r="X16" s="289" t="s">
        <v>164</v>
      </c>
      <c r="Y16" s="289">
        <v>5</v>
      </c>
      <c r="Z16" s="289" t="s">
        <v>164</v>
      </c>
      <c r="AA16" s="289">
        <v>5</v>
      </c>
      <c r="AB16" s="322">
        <v>5</v>
      </c>
      <c r="AC16" s="322" t="s">
        <v>164</v>
      </c>
      <c r="AD16" s="322" t="s">
        <v>164</v>
      </c>
      <c r="AE16" s="289">
        <v>5</v>
      </c>
      <c r="AF16" s="289"/>
      <c r="AG16" s="289"/>
      <c r="AH16" s="289"/>
    </row>
    <row r="17" spans="1:34" ht="56.25">
      <c r="A17" s="63">
        <v>12</v>
      </c>
      <c r="B17" s="63" t="s">
        <v>71</v>
      </c>
      <c r="C17" s="326" t="s">
        <v>72</v>
      </c>
      <c r="D17" s="123">
        <f t="shared" si="0"/>
        <v>5</v>
      </c>
      <c r="E17" s="110">
        <v>3</v>
      </c>
      <c r="F17" s="110">
        <v>18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5</v>
      </c>
      <c r="U17" s="289">
        <v>5</v>
      </c>
      <c r="V17" s="289">
        <v>5</v>
      </c>
      <c r="W17" s="289">
        <v>5</v>
      </c>
      <c r="X17" s="289" t="s">
        <v>164</v>
      </c>
      <c r="Y17" s="289">
        <v>5</v>
      </c>
      <c r="Z17" s="289" t="s">
        <v>164</v>
      </c>
      <c r="AA17" s="289">
        <v>5</v>
      </c>
      <c r="AB17" s="322">
        <v>5</v>
      </c>
      <c r="AC17" s="322" t="s">
        <v>164</v>
      </c>
      <c r="AD17" s="322" t="s">
        <v>164</v>
      </c>
      <c r="AE17" s="289">
        <v>5</v>
      </c>
      <c r="AF17" s="289"/>
      <c r="AG17" s="289"/>
      <c r="AH17" s="289"/>
    </row>
    <row r="18" spans="1:34" ht="23.25">
      <c r="A18" s="63">
        <v>13</v>
      </c>
      <c r="B18" s="63" t="s">
        <v>73</v>
      </c>
      <c r="C18" s="326" t="s">
        <v>74</v>
      </c>
      <c r="D18" s="123">
        <f t="shared" si="0"/>
        <v>3.7916666666666665</v>
      </c>
      <c r="E18" s="110">
        <v>14</v>
      </c>
      <c r="F18" s="110">
        <v>10</v>
      </c>
      <c r="G18" s="110">
        <v>0</v>
      </c>
      <c r="H18" s="289">
        <v>5</v>
      </c>
      <c r="I18" s="289">
        <v>5</v>
      </c>
      <c r="J18" s="289">
        <v>5</v>
      </c>
      <c r="K18" s="289">
        <v>4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289">
        <v>5</v>
      </c>
      <c r="S18" s="320">
        <v>3</v>
      </c>
      <c r="T18" s="320">
        <v>3</v>
      </c>
      <c r="U18" s="289">
        <v>0</v>
      </c>
      <c r="V18" s="289">
        <v>5</v>
      </c>
      <c r="W18" s="320">
        <v>3</v>
      </c>
      <c r="X18" s="289">
        <v>0</v>
      </c>
      <c r="Y18" s="320">
        <v>3</v>
      </c>
      <c r="Z18" s="293">
        <v>3</v>
      </c>
      <c r="AA18" s="289">
        <v>5</v>
      </c>
      <c r="AB18" s="322">
        <v>4</v>
      </c>
      <c r="AC18" s="322">
        <v>3</v>
      </c>
      <c r="AD18" s="322">
        <v>3</v>
      </c>
      <c r="AE18" s="293">
        <v>4</v>
      </c>
      <c r="AF18" s="289"/>
      <c r="AG18" s="289"/>
      <c r="AH18" s="289"/>
    </row>
    <row r="19" spans="1:34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24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289">
        <v>5</v>
      </c>
      <c r="AB19" s="322">
        <v>5</v>
      </c>
      <c r="AC19" s="322">
        <v>5</v>
      </c>
      <c r="AD19" s="322">
        <v>5</v>
      </c>
      <c r="AE19" s="322">
        <v>5</v>
      </c>
      <c r="AF19" s="289"/>
      <c r="AG19" s="289"/>
      <c r="AH19" s="289"/>
    </row>
    <row r="20" spans="1:34" ht="37.5">
      <c r="A20" s="63">
        <v>15</v>
      </c>
      <c r="B20" s="63" t="s">
        <v>77</v>
      </c>
      <c r="C20" s="326" t="s">
        <v>78</v>
      </c>
      <c r="D20" s="123">
        <f t="shared" si="0"/>
        <v>3.1666666666666665</v>
      </c>
      <c r="E20" s="110">
        <v>11</v>
      </c>
      <c r="F20" s="110">
        <v>7</v>
      </c>
      <c r="G20" s="110">
        <v>6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1</v>
      </c>
      <c r="P20" s="289" t="s">
        <v>164</v>
      </c>
      <c r="Q20" s="321" t="s">
        <v>164</v>
      </c>
      <c r="R20" s="289">
        <v>5</v>
      </c>
      <c r="S20" s="289">
        <v>5</v>
      </c>
      <c r="T20" s="320">
        <v>3</v>
      </c>
      <c r="U20" s="289" t="s">
        <v>164</v>
      </c>
      <c r="V20" s="320">
        <v>3</v>
      </c>
      <c r="W20" s="320">
        <v>4</v>
      </c>
      <c r="X20" s="289">
        <v>5</v>
      </c>
      <c r="Y20" s="289">
        <v>5</v>
      </c>
      <c r="Z20" s="320">
        <v>1</v>
      </c>
      <c r="AA20" s="293">
        <v>2</v>
      </c>
      <c r="AB20" s="322">
        <v>5</v>
      </c>
      <c r="AC20" s="322" t="s">
        <v>164</v>
      </c>
      <c r="AD20" s="322" t="s">
        <v>164</v>
      </c>
      <c r="AE20" s="322" t="s">
        <v>164</v>
      </c>
      <c r="AF20" s="289"/>
      <c r="AG20" s="289"/>
      <c r="AH20" s="289"/>
    </row>
    <row r="21" spans="1:34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v>5</v>
      </c>
      <c r="I21" s="148">
        <v>10</v>
      </c>
      <c r="J21" s="148">
        <v>10</v>
      </c>
      <c r="K21" s="148">
        <v>10</v>
      </c>
      <c r="L21" s="148">
        <v>10</v>
      </c>
      <c r="M21" s="148">
        <v>10</v>
      </c>
      <c r="N21" s="148">
        <v>10</v>
      </c>
      <c r="O21" s="148">
        <v>10</v>
      </c>
      <c r="P21" s="148">
        <v>5</v>
      </c>
      <c r="Q21" s="148">
        <f>Q22+Q23</f>
        <v>10</v>
      </c>
      <c r="R21" s="148">
        <v>10</v>
      </c>
      <c r="S21" s="148">
        <v>5</v>
      </c>
      <c r="T21" s="148">
        <v>5</v>
      </c>
      <c r="U21" s="148">
        <v>10</v>
      </c>
      <c r="V21" s="148">
        <v>10</v>
      </c>
      <c r="W21" s="148">
        <v>5</v>
      </c>
      <c r="X21" s="148">
        <v>10</v>
      </c>
      <c r="Y21" s="148">
        <v>10</v>
      </c>
      <c r="Z21" s="148">
        <v>10</v>
      </c>
      <c r="AA21" s="148">
        <v>10</v>
      </c>
      <c r="AB21" s="148">
        <v>5</v>
      </c>
      <c r="AC21" s="148">
        <v>10</v>
      </c>
      <c r="AD21" s="148">
        <v>10</v>
      </c>
      <c r="AE21" s="148">
        <v>10</v>
      </c>
      <c r="AF21" s="148">
        <f>AF22+AF23</f>
        <v>0</v>
      </c>
      <c r="AG21" s="148">
        <f>AG22+AG23</f>
        <v>0</v>
      </c>
      <c r="AH21" s="148">
        <f>AH22+AH23</f>
        <v>0</v>
      </c>
    </row>
    <row r="22" spans="1:34" ht="37.5">
      <c r="A22" s="63">
        <v>17</v>
      </c>
      <c r="B22" s="63" t="s">
        <v>79</v>
      </c>
      <c r="C22" s="327" t="s">
        <v>80</v>
      </c>
      <c r="D22" s="123">
        <f t="shared" si="0"/>
        <v>5</v>
      </c>
      <c r="E22" s="110">
        <v>0</v>
      </c>
      <c r="F22" s="110">
        <v>24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13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89">
        <v>5</v>
      </c>
      <c r="AB22" s="290">
        <v>5</v>
      </c>
      <c r="AC22" s="290">
        <v>5</v>
      </c>
      <c r="AD22" s="290">
        <v>5</v>
      </c>
      <c r="AE22" s="290">
        <v>5</v>
      </c>
      <c r="AF22" s="213"/>
      <c r="AG22" s="213"/>
      <c r="AH22" s="213"/>
    </row>
    <row r="23" spans="1:34" ht="37.5">
      <c r="A23" s="63">
        <v>18</v>
      </c>
      <c r="B23" s="63" t="s">
        <v>81</v>
      </c>
      <c r="C23" s="327" t="s">
        <v>82</v>
      </c>
      <c r="D23" s="123">
        <f t="shared" si="0"/>
        <v>3.75</v>
      </c>
      <c r="E23" s="110">
        <v>6</v>
      </c>
      <c r="F23" s="110">
        <v>18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13">
        <v>5</v>
      </c>
      <c r="S23" s="289">
        <v>0</v>
      </c>
      <c r="T23" s="289">
        <v>0</v>
      </c>
      <c r="U23" s="289">
        <v>5</v>
      </c>
      <c r="V23" s="289">
        <v>5</v>
      </c>
      <c r="W23" s="289">
        <v>0</v>
      </c>
      <c r="X23" s="289">
        <v>5</v>
      </c>
      <c r="Y23" s="289">
        <v>5</v>
      </c>
      <c r="Z23" s="289">
        <v>5</v>
      </c>
      <c r="AA23" s="289">
        <v>5</v>
      </c>
      <c r="AB23" s="290">
        <v>0</v>
      </c>
      <c r="AC23" s="290">
        <v>5</v>
      </c>
      <c r="AD23" s="290">
        <v>5</v>
      </c>
      <c r="AE23" s="290">
        <v>5</v>
      </c>
      <c r="AF23" s="213"/>
      <c r="AG23" s="213"/>
      <c r="AH23" s="213"/>
    </row>
    <row r="24" spans="1:34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H26</f>
        <v>5</v>
      </c>
      <c r="I24" s="148">
        <v>5</v>
      </c>
      <c r="J24" s="148">
        <f>J26</f>
        <v>5</v>
      </c>
      <c r="K24" s="148">
        <f>K26</f>
        <v>5</v>
      </c>
      <c r="L24" s="148">
        <f>L26</f>
        <v>5</v>
      </c>
      <c r="M24" s="148">
        <f>+M26</f>
        <v>5</v>
      </c>
      <c r="N24" s="148">
        <f>+N26</f>
        <v>5</v>
      </c>
      <c r="O24" s="148">
        <f>O26</f>
        <v>5</v>
      </c>
      <c r="P24" s="148">
        <f>P26</f>
        <v>5</v>
      </c>
      <c r="Q24" s="148">
        <f>Q26</f>
        <v>5</v>
      </c>
      <c r="R24" s="148">
        <f>R26</f>
        <v>5</v>
      </c>
      <c r="S24" s="148">
        <f aca="true" t="shared" si="1" ref="S24:AA24">S26</f>
        <v>5</v>
      </c>
      <c r="T24" s="148">
        <f t="shared" si="1"/>
        <v>5</v>
      </c>
      <c r="U24" s="148">
        <f t="shared" si="1"/>
        <v>5</v>
      </c>
      <c r="V24" s="148">
        <f t="shared" si="1"/>
        <v>5</v>
      </c>
      <c r="W24" s="148">
        <f t="shared" si="1"/>
        <v>5</v>
      </c>
      <c r="X24" s="148">
        <f t="shared" si="1"/>
        <v>5</v>
      </c>
      <c r="Y24" s="148">
        <f t="shared" si="1"/>
        <v>5</v>
      </c>
      <c r="Z24" s="148">
        <f t="shared" si="1"/>
        <v>5</v>
      </c>
      <c r="AA24" s="148">
        <f t="shared" si="1"/>
        <v>5</v>
      </c>
      <c r="AB24" s="148">
        <f>+AB26</f>
        <v>5</v>
      </c>
      <c r="AC24" s="148">
        <f>+AC26</f>
        <v>5</v>
      </c>
      <c r="AD24" s="148">
        <f>+AD26</f>
        <v>5</v>
      </c>
      <c r="AE24" s="148">
        <f>+AE26</f>
        <v>5</v>
      </c>
      <c r="AF24" s="148"/>
      <c r="AG24" s="148"/>
      <c r="AH24" s="148"/>
    </row>
    <row r="25" spans="1:34" ht="37.5">
      <c r="A25" s="63">
        <v>20</v>
      </c>
      <c r="B25" s="63" t="s">
        <v>83</v>
      </c>
      <c r="C25" s="327" t="s">
        <v>84</v>
      </c>
      <c r="D25" s="408"/>
      <c r="E25" s="110">
        <v>0</v>
      </c>
      <c r="F25" s="110">
        <v>24</v>
      </c>
      <c r="G25" s="110">
        <v>0</v>
      </c>
      <c r="H25" s="289" t="s">
        <v>164</v>
      </c>
      <c r="I25" s="289" t="s">
        <v>164</v>
      </c>
      <c r="J25" s="289" t="s">
        <v>164</v>
      </c>
      <c r="K25" s="289" t="s">
        <v>164</v>
      </c>
      <c r="L25" s="289" t="s">
        <v>164</v>
      </c>
      <c r="M25" s="289" t="s">
        <v>164</v>
      </c>
      <c r="N25" s="289" t="s">
        <v>164</v>
      </c>
      <c r="O25" s="289" t="s">
        <v>164</v>
      </c>
      <c r="P25" s="289" t="s">
        <v>164</v>
      </c>
      <c r="Q25" s="289" t="s">
        <v>164</v>
      </c>
      <c r="R25" s="289" t="s">
        <v>164</v>
      </c>
      <c r="S25" s="289" t="s">
        <v>164</v>
      </c>
      <c r="T25" s="289" t="s">
        <v>164</v>
      </c>
      <c r="U25" s="289" t="s">
        <v>164</v>
      </c>
      <c r="V25" s="289" t="s">
        <v>164</v>
      </c>
      <c r="W25" s="289" t="s">
        <v>164</v>
      </c>
      <c r="X25" s="289" t="s">
        <v>164</v>
      </c>
      <c r="Y25" s="289" t="s">
        <v>164</v>
      </c>
      <c r="Z25" s="289" t="s">
        <v>164</v>
      </c>
      <c r="AA25" s="289" t="s">
        <v>164</v>
      </c>
      <c r="AB25" s="322" t="s">
        <v>164</v>
      </c>
      <c r="AC25" s="322" t="s">
        <v>164</v>
      </c>
      <c r="AD25" s="322" t="s">
        <v>164</v>
      </c>
      <c r="AE25" s="322" t="s">
        <v>164</v>
      </c>
      <c r="AF25" s="289"/>
      <c r="AG25" s="289"/>
      <c r="AH25" s="289"/>
    </row>
    <row r="26" spans="1:34" ht="23.25">
      <c r="A26" s="63">
        <v>21</v>
      </c>
      <c r="B26" s="63" t="s">
        <v>85</v>
      </c>
      <c r="C26" s="327" t="s">
        <v>86</v>
      </c>
      <c r="D26" s="123">
        <f>AVERAGE(H26:AE26)</f>
        <v>5</v>
      </c>
      <c r="E26" s="110">
        <v>0</v>
      </c>
      <c r="F26" s="110">
        <v>24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>
        <v>5</v>
      </c>
      <c r="AF26" s="289"/>
      <c r="AG26" s="289"/>
      <c r="AH26" s="289"/>
    </row>
    <row r="27" spans="1:34" ht="37.5">
      <c r="A27" s="63">
        <v>22</v>
      </c>
      <c r="B27" s="63" t="s">
        <v>87</v>
      </c>
      <c r="C27" s="327" t="s">
        <v>88</v>
      </c>
      <c r="D27" s="408"/>
      <c r="E27" s="110">
        <v>0</v>
      </c>
      <c r="F27" s="110">
        <v>24</v>
      </c>
      <c r="G27" s="110">
        <v>0</v>
      </c>
      <c r="H27" s="289" t="s">
        <v>164</v>
      </c>
      <c r="I27" s="289" t="s">
        <v>164</v>
      </c>
      <c r="J27" s="289" t="s">
        <v>164</v>
      </c>
      <c r="K27" s="289" t="s">
        <v>164</v>
      </c>
      <c r="L27" s="289" t="s">
        <v>164</v>
      </c>
      <c r="M27" s="289" t="s">
        <v>164</v>
      </c>
      <c r="N27" s="289" t="s">
        <v>164</v>
      </c>
      <c r="O27" s="289" t="s">
        <v>164</v>
      </c>
      <c r="P27" s="289" t="s">
        <v>164</v>
      </c>
      <c r="Q27" s="289" t="s">
        <v>164</v>
      </c>
      <c r="R27" s="289" t="s">
        <v>164</v>
      </c>
      <c r="S27" s="289" t="s">
        <v>164</v>
      </c>
      <c r="T27" s="289" t="s">
        <v>164</v>
      </c>
      <c r="U27" s="289" t="s">
        <v>164</v>
      </c>
      <c r="V27" s="289" t="s">
        <v>164</v>
      </c>
      <c r="W27" s="289" t="s">
        <v>164</v>
      </c>
      <c r="X27" s="289" t="s">
        <v>164</v>
      </c>
      <c r="Y27" s="289" t="s">
        <v>164</v>
      </c>
      <c r="Z27" s="289" t="s">
        <v>164</v>
      </c>
      <c r="AA27" s="289" t="s">
        <v>164</v>
      </c>
      <c r="AB27" s="322" t="s">
        <v>164</v>
      </c>
      <c r="AC27" s="322" t="s">
        <v>164</v>
      </c>
      <c r="AD27" s="322" t="s">
        <v>164</v>
      </c>
      <c r="AE27" s="322" t="s">
        <v>164</v>
      </c>
      <c r="AF27" s="289"/>
      <c r="AG27" s="289"/>
      <c r="AH27" s="289"/>
    </row>
    <row r="28" spans="1:34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H29+H30+H32+H33</f>
        <v>15</v>
      </c>
      <c r="I28" s="148">
        <f>+I29+I32+I33</f>
        <v>15</v>
      </c>
      <c r="J28" s="148">
        <f>+J29+J32+J33</f>
        <v>15</v>
      </c>
      <c r="K28" s="148">
        <f>+K29+K33+K32</f>
        <v>15</v>
      </c>
      <c r="L28" s="148">
        <f>+L33</f>
        <v>5</v>
      </c>
      <c r="M28" s="148">
        <f>+M29+M30+M32+M33</f>
        <v>14</v>
      </c>
      <c r="N28" s="148">
        <f>+N29+N32+N33</f>
        <v>15</v>
      </c>
      <c r="O28" s="148">
        <f>+O29+O32+O33</f>
        <v>15</v>
      </c>
      <c r="P28" s="148">
        <f>+P29+P33</f>
        <v>10</v>
      </c>
      <c r="Q28" s="148">
        <f>+Q29+Q32+Q33</f>
        <v>15</v>
      </c>
      <c r="R28" s="148">
        <f>+R29+R30+R33+R32</f>
        <v>10</v>
      </c>
      <c r="S28" s="148">
        <f>+S29+S32+S33</f>
        <v>0</v>
      </c>
      <c r="T28" s="148">
        <f>+T29+T32+T33</f>
        <v>5</v>
      </c>
      <c r="U28" s="148">
        <f>+U29+U32+U33</f>
        <v>0</v>
      </c>
      <c r="V28" s="148">
        <f>+V29+V32+V33</f>
        <v>5</v>
      </c>
      <c r="W28" s="148">
        <f>+W29+W32+W33</f>
        <v>5</v>
      </c>
      <c r="X28" s="148">
        <f>+X29+X33</f>
        <v>0</v>
      </c>
      <c r="Y28" s="148">
        <f>+Y29+Y33</f>
        <v>5</v>
      </c>
      <c r="Z28" s="148">
        <f>+Z29+Z33</f>
        <v>5</v>
      </c>
      <c r="AA28" s="148">
        <f>+AA29+AA30+AA32+AA33</f>
        <v>5</v>
      </c>
      <c r="AB28" s="148">
        <f>+AB29+AB32+AB33</f>
        <v>0</v>
      </c>
      <c r="AC28" s="148">
        <v>0</v>
      </c>
      <c r="AD28" s="148">
        <v>0</v>
      </c>
      <c r="AE28" s="148">
        <f>+AE29+AE33</f>
        <v>10</v>
      </c>
      <c r="AF28" s="148"/>
      <c r="AG28" s="148"/>
      <c r="AH28" s="148"/>
    </row>
    <row r="29" spans="1:34" ht="37.5">
      <c r="A29" s="63">
        <v>24</v>
      </c>
      <c r="B29" s="63" t="s">
        <v>89</v>
      </c>
      <c r="C29" s="327" t="s">
        <v>90</v>
      </c>
      <c r="D29" s="123">
        <f>AVERAGE(H29:AE29)</f>
        <v>2.5</v>
      </c>
      <c r="E29" s="110">
        <v>11</v>
      </c>
      <c r="F29" s="110">
        <v>11</v>
      </c>
      <c r="G29" s="110">
        <v>2</v>
      </c>
      <c r="H29" s="334">
        <v>5</v>
      </c>
      <c r="I29" s="329">
        <v>5</v>
      </c>
      <c r="J29" s="329">
        <v>5</v>
      </c>
      <c r="K29" s="329">
        <v>5</v>
      </c>
      <c r="L29" s="329">
        <v>0</v>
      </c>
      <c r="M29" s="329">
        <v>5</v>
      </c>
      <c r="N29" s="329">
        <v>5</v>
      </c>
      <c r="O29" s="329">
        <v>5</v>
      </c>
      <c r="P29" s="329">
        <v>5</v>
      </c>
      <c r="Q29" s="329">
        <v>5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29">
        <v>0</v>
      </c>
      <c r="Y29" s="329">
        <v>5</v>
      </c>
      <c r="Z29" s="329">
        <v>0</v>
      </c>
      <c r="AA29" s="329">
        <v>0</v>
      </c>
      <c r="AB29" s="331">
        <v>0</v>
      </c>
      <c r="AC29" s="331" t="s">
        <v>164</v>
      </c>
      <c r="AD29" s="331" t="s">
        <v>164</v>
      </c>
      <c r="AE29" s="329">
        <v>5</v>
      </c>
      <c r="AF29" s="332"/>
      <c r="AG29" s="332"/>
      <c r="AH29" s="332"/>
    </row>
    <row r="30" spans="1:34" s="50" customFormat="1" ht="56.25">
      <c r="A30" s="63">
        <v>25</v>
      </c>
      <c r="B30" s="63" t="s">
        <v>91</v>
      </c>
      <c r="C30" s="327" t="s">
        <v>92</v>
      </c>
      <c r="D30" s="123">
        <f>AVERAGE(H30:AE30)</f>
        <v>0</v>
      </c>
      <c r="E30" s="110">
        <v>7</v>
      </c>
      <c r="F30" s="110">
        <v>0</v>
      </c>
      <c r="G30" s="110">
        <v>17</v>
      </c>
      <c r="H30" s="329">
        <v>0</v>
      </c>
      <c r="I30" s="329">
        <v>0</v>
      </c>
      <c r="J30" s="329">
        <v>0</v>
      </c>
      <c r="K30" s="329" t="s">
        <v>164</v>
      </c>
      <c r="L30" s="329">
        <v>0</v>
      </c>
      <c r="M30" s="329">
        <v>0</v>
      </c>
      <c r="N30" s="329" t="s">
        <v>164</v>
      </c>
      <c r="O30" s="329" t="s">
        <v>164</v>
      </c>
      <c r="P30" s="329" t="s">
        <v>164</v>
      </c>
      <c r="Q30" s="329" t="s">
        <v>164</v>
      </c>
      <c r="R30" s="329">
        <v>0</v>
      </c>
      <c r="S30" s="331" t="s">
        <v>164</v>
      </c>
      <c r="T30" s="331" t="s">
        <v>164</v>
      </c>
      <c r="U30" s="331" t="s">
        <v>164</v>
      </c>
      <c r="V30" s="331" t="s">
        <v>164</v>
      </c>
      <c r="W30" s="331" t="s">
        <v>164</v>
      </c>
      <c r="X30" s="331" t="s">
        <v>164</v>
      </c>
      <c r="Y30" s="331" t="s">
        <v>164</v>
      </c>
      <c r="Z30" s="331" t="s">
        <v>164</v>
      </c>
      <c r="AA30" s="329">
        <v>0</v>
      </c>
      <c r="AB30" s="331" t="s">
        <v>164</v>
      </c>
      <c r="AC30" s="331" t="s">
        <v>164</v>
      </c>
      <c r="AD30" s="331" t="s">
        <v>164</v>
      </c>
      <c r="AE30" s="331" t="s">
        <v>164</v>
      </c>
      <c r="AF30" s="332"/>
      <c r="AG30" s="332"/>
      <c r="AH30" s="332"/>
    </row>
    <row r="31" spans="1:34" s="159" customFormat="1" ht="37.5">
      <c r="A31" s="155">
        <v>26</v>
      </c>
      <c r="B31" s="155" t="s">
        <v>93</v>
      </c>
      <c r="C31" s="328" t="s">
        <v>94</v>
      </c>
      <c r="D31" s="408"/>
      <c r="E31" s="158">
        <v>0</v>
      </c>
      <c r="F31" s="158">
        <v>24</v>
      </c>
      <c r="G31" s="158">
        <v>0</v>
      </c>
      <c r="H31" s="329" t="s">
        <v>164</v>
      </c>
      <c r="I31" s="329" t="s">
        <v>164</v>
      </c>
      <c r="J31" s="329" t="s">
        <v>164</v>
      </c>
      <c r="K31" s="329" t="s">
        <v>164</v>
      </c>
      <c r="L31" s="329" t="s">
        <v>164</v>
      </c>
      <c r="M31" s="329" t="s">
        <v>164</v>
      </c>
      <c r="N31" s="329" t="s">
        <v>164</v>
      </c>
      <c r="O31" s="329" t="s">
        <v>164</v>
      </c>
      <c r="P31" s="329" t="s">
        <v>164</v>
      </c>
      <c r="Q31" s="329" t="s">
        <v>164</v>
      </c>
      <c r="R31" s="329" t="s">
        <v>164</v>
      </c>
      <c r="S31" s="329" t="s">
        <v>164</v>
      </c>
      <c r="T31" s="329" t="s">
        <v>164</v>
      </c>
      <c r="U31" s="329" t="s">
        <v>164</v>
      </c>
      <c r="V31" s="329" t="s">
        <v>164</v>
      </c>
      <c r="W31" s="329" t="s">
        <v>164</v>
      </c>
      <c r="X31" s="329" t="s">
        <v>164</v>
      </c>
      <c r="Y31" s="329" t="s">
        <v>164</v>
      </c>
      <c r="Z31" s="329" t="s">
        <v>164</v>
      </c>
      <c r="AA31" s="329" t="s">
        <v>164</v>
      </c>
      <c r="AB31" s="331" t="s">
        <v>164</v>
      </c>
      <c r="AC31" s="331" t="s">
        <v>164</v>
      </c>
      <c r="AD31" s="331" t="s">
        <v>164</v>
      </c>
      <c r="AE31" s="329" t="s">
        <v>164</v>
      </c>
      <c r="AF31" s="332"/>
      <c r="AG31" s="332"/>
      <c r="AH31" s="332"/>
    </row>
    <row r="32" spans="1:34" ht="37.5">
      <c r="A32" s="63">
        <v>27</v>
      </c>
      <c r="B32" s="63" t="s">
        <v>95</v>
      </c>
      <c r="C32" s="327" t="s">
        <v>96</v>
      </c>
      <c r="D32" s="123">
        <f>AVERAGE(H32:AE32)</f>
        <v>3.75</v>
      </c>
      <c r="E32" s="110">
        <v>4</v>
      </c>
      <c r="F32" s="110">
        <v>12</v>
      </c>
      <c r="G32" s="110">
        <v>8</v>
      </c>
      <c r="H32" s="329">
        <v>5</v>
      </c>
      <c r="I32" s="329">
        <v>5</v>
      </c>
      <c r="J32" s="329">
        <v>5</v>
      </c>
      <c r="K32" s="329">
        <v>5</v>
      </c>
      <c r="L32" s="329" t="s">
        <v>164</v>
      </c>
      <c r="M32" s="329">
        <v>5</v>
      </c>
      <c r="N32" s="329">
        <v>5</v>
      </c>
      <c r="O32" s="329">
        <v>5</v>
      </c>
      <c r="P32" s="329" t="s">
        <v>164</v>
      </c>
      <c r="Q32" s="329">
        <v>5</v>
      </c>
      <c r="R32" s="329">
        <v>5</v>
      </c>
      <c r="S32" s="329">
        <v>0</v>
      </c>
      <c r="T32" s="329">
        <v>5</v>
      </c>
      <c r="U32" s="329">
        <v>0</v>
      </c>
      <c r="V32" s="329">
        <v>5</v>
      </c>
      <c r="W32" s="329">
        <v>5</v>
      </c>
      <c r="X32" s="331" t="s">
        <v>164</v>
      </c>
      <c r="Y32" s="331" t="s">
        <v>164</v>
      </c>
      <c r="Z32" s="331" t="s">
        <v>164</v>
      </c>
      <c r="AA32" s="329">
        <v>0</v>
      </c>
      <c r="AB32" s="331">
        <v>0</v>
      </c>
      <c r="AC32" s="331" t="s">
        <v>164</v>
      </c>
      <c r="AD32" s="331" t="s">
        <v>164</v>
      </c>
      <c r="AE32" s="331" t="s">
        <v>164</v>
      </c>
      <c r="AF32" s="332"/>
      <c r="AG32" s="332"/>
      <c r="AH32" s="332"/>
    </row>
    <row r="33" spans="1:34" ht="75">
      <c r="A33" s="63">
        <v>28</v>
      </c>
      <c r="B33" s="63" t="s">
        <v>97</v>
      </c>
      <c r="C33" s="327" t="s">
        <v>98</v>
      </c>
      <c r="D33" s="123">
        <f>AVERAGE(H33:AE33)</f>
        <v>3.1363636363636362</v>
      </c>
      <c r="E33" s="110">
        <v>9</v>
      </c>
      <c r="F33" s="110">
        <v>13</v>
      </c>
      <c r="G33" s="110">
        <v>2</v>
      </c>
      <c r="H33" s="329">
        <v>5</v>
      </c>
      <c r="I33" s="329">
        <v>5</v>
      </c>
      <c r="J33" s="329">
        <v>5</v>
      </c>
      <c r="K33" s="329">
        <v>5</v>
      </c>
      <c r="L33" s="329">
        <v>5</v>
      </c>
      <c r="M33" s="329">
        <v>4</v>
      </c>
      <c r="N33" s="329">
        <v>5</v>
      </c>
      <c r="O33" s="329">
        <v>5</v>
      </c>
      <c r="P33" s="329">
        <v>5</v>
      </c>
      <c r="Q33" s="329">
        <v>5</v>
      </c>
      <c r="R33" s="329">
        <v>5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29">
        <v>0</v>
      </c>
      <c r="Y33" s="329">
        <v>0</v>
      </c>
      <c r="Z33" s="329">
        <v>5</v>
      </c>
      <c r="AA33" s="329">
        <v>5</v>
      </c>
      <c r="AB33" s="331">
        <v>0</v>
      </c>
      <c r="AC33" s="331" t="s">
        <v>164</v>
      </c>
      <c r="AD33" s="331" t="s">
        <v>164</v>
      </c>
      <c r="AE33" s="329">
        <v>5</v>
      </c>
      <c r="AF33" s="332"/>
      <c r="AG33" s="332"/>
      <c r="AH33" s="332"/>
    </row>
    <row r="34" spans="1:34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2" ref="O34:AE34">O35</f>
        <v>5</v>
      </c>
      <c r="P34" s="148">
        <f t="shared" si="2"/>
        <v>5</v>
      </c>
      <c r="Q34" s="148">
        <f t="shared" si="2"/>
        <v>5</v>
      </c>
      <c r="R34" s="148">
        <f t="shared" si="2"/>
        <v>5</v>
      </c>
      <c r="S34" s="148">
        <f t="shared" si="2"/>
        <v>5</v>
      </c>
      <c r="T34" s="148">
        <f t="shared" si="2"/>
        <v>5</v>
      </c>
      <c r="U34" s="148">
        <f t="shared" si="2"/>
        <v>5</v>
      </c>
      <c r="V34" s="148">
        <f t="shared" si="2"/>
        <v>5</v>
      </c>
      <c r="W34" s="148">
        <f t="shared" si="2"/>
        <v>0</v>
      </c>
      <c r="X34" s="148">
        <f t="shared" si="2"/>
        <v>5</v>
      </c>
      <c r="Y34" s="148">
        <f t="shared" si="2"/>
        <v>5</v>
      </c>
      <c r="Z34" s="148">
        <f t="shared" si="2"/>
        <v>0</v>
      </c>
      <c r="AA34" s="148">
        <f t="shared" si="2"/>
        <v>0</v>
      </c>
      <c r="AB34" s="148">
        <f t="shared" si="2"/>
        <v>0</v>
      </c>
      <c r="AC34" s="148">
        <f t="shared" si="2"/>
        <v>5</v>
      </c>
      <c r="AD34" s="148">
        <f t="shared" si="2"/>
        <v>5</v>
      </c>
      <c r="AE34" s="148">
        <f t="shared" si="2"/>
        <v>5</v>
      </c>
      <c r="AF34" s="148"/>
      <c r="AG34" s="148"/>
      <c r="AH34" s="148"/>
    </row>
    <row r="35" spans="1:34" ht="37.5">
      <c r="A35" s="63">
        <v>30</v>
      </c>
      <c r="B35" s="63" t="s">
        <v>99</v>
      </c>
      <c r="C35" s="327" t="s">
        <v>100</v>
      </c>
      <c r="D35" s="123">
        <f>AVERAGE(H35:AE35)</f>
        <v>3.75</v>
      </c>
      <c r="E35" s="110">
        <v>6</v>
      </c>
      <c r="F35" s="110">
        <v>18</v>
      </c>
      <c r="G35" s="110">
        <v>0</v>
      </c>
      <c r="H35" s="329">
        <v>0</v>
      </c>
      <c r="I35" s="329">
        <v>5</v>
      </c>
      <c r="J35" s="330">
        <v>0</v>
      </c>
      <c r="K35" s="329">
        <v>5</v>
      </c>
      <c r="L35" s="329">
        <v>5</v>
      </c>
      <c r="M35" s="329">
        <v>5</v>
      </c>
      <c r="N35" s="329">
        <v>5</v>
      </c>
      <c r="O35" s="329">
        <v>5</v>
      </c>
      <c r="P35" s="329">
        <v>5</v>
      </c>
      <c r="Q35" s="329">
        <v>5</v>
      </c>
      <c r="R35" s="329">
        <v>5</v>
      </c>
      <c r="S35" s="329">
        <v>5</v>
      </c>
      <c r="T35" s="329">
        <v>5</v>
      </c>
      <c r="U35" s="329">
        <v>5</v>
      </c>
      <c r="V35" s="329">
        <v>5</v>
      </c>
      <c r="W35" s="329">
        <v>0</v>
      </c>
      <c r="X35" s="329">
        <v>5</v>
      </c>
      <c r="Y35" s="329">
        <v>5</v>
      </c>
      <c r="Z35" s="329">
        <v>0</v>
      </c>
      <c r="AA35" s="329">
        <v>0</v>
      </c>
      <c r="AB35" s="332">
        <v>0</v>
      </c>
      <c r="AC35" s="329">
        <v>5</v>
      </c>
      <c r="AD35" s="329">
        <v>5</v>
      </c>
      <c r="AE35" s="329">
        <v>5</v>
      </c>
      <c r="AF35" s="332"/>
      <c r="AG35" s="332"/>
      <c r="AH35" s="332"/>
    </row>
    <row r="36" spans="2:34" ht="36" customHeight="1">
      <c r="B36" s="107"/>
      <c r="C36" s="270"/>
      <c r="D36" s="325"/>
      <c r="E36" s="110"/>
      <c r="F36" s="110"/>
      <c r="G36" s="110"/>
      <c r="H36" s="329"/>
      <c r="I36" s="329"/>
      <c r="J36" s="422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32"/>
      <c r="AC36" s="329"/>
      <c r="AD36" s="329"/>
      <c r="AE36" s="329"/>
      <c r="AF36" s="332"/>
      <c r="AG36" s="332"/>
      <c r="AH36" s="332"/>
    </row>
    <row r="37" spans="1:34" s="125" customFormat="1" ht="27" customHeight="1">
      <c r="A37" s="350"/>
      <c r="B37" s="124"/>
      <c r="C37" s="341" t="s">
        <v>124</v>
      </c>
      <c r="D37" s="335">
        <f>AVERAGE(H37:AE37)</f>
        <v>70.25</v>
      </c>
      <c r="E37" s="336"/>
      <c r="F37" s="336"/>
      <c r="G37" s="337"/>
      <c r="H37" s="338">
        <f aca="true" t="shared" si="3" ref="H37:AH37">H34+H28+H24+H21+H12+H6</f>
        <v>84</v>
      </c>
      <c r="I37" s="338">
        <f t="shared" si="3"/>
        <v>97</v>
      </c>
      <c r="J37" s="338">
        <f t="shared" si="3"/>
        <v>82</v>
      </c>
      <c r="K37" s="338">
        <f t="shared" si="3"/>
        <v>87</v>
      </c>
      <c r="L37" s="338">
        <f t="shared" si="3"/>
        <v>56</v>
      </c>
      <c r="M37" s="338">
        <f t="shared" si="3"/>
        <v>97</v>
      </c>
      <c r="N37" s="338">
        <f t="shared" si="3"/>
        <v>73</v>
      </c>
      <c r="O37" s="338">
        <f t="shared" si="3"/>
        <v>91</v>
      </c>
      <c r="P37" s="338">
        <f t="shared" si="3"/>
        <v>69</v>
      </c>
      <c r="Q37" s="338">
        <f t="shared" si="3"/>
        <v>69</v>
      </c>
      <c r="R37" s="338">
        <f t="shared" si="3"/>
        <v>88</v>
      </c>
      <c r="S37" s="338">
        <f t="shared" si="3"/>
        <v>58</v>
      </c>
      <c r="T37" s="338">
        <f t="shared" si="3"/>
        <v>55</v>
      </c>
      <c r="U37" s="338">
        <f t="shared" si="3"/>
        <v>52</v>
      </c>
      <c r="V37" s="338">
        <f t="shared" si="3"/>
        <v>73</v>
      </c>
      <c r="W37" s="338">
        <f t="shared" si="3"/>
        <v>61</v>
      </c>
      <c r="X37" s="338">
        <f t="shared" si="3"/>
        <v>53</v>
      </c>
      <c r="Y37" s="338">
        <f t="shared" si="3"/>
        <v>73</v>
      </c>
      <c r="Z37" s="338">
        <f t="shared" si="3"/>
        <v>44</v>
      </c>
      <c r="AA37" s="338">
        <f t="shared" si="3"/>
        <v>76</v>
      </c>
      <c r="AB37" s="338">
        <f t="shared" si="3"/>
        <v>62</v>
      </c>
      <c r="AC37" s="338">
        <f t="shared" si="3"/>
        <v>56</v>
      </c>
      <c r="AD37" s="338">
        <f t="shared" si="3"/>
        <v>63</v>
      </c>
      <c r="AE37" s="338">
        <f t="shared" si="3"/>
        <v>67</v>
      </c>
      <c r="AF37" s="338">
        <f t="shared" si="3"/>
        <v>0</v>
      </c>
      <c r="AG37" s="338">
        <f t="shared" si="3"/>
        <v>0</v>
      </c>
      <c r="AH37" s="338">
        <f t="shared" si="3"/>
        <v>0</v>
      </c>
    </row>
    <row r="38" spans="1:34" s="125" customFormat="1" ht="27.75" customHeight="1">
      <c r="A38" s="350"/>
      <c r="B38" s="124"/>
      <c r="C38" s="341" t="s">
        <v>123</v>
      </c>
      <c r="D38" s="335">
        <f>AVERAGE(H38:AE38)</f>
        <v>92.70833333333333</v>
      </c>
      <c r="E38" s="336"/>
      <c r="F38" s="336"/>
      <c r="G38" s="337"/>
      <c r="H38" s="339">
        <v>105</v>
      </c>
      <c r="I38" s="339">
        <v>105</v>
      </c>
      <c r="J38" s="339">
        <v>100</v>
      </c>
      <c r="K38" s="339">
        <v>100</v>
      </c>
      <c r="L38" s="339">
        <v>85</v>
      </c>
      <c r="M38" s="339">
        <v>105</v>
      </c>
      <c r="N38" s="339">
        <v>95</v>
      </c>
      <c r="O38" s="339">
        <v>100</v>
      </c>
      <c r="P38" s="339">
        <v>80</v>
      </c>
      <c r="Q38" s="339">
        <v>70</v>
      </c>
      <c r="R38" s="339">
        <v>105</v>
      </c>
      <c r="S38" s="339">
        <v>100</v>
      </c>
      <c r="T38" s="339">
        <v>95</v>
      </c>
      <c r="U38" s="339">
        <v>95</v>
      </c>
      <c r="V38" s="339">
        <v>100</v>
      </c>
      <c r="W38" s="339">
        <v>95</v>
      </c>
      <c r="X38" s="339">
        <v>85</v>
      </c>
      <c r="Y38" s="339">
        <v>95</v>
      </c>
      <c r="Z38" s="339">
        <v>85</v>
      </c>
      <c r="AA38" s="339">
        <v>105</v>
      </c>
      <c r="AB38" s="339">
        <v>95</v>
      </c>
      <c r="AC38" s="339">
        <v>65</v>
      </c>
      <c r="AD38" s="339">
        <v>70</v>
      </c>
      <c r="AE38" s="339">
        <v>90</v>
      </c>
      <c r="AF38" s="339"/>
      <c r="AG38" s="339"/>
      <c r="AH38" s="339"/>
    </row>
    <row r="39" spans="1:34" s="353" customFormat="1" ht="24" customHeight="1">
      <c r="A39" s="351"/>
      <c r="B39" s="352"/>
      <c r="C39" s="341" t="s">
        <v>171</v>
      </c>
      <c r="D39" s="340">
        <f>AVERAGE(H39:AE39)</f>
        <v>3.798253278763148</v>
      </c>
      <c r="E39" s="341"/>
      <c r="F39" s="342"/>
      <c r="G39" s="343"/>
      <c r="H39" s="344">
        <f>H37/H38*5</f>
        <v>4</v>
      </c>
      <c r="I39" s="344">
        <f aca="true" t="shared" si="4" ref="I39:AH39">I37/I38*5</f>
        <v>4.6190476190476195</v>
      </c>
      <c r="J39" s="344">
        <f t="shared" si="4"/>
        <v>4.1</v>
      </c>
      <c r="K39" s="344">
        <f t="shared" si="4"/>
        <v>4.35</v>
      </c>
      <c r="L39" s="344">
        <f t="shared" si="4"/>
        <v>3.2941176470588234</v>
      </c>
      <c r="M39" s="344">
        <f>M37/M38*5</f>
        <v>4.6190476190476195</v>
      </c>
      <c r="N39" s="344">
        <f t="shared" si="4"/>
        <v>3.8421052631578947</v>
      </c>
      <c r="O39" s="344">
        <f t="shared" si="4"/>
        <v>4.55</v>
      </c>
      <c r="P39" s="344">
        <f t="shared" si="4"/>
        <v>4.3125</v>
      </c>
      <c r="Q39" s="344">
        <f t="shared" si="4"/>
        <v>4.928571428571429</v>
      </c>
      <c r="R39" s="344">
        <f t="shared" si="4"/>
        <v>4.190476190476191</v>
      </c>
      <c r="S39" s="344">
        <f t="shared" si="4"/>
        <v>2.9</v>
      </c>
      <c r="T39" s="344">
        <f t="shared" si="4"/>
        <v>2.8947368421052633</v>
      </c>
      <c r="U39" s="344">
        <f t="shared" si="4"/>
        <v>2.736842105263158</v>
      </c>
      <c r="V39" s="344">
        <f t="shared" si="4"/>
        <v>3.65</v>
      </c>
      <c r="W39" s="344">
        <f t="shared" si="4"/>
        <v>3.2105263157894735</v>
      </c>
      <c r="X39" s="344">
        <f t="shared" si="4"/>
        <v>3.1176470588235294</v>
      </c>
      <c r="Y39" s="344">
        <f t="shared" si="4"/>
        <v>3.8421052631578947</v>
      </c>
      <c r="Z39" s="344">
        <f t="shared" si="4"/>
        <v>2.588235294117647</v>
      </c>
      <c r="AA39" s="344">
        <f t="shared" si="4"/>
        <v>3.619047619047619</v>
      </c>
      <c r="AB39" s="344">
        <f t="shared" si="4"/>
        <v>3.2631578947368425</v>
      </c>
      <c r="AC39" s="344">
        <f t="shared" si="4"/>
        <v>4.307692307692308</v>
      </c>
      <c r="AD39" s="344">
        <f t="shared" si="4"/>
        <v>4.5</v>
      </c>
      <c r="AE39" s="344">
        <f t="shared" si="4"/>
        <v>3.7222222222222223</v>
      </c>
      <c r="AF39" s="345" t="e">
        <f t="shared" si="4"/>
        <v>#DIV/0!</v>
      </c>
      <c r="AG39" s="345" t="e">
        <f t="shared" si="4"/>
        <v>#DIV/0!</v>
      </c>
      <c r="AH39" s="345" t="e">
        <f t="shared" si="4"/>
        <v>#DIV/0!</v>
      </c>
    </row>
    <row r="40" spans="1:34" s="353" customFormat="1" ht="24" customHeight="1">
      <c r="A40" s="351"/>
      <c r="B40" s="352"/>
      <c r="C40" s="341"/>
      <c r="D40" s="335" t="s">
        <v>175</v>
      </c>
      <c r="E40" s="341"/>
      <c r="F40" s="342"/>
      <c r="G40" s="343"/>
      <c r="H40" s="346">
        <f>_xlfn.RANK.EQ(H39,H39:AE39)</f>
        <v>11</v>
      </c>
      <c r="I40" s="347">
        <f>RANK(I39,H39:AE39)</f>
        <v>2</v>
      </c>
      <c r="J40" s="346">
        <f>RANK(J39,H39:AE39)</f>
        <v>10</v>
      </c>
      <c r="K40" s="346">
        <f>RANK(K39,H39:AE39)</f>
        <v>6</v>
      </c>
      <c r="L40" s="346">
        <f>RANK(L39,H39:AE39)</f>
        <v>17</v>
      </c>
      <c r="M40" s="347">
        <f>RANK(M39,H39:AE39)</f>
        <v>2</v>
      </c>
      <c r="N40" s="346">
        <f>RANK(N39,H39:AE39)</f>
        <v>12</v>
      </c>
      <c r="O40" s="347">
        <f>_xlfn.RANK.EQ(O39,H39:AE39)</f>
        <v>4</v>
      </c>
      <c r="P40" s="346">
        <f>_xlfn.RANK.EQ(P39,G39:AE39)</f>
        <v>7</v>
      </c>
      <c r="Q40" s="347">
        <f>_xlfn.RANK.EQ(Q39,H39:AE39)</f>
        <v>1</v>
      </c>
      <c r="R40" s="346">
        <f>RANK(R39,H39:AE39)</f>
        <v>9</v>
      </c>
      <c r="S40" s="346">
        <f>_xlfn.RANK.EQ(S39,H39:AE39)</f>
        <v>21</v>
      </c>
      <c r="T40" s="346">
        <f>_xlfn.RANK.EQ(T39,H39:AE39)</f>
        <v>22</v>
      </c>
      <c r="U40" s="346">
        <f>_xlfn.RANK.EQ(U39,H39:AE39)</f>
        <v>23</v>
      </c>
      <c r="V40" s="346">
        <f>_xlfn.RANK.EQ(V39,H39:AE39)</f>
        <v>15</v>
      </c>
      <c r="W40" s="346">
        <f>_xlfn.RANK.EQ(W39,H39:AE39)</f>
        <v>19</v>
      </c>
      <c r="X40" s="346">
        <f>_xlfn.RANK.EQ(X39,H39:AE39)</f>
        <v>20</v>
      </c>
      <c r="Y40" s="346">
        <f>_xlfn.RANK.EQ(Y39,H39:AE39)</f>
        <v>12</v>
      </c>
      <c r="Z40" s="346">
        <f>_xlfn.RANK.EQ(Z39,H39:AE39)</f>
        <v>24</v>
      </c>
      <c r="AA40" s="346">
        <f>_xlfn.RANK.EQ(AA39,H39:AE39)</f>
        <v>16</v>
      </c>
      <c r="AB40" s="346">
        <f>_xlfn.RANK.EQ(AB39,H39:AE39)</f>
        <v>18</v>
      </c>
      <c r="AC40" s="346">
        <f>_xlfn.RANK.EQ(AC39,H39:AE39)</f>
        <v>8</v>
      </c>
      <c r="AD40" s="347">
        <f>_xlfn.RANK.EQ(AD39,H39:AE39)</f>
        <v>5</v>
      </c>
      <c r="AE40" s="346">
        <f>_xlfn.RANK.EQ(AE39,H39:AE39)</f>
        <v>14</v>
      </c>
      <c r="AF40" s="346" t="e">
        <f>RANK(AF39,H39:AA39)</f>
        <v>#DIV/0!</v>
      </c>
      <c r="AG40" s="346" t="e">
        <f>RANK(AG39,H39:AA39)</f>
        <v>#DIV/0!</v>
      </c>
      <c r="AH40" s="346" t="e">
        <f>RANK(AH39,I39:AA39)</f>
        <v>#DIV/0!</v>
      </c>
    </row>
    <row r="41" spans="1:34" s="125" customFormat="1" ht="22.5" customHeight="1">
      <c r="A41" s="350"/>
      <c r="B41" s="124"/>
      <c r="D41" s="341"/>
      <c r="G41" s="373"/>
      <c r="H41" s="374"/>
      <c r="I41" s="374"/>
      <c r="J41" s="374"/>
      <c r="K41" s="374"/>
      <c r="L41" s="374"/>
      <c r="M41" s="374"/>
      <c r="N41" s="374"/>
      <c r="O41" s="374"/>
      <c r="P41" s="373"/>
      <c r="Q41" s="373"/>
      <c r="R41" s="374"/>
      <c r="S41" s="375"/>
      <c r="T41" s="375"/>
      <c r="U41" s="375"/>
      <c r="V41" s="375"/>
      <c r="W41" s="376"/>
      <c r="X41" s="377"/>
      <c r="Y41" s="373"/>
      <c r="Z41" s="373"/>
      <c r="AA41" s="373"/>
      <c r="AB41" s="373"/>
      <c r="AC41" s="373"/>
      <c r="AD41" s="373"/>
      <c r="AE41" s="373"/>
      <c r="AF41" s="374"/>
      <c r="AG41" s="374"/>
      <c r="AH41" s="374"/>
    </row>
    <row r="42" spans="3:34" ht="22.5" customHeight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1"/>
      <c r="S42" s="53"/>
      <c r="T42" s="53"/>
      <c r="U42" s="35"/>
      <c r="V42" s="53"/>
      <c r="W42" s="43"/>
      <c r="X42" s="36"/>
      <c r="Y42" s="32"/>
      <c r="Z42" s="32"/>
      <c r="AA42" s="32"/>
      <c r="AB42" s="32"/>
      <c r="AC42" s="32"/>
      <c r="AD42" s="32"/>
      <c r="AE42" s="32"/>
      <c r="AF42" s="51"/>
      <c r="AG42" s="51"/>
      <c r="AH42" s="51"/>
    </row>
    <row r="43" spans="4:34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1"/>
      <c r="P43" s="52"/>
      <c r="Q43" s="52"/>
      <c r="R43" s="51"/>
      <c r="S43" s="53"/>
      <c r="T43" s="53"/>
      <c r="U43" s="35"/>
      <c r="V43" s="53"/>
      <c r="W43" s="43"/>
      <c r="X43" s="36"/>
      <c r="Y43" s="32"/>
      <c r="Z43" s="32"/>
      <c r="AA43" s="32"/>
      <c r="AB43" s="32"/>
      <c r="AC43" s="32"/>
      <c r="AD43" s="32"/>
      <c r="AE43" s="32"/>
      <c r="AF43" s="51"/>
      <c r="AG43" s="51"/>
      <c r="AH43" s="51"/>
    </row>
    <row r="44" spans="1:34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12"/>
      <c r="P44" s="29"/>
      <c r="Q44" s="29"/>
      <c r="R44" s="12"/>
      <c r="S44" s="35"/>
      <c r="T44" s="35"/>
      <c r="U44" s="35"/>
      <c r="V44" s="35"/>
      <c r="W44" s="41"/>
      <c r="X44" s="33"/>
      <c r="Y44" s="26"/>
      <c r="Z44" s="26"/>
      <c r="AA44" s="26"/>
      <c r="AB44" s="26"/>
      <c r="AC44" s="26"/>
      <c r="AD44" s="26"/>
      <c r="AE44" s="26"/>
      <c r="AF44" s="12"/>
      <c r="AG44" s="12"/>
      <c r="AH44" s="12"/>
    </row>
    <row r="45" spans="4:22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75"/>
      <c r="M45" s="280"/>
      <c r="N45" s="281"/>
      <c r="O45" s="280"/>
      <c r="S45" s="35"/>
      <c r="T45" s="35"/>
      <c r="U45" s="35"/>
      <c r="V45" s="35"/>
    </row>
    <row r="46" spans="3:22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6"/>
      <c r="M46" s="275"/>
      <c r="N46" s="275"/>
      <c r="O46" s="275"/>
      <c r="S46" s="35"/>
      <c r="T46" s="35"/>
      <c r="U46" s="35"/>
      <c r="V46" s="35"/>
    </row>
    <row r="47" spans="4:34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L47" s="275"/>
      <c r="S47" s="35"/>
      <c r="T47" s="35"/>
      <c r="U47" s="35"/>
      <c r="V47" s="35"/>
      <c r="AG47" s="164"/>
      <c r="AH47" s="164"/>
    </row>
    <row r="48" spans="4:22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S48" s="35"/>
      <c r="T48" s="35"/>
      <c r="U48" s="35"/>
      <c r="V48" s="35"/>
    </row>
    <row r="49" spans="4:14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N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4" ht="56.25" customHeight="1" hidden="1">
      <c r="D52" s="124"/>
      <c r="E52" s="125"/>
      <c r="F52" s="125"/>
      <c r="G52" s="124"/>
      <c r="H52" s="126"/>
      <c r="I52" s="127"/>
      <c r="J52" s="54"/>
      <c r="AG52" s="54"/>
      <c r="AH52" s="54"/>
    </row>
    <row r="53" spans="1:31" s="12" customFormat="1" ht="24.75" customHeight="1" hidden="1">
      <c r="A53" s="107"/>
      <c r="B53" s="31"/>
      <c r="C53" s="30"/>
      <c r="D53" s="124"/>
      <c r="E53" s="116"/>
      <c r="F53" s="116"/>
      <c r="G53" s="115"/>
      <c r="P53" s="29"/>
      <c r="Q53" s="29"/>
      <c r="S53" s="33"/>
      <c r="T53" s="33"/>
      <c r="U53" s="33"/>
      <c r="V53" s="33"/>
      <c r="W53" s="41"/>
      <c r="X53" s="33"/>
      <c r="Y53" s="26"/>
      <c r="Z53" s="26"/>
      <c r="AA53" s="26"/>
      <c r="AB53" s="26"/>
      <c r="AC53" s="26"/>
      <c r="AD53" s="26"/>
      <c r="AE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4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90</v>
      </c>
      <c r="M57" s="307">
        <v>110</v>
      </c>
      <c r="N57" s="307">
        <v>100</v>
      </c>
      <c r="O57" s="307">
        <v>105</v>
      </c>
      <c r="P57" s="307">
        <v>85</v>
      </c>
      <c r="Q57" s="311">
        <v>75</v>
      </c>
      <c r="R57" s="307">
        <v>110</v>
      </c>
      <c r="S57" s="312">
        <v>105</v>
      </c>
      <c r="T57" s="312">
        <v>100</v>
      </c>
      <c r="U57" s="312">
        <v>100</v>
      </c>
      <c r="V57" s="312">
        <v>105</v>
      </c>
      <c r="W57" s="313">
        <v>100</v>
      </c>
      <c r="X57" s="312">
        <v>90</v>
      </c>
      <c r="Y57" s="309">
        <v>100</v>
      </c>
      <c r="Z57" s="309">
        <v>90</v>
      </c>
      <c r="AA57" s="309">
        <v>110</v>
      </c>
      <c r="AB57" s="309">
        <v>100</v>
      </c>
      <c r="AC57" s="309">
        <v>70</v>
      </c>
      <c r="AD57" s="314">
        <v>75</v>
      </c>
      <c r="AE57" s="309">
        <v>95</v>
      </c>
      <c r="AF57" s="307"/>
      <c r="AG57" s="307"/>
      <c r="AH57" s="307"/>
    </row>
    <row r="58" spans="1:34" s="46" customFormat="1" ht="45" customHeight="1" hidden="1">
      <c r="A58" s="108"/>
      <c r="B58" s="419"/>
      <c r="C58" s="310"/>
      <c r="D58" s="120"/>
      <c r="E58" s="118"/>
      <c r="F58" s="118"/>
      <c r="G58" s="120"/>
      <c r="H58" s="308">
        <f aca="true" t="shared" si="5" ref="H58:AH58">H37/H57*5</f>
        <v>3.8181818181818183</v>
      </c>
      <c r="I58" s="308">
        <f t="shared" si="5"/>
        <v>4.409090909090909</v>
      </c>
      <c r="J58" s="308">
        <f t="shared" si="5"/>
        <v>3.9047619047619047</v>
      </c>
      <c r="K58" s="308">
        <f t="shared" si="5"/>
        <v>4.142857142857143</v>
      </c>
      <c r="L58" s="308">
        <f t="shared" si="5"/>
        <v>3.111111111111111</v>
      </c>
      <c r="M58" s="308">
        <f t="shared" si="5"/>
        <v>4.409090909090909</v>
      </c>
      <c r="N58" s="308">
        <f t="shared" si="5"/>
        <v>3.65</v>
      </c>
      <c r="O58" s="308">
        <f t="shared" si="5"/>
        <v>4.333333333333334</v>
      </c>
      <c r="P58" s="308">
        <f t="shared" si="5"/>
        <v>4.0588235294117645</v>
      </c>
      <c r="Q58" s="308">
        <f t="shared" si="5"/>
        <v>4.6000000000000005</v>
      </c>
      <c r="R58" s="308">
        <f t="shared" si="5"/>
        <v>4</v>
      </c>
      <c r="S58" s="308">
        <f t="shared" si="5"/>
        <v>2.761904761904762</v>
      </c>
      <c r="T58" s="308">
        <f t="shared" si="5"/>
        <v>2.75</v>
      </c>
      <c r="U58" s="308">
        <f t="shared" si="5"/>
        <v>2.6</v>
      </c>
      <c r="V58" s="308">
        <f t="shared" si="5"/>
        <v>3.4761904761904763</v>
      </c>
      <c r="W58" s="308">
        <f t="shared" si="5"/>
        <v>3.05</v>
      </c>
      <c r="X58" s="308">
        <f t="shared" si="5"/>
        <v>2.9444444444444446</v>
      </c>
      <c r="Y58" s="308">
        <f t="shared" si="5"/>
        <v>3.65</v>
      </c>
      <c r="Z58" s="308">
        <f t="shared" si="5"/>
        <v>2.444444444444444</v>
      </c>
      <c r="AA58" s="308">
        <f t="shared" si="5"/>
        <v>3.4545454545454546</v>
      </c>
      <c r="AB58" s="308">
        <f t="shared" si="5"/>
        <v>3.1</v>
      </c>
      <c r="AC58" s="308">
        <f t="shared" si="5"/>
        <v>4</v>
      </c>
      <c r="AD58" s="308">
        <f t="shared" si="5"/>
        <v>4.2</v>
      </c>
      <c r="AE58" s="308">
        <f t="shared" si="5"/>
        <v>3.526315789473684</v>
      </c>
      <c r="AF58" s="308" t="e">
        <f t="shared" si="5"/>
        <v>#DIV/0!</v>
      </c>
      <c r="AG58" s="308" t="e">
        <f t="shared" si="5"/>
        <v>#DIV/0!</v>
      </c>
      <c r="AH58" s="308" t="e">
        <f t="shared" si="5"/>
        <v>#DIV/0!</v>
      </c>
    </row>
    <row r="59" ht="45" customHeight="1" hidden="1"/>
  </sheetData>
  <sheetProtection/>
  <autoFilter ref="A3:AH42"/>
  <mergeCells count="15">
    <mergeCell ref="B1:K1"/>
    <mergeCell ref="B6:G6"/>
    <mergeCell ref="B12:E12"/>
    <mergeCell ref="B21:G21"/>
    <mergeCell ref="B24:G24"/>
    <mergeCell ref="B28:G28"/>
    <mergeCell ref="E49:F49"/>
    <mergeCell ref="D50:F50"/>
    <mergeCell ref="D51:F51"/>
    <mergeCell ref="B34:G34"/>
    <mergeCell ref="E44:F44"/>
    <mergeCell ref="E45:F45"/>
    <mergeCell ref="E46:F46"/>
    <mergeCell ref="E47:F47"/>
    <mergeCell ref="E48:F48"/>
  </mergeCells>
  <conditionalFormatting sqref="S13:T14 T20 S18:T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$V$8</formula>
    </cfRule>
  </conditionalFormatting>
  <conditionalFormatting sqref="V20 U14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$U$8</formula>
    </cfRule>
  </conditionalFormatting>
  <conditionalFormatting sqref="X13 W18 W20 W14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$U$8</formula>
    </cfRule>
  </conditionalFormatting>
  <conditionalFormatting sqref="Y18:Z18 Z20:AA20 AA10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$U$8</formula>
    </cfRule>
  </conditionalFormatting>
  <conditionalFormatting sqref="AE18 AE12:AE13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$U$8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0" r:id="rId1"/>
  <colBreaks count="1" manualBreakCount="1">
    <brk id="19" max="5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outlinePr summaryRight="0"/>
  </sheetPr>
  <dimension ref="A1:AG58"/>
  <sheetViews>
    <sheetView zoomScale="50" zoomScaleNormal="50" zoomScaleSheetLayoutView="39" zoomScalePageLayoutView="0" workbookViewId="0" topLeftCell="A1">
      <pane ySplit="3" topLeftCell="A28" activePane="bottomLeft" state="frozen"/>
      <selection pane="topLeft" activeCell="F32" sqref="F32"/>
      <selection pane="bottomLeft" activeCell="F32" sqref="F32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5" width="26.00390625" style="12" customWidth="1" outlineLevel="1"/>
    <col min="16" max="16" width="26.00390625" style="29" customWidth="1" outlineLevel="1"/>
    <col min="17" max="17" width="26.00390625" style="12" customWidth="1" outlineLevel="1"/>
    <col min="18" max="21" width="26.00390625" style="33" customWidth="1" outlineLevel="1"/>
    <col min="22" max="22" width="26.00390625" style="41" customWidth="1" outlineLevel="1"/>
    <col min="23" max="23" width="26.00390625" style="33" customWidth="1" outlineLevel="1"/>
    <col min="24" max="30" width="26.00390625" style="26" customWidth="1" outlineLevel="1"/>
    <col min="31" max="33" width="26.00390625" style="12" customWidth="1" outlineLevel="1"/>
    <col min="34" max="16384" width="8.8515625" style="26" customWidth="1"/>
  </cols>
  <sheetData>
    <row r="1" spans="2:11" ht="27" customHeight="1">
      <c r="B1" s="461" t="s">
        <v>315</v>
      </c>
      <c r="C1" s="461"/>
      <c r="D1" s="461"/>
      <c r="E1" s="461"/>
      <c r="F1" s="461"/>
      <c r="G1" s="461"/>
      <c r="H1" s="461"/>
      <c r="I1" s="461"/>
      <c r="J1" s="461"/>
      <c r="K1" s="461"/>
    </row>
    <row r="2" ht="15" customHeight="1">
      <c r="B2" s="102"/>
    </row>
    <row r="3" spans="1:33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241</v>
      </c>
      <c r="M3" s="252" t="s">
        <v>104</v>
      </c>
      <c r="N3" s="252" t="s">
        <v>163</v>
      </c>
      <c r="O3" s="252" t="s">
        <v>111</v>
      </c>
      <c r="P3" s="252" t="s">
        <v>114</v>
      </c>
      <c r="Q3" s="252" t="s">
        <v>115</v>
      </c>
      <c r="R3" s="252" t="s">
        <v>125</v>
      </c>
      <c r="S3" s="252" t="s">
        <v>126</v>
      </c>
      <c r="T3" s="252" t="s">
        <v>201</v>
      </c>
      <c r="U3" s="252" t="s">
        <v>165</v>
      </c>
      <c r="V3" s="252" t="s">
        <v>167</v>
      </c>
      <c r="W3" s="252" t="s">
        <v>166</v>
      </c>
      <c r="X3" s="252" t="s">
        <v>127</v>
      </c>
      <c r="Y3" s="252" t="s">
        <v>168</v>
      </c>
      <c r="Z3" s="252" t="s">
        <v>169</v>
      </c>
      <c r="AA3" s="410" t="s">
        <v>149</v>
      </c>
      <c r="AB3" s="252" t="s">
        <v>199</v>
      </c>
      <c r="AC3" s="410" t="s">
        <v>200</v>
      </c>
      <c r="AD3" s="252" t="s">
        <v>202</v>
      </c>
      <c r="AE3" s="252" t="s">
        <v>242</v>
      </c>
      <c r="AF3" s="252" t="s">
        <v>103</v>
      </c>
      <c r="AG3" s="252" t="s">
        <v>293</v>
      </c>
    </row>
    <row r="4" spans="1:33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295</v>
      </c>
      <c r="M4" s="318" t="s">
        <v>316</v>
      </c>
      <c r="N4" s="318" t="s">
        <v>319</v>
      </c>
      <c r="O4" s="318" t="s">
        <v>296</v>
      </c>
      <c r="P4" s="318" t="s">
        <v>298</v>
      </c>
      <c r="Q4" s="318" t="s">
        <v>321</v>
      </c>
      <c r="R4" s="260" t="s">
        <v>305</v>
      </c>
      <c r="S4" s="260" t="s">
        <v>306</v>
      </c>
      <c r="T4" s="260" t="s">
        <v>307</v>
      </c>
      <c r="U4" s="260" t="s">
        <v>308</v>
      </c>
      <c r="V4" s="260" t="s">
        <v>309</v>
      </c>
      <c r="W4" s="260" t="s">
        <v>310</v>
      </c>
      <c r="X4" s="260" t="s">
        <v>311</v>
      </c>
      <c r="Y4" s="260" t="s">
        <v>312</v>
      </c>
      <c r="Z4" s="260" t="s">
        <v>313</v>
      </c>
      <c r="AA4" s="318" t="s">
        <v>302</v>
      </c>
      <c r="AB4" s="318" t="s">
        <v>303</v>
      </c>
      <c r="AC4" s="318" t="s">
        <v>304</v>
      </c>
      <c r="AD4" s="260" t="s">
        <v>314</v>
      </c>
      <c r="AE4" s="318" t="s">
        <v>269</v>
      </c>
      <c r="AF4" s="318" t="s">
        <v>294</v>
      </c>
      <c r="AG4" s="318" t="s">
        <v>294</v>
      </c>
    </row>
    <row r="5" spans="1:33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5</v>
      </c>
      <c r="M5" s="111">
        <v>6</v>
      </c>
      <c r="N5" s="111">
        <v>7</v>
      </c>
      <c r="O5" s="111">
        <v>8</v>
      </c>
      <c r="P5" s="111">
        <v>9</v>
      </c>
      <c r="Q5" s="111">
        <v>11</v>
      </c>
      <c r="R5" s="111">
        <v>12</v>
      </c>
      <c r="S5" s="111">
        <v>13</v>
      </c>
      <c r="T5" s="111">
        <v>14</v>
      </c>
      <c r="U5" s="111">
        <v>15</v>
      </c>
      <c r="V5" s="111">
        <v>16</v>
      </c>
      <c r="W5" s="111">
        <v>17</v>
      </c>
      <c r="X5" s="111">
        <v>18</v>
      </c>
      <c r="Y5" s="111">
        <v>19</v>
      </c>
      <c r="Z5" s="111">
        <v>20</v>
      </c>
      <c r="AA5" s="111">
        <v>21</v>
      </c>
      <c r="AB5" s="111">
        <v>22</v>
      </c>
      <c r="AC5" s="111">
        <v>23</v>
      </c>
      <c r="AD5" s="111">
        <v>24</v>
      </c>
      <c r="AE5" s="111">
        <v>25</v>
      </c>
      <c r="AF5" s="111">
        <v>26</v>
      </c>
      <c r="AG5" s="111">
        <v>27</v>
      </c>
    </row>
    <row r="6" spans="1:33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v>25</v>
      </c>
      <c r="I6" s="284">
        <v>24</v>
      </c>
      <c r="J6" s="284">
        <v>20</v>
      </c>
      <c r="K6" s="284">
        <v>15</v>
      </c>
      <c r="L6" s="284">
        <v>10</v>
      </c>
      <c r="M6" s="284">
        <v>25</v>
      </c>
      <c r="N6" s="284">
        <v>5</v>
      </c>
      <c r="O6" s="284">
        <v>25</v>
      </c>
      <c r="P6" s="284">
        <v>25</v>
      </c>
      <c r="Q6" s="284">
        <v>20</v>
      </c>
      <c r="R6" s="284">
        <v>10</v>
      </c>
      <c r="S6" s="284">
        <v>5</v>
      </c>
      <c r="T6" s="284">
        <v>10</v>
      </c>
      <c r="U6" s="284">
        <v>15</v>
      </c>
      <c r="V6" s="284">
        <v>10</v>
      </c>
      <c r="W6" s="284">
        <v>15</v>
      </c>
      <c r="X6" s="284">
        <v>20</v>
      </c>
      <c r="Y6" s="284">
        <v>10</v>
      </c>
      <c r="Z6" s="284">
        <v>19</v>
      </c>
      <c r="AA6" s="284">
        <v>15</v>
      </c>
      <c r="AB6" s="284">
        <v>13</v>
      </c>
      <c r="AC6" s="284">
        <v>20</v>
      </c>
      <c r="AD6" s="284">
        <v>10</v>
      </c>
      <c r="AE6" s="284">
        <f>AE7+AE8+AE9+AE11</f>
        <v>0</v>
      </c>
      <c r="AF6" s="284">
        <f>AF7+AF8+AF9+AF11</f>
        <v>0</v>
      </c>
      <c r="AG6" s="284">
        <f>AG7+AG8+AG9+AG11</f>
        <v>0</v>
      </c>
    </row>
    <row r="7" spans="1:33" ht="37.5">
      <c r="A7" s="63">
        <v>2</v>
      </c>
      <c r="B7" s="260" t="s">
        <v>54</v>
      </c>
      <c r="C7" s="326" t="s">
        <v>55</v>
      </c>
      <c r="D7" s="123">
        <f>AVERAGE(H7:AD7)</f>
        <v>2.608695652173913</v>
      </c>
      <c r="E7" s="110">
        <v>11</v>
      </c>
      <c r="F7" s="110">
        <v>12</v>
      </c>
      <c r="G7" s="110">
        <v>0</v>
      </c>
      <c r="H7" s="329">
        <v>5</v>
      </c>
      <c r="I7" s="329">
        <v>5</v>
      </c>
      <c r="J7" s="329">
        <v>5</v>
      </c>
      <c r="K7" s="329">
        <v>0</v>
      </c>
      <c r="L7" s="329">
        <v>0</v>
      </c>
      <c r="M7" s="329">
        <v>5</v>
      </c>
      <c r="N7" s="329">
        <v>0</v>
      </c>
      <c r="O7" s="329">
        <v>5</v>
      </c>
      <c r="P7" s="329">
        <v>5</v>
      </c>
      <c r="Q7" s="329">
        <v>5</v>
      </c>
      <c r="R7" s="329">
        <v>0</v>
      </c>
      <c r="S7" s="329">
        <v>0</v>
      </c>
      <c r="T7" s="329">
        <v>0</v>
      </c>
      <c r="U7" s="329">
        <v>0</v>
      </c>
      <c r="V7" s="329">
        <v>0</v>
      </c>
      <c r="W7" s="329">
        <v>0</v>
      </c>
      <c r="X7" s="329">
        <v>5</v>
      </c>
      <c r="Y7" s="329">
        <v>0</v>
      </c>
      <c r="Z7" s="329">
        <v>5</v>
      </c>
      <c r="AA7" s="331">
        <v>5</v>
      </c>
      <c r="AB7" s="331">
        <v>5</v>
      </c>
      <c r="AC7" s="331">
        <v>5</v>
      </c>
      <c r="AD7" s="329">
        <v>0</v>
      </c>
      <c r="AE7" s="332"/>
      <c r="AF7" s="332"/>
      <c r="AG7" s="332"/>
    </row>
    <row r="8" spans="1:33" ht="23.25">
      <c r="A8" s="63">
        <v>3</v>
      </c>
      <c r="B8" s="260" t="s">
        <v>56</v>
      </c>
      <c r="C8" s="326" t="s">
        <v>57</v>
      </c>
      <c r="D8" s="123">
        <f>AVERAGE(H8:AD8)</f>
        <v>1.9565217391304348</v>
      </c>
      <c r="E8" s="110">
        <v>14</v>
      </c>
      <c r="F8" s="110">
        <v>9</v>
      </c>
      <c r="G8" s="110">
        <v>0</v>
      </c>
      <c r="H8" s="329">
        <v>5</v>
      </c>
      <c r="I8" s="329">
        <v>5</v>
      </c>
      <c r="J8" s="329">
        <v>5</v>
      </c>
      <c r="K8" s="329">
        <v>0</v>
      </c>
      <c r="L8" s="329">
        <v>0</v>
      </c>
      <c r="M8" s="329">
        <v>5</v>
      </c>
      <c r="N8" s="329">
        <v>0</v>
      </c>
      <c r="O8" s="329">
        <v>5</v>
      </c>
      <c r="P8" s="329">
        <v>5</v>
      </c>
      <c r="Q8" s="329">
        <v>0</v>
      </c>
      <c r="R8" s="329">
        <v>0</v>
      </c>
      <c r="S8" s="329">
        <v>0</v>
      </c>
      <c r="T8" s="329">
        <v>0</v>
      </c>
      <c r="U8" s="329">
        <v>0</v>
      </c>
      <c r="V8" s="329">
        <v>0</v>
      </c>
      <c r="W8" s="329">
        <v>0</v>
      </c>
      <c r="X8" s="329">
        <v>0</v>
      </c>
      <c r="Y8" s="329">
        <v>0</v>
      </c>
      <c r="Z8" s="329">
        <v>0</v>
      </c>
      <c r="AA8" s="331">
        <v>5</v>
      </c>
      <c r="AB8" s="331">
        <v>5</v>
      </c>
      <c r="AC8" s="331">
        <v>5</v>
      </c>
      <c r="AD8" s="329">
        <v>0</v>
      </c>
      <c r="AE8" s="332"/>
      <c r="AF8" s="332"/>
      <c r="AG8" s="332"/>
    </row>
    <row r="9" spans="1:33" ht="150">
      <c r="A9" s="63">
        <v>4</v>
      </c>
      <c r="B9" s="260" t="s">
        <v>58</v>
      </c>
      <c r="C9" s="326" t="s">
        <v>128</v>
      </c>
      <c r="D9" s="123">
        <f>AVERAGE(H9:AD9)</f>
        <v>4.478260869565218</v>
      </c>
      <c r="E9" s="110">
        <v>3</v>
      </c>
      <c r="F9" s="110">
        <v>20</v>
      </c>
      <c r="G9" s="110">
        <v>0</v>
      </c>
      <c r="H9" s="329">
        <v>5</v>
      </c>
      <c r="I9" s="329">
        <v>5</v>
      </c>
      <c r="J9" s="329">
        <v>5</v>
      </c>
      <c r="K9" s="329">
        <v>5</v>
      </c>
      <c r="L9" s="329">
        <v>5</v>
      </c>
      <c r="M9" s="329">
        <v>5</v>
      </c>
      <c r="N9" s="329">
        <v>0</v>
      </c>
      <c r="O9" s="329">
        <v>5</v>
      </c>
      <c r="P9" s="329">
        <v>5</v>
      </c>
      <c r="Q9" s="329">
        <v>5</v>
      </c>
      <c r="R9" s="329">
        <v>5</v>
      </c>
      <c r="S9" s="329">
        <v>5</v>
      </c>
      <c r="T9" s="329">
        <v>5</v>
      </c>
      <c r="U9" s="329">
        <v>5</v>
      </c>
      <c r="V9" s="329">
        <v>5</v>
      </c>
      <c r="W9" s="329">
        <v>5</v>
      </c>
      <c r="X9" s="329">
        <v>5</v>
      </c>
      <c r="Y9" s="329">
        <v>0</v>
      </c>
      <c r="Z9" s="329">
        <v>5</v>
      </c>
      <c r="AA9" s="331">
        <v>5</v>
      </c>
      <c r="AB9" s="331">
        <v>3</v>
      </c>
      <c r="AC9" s="329">
        <v>5</v>
      </c>
      <c r="AD9" s="329">
        <v>5</v>
      </c>
      <c r="AE9" s="332"/>
      <c r="AF9" s="332"/>
      <c r="AG9" s="332"/>
    </row>
    <row r="10" spans="1:33" ht="93.75">
      <c r="A10" s="63">
        <v>5</v>
      </c>
      <c r="B10" s="260" t="s">
        <v>59</v>
      </c>
      <c r="C10" s="326" t="s">
        <v>60</v>
      </c>
      <c r="D10" s="123">
        <f>AVERAGE(H10:AD10)</f>
        <v>4.875</v>
      </c>
      <c r="E10" s="110">
        <v>2</v>
      </c>
      <c r="F10" s="110">
        <v>14</v>
      </c>
      <c r="G10" s="110">
        <v>7</v>
      </c>
      <c r="H10" s="329">
        <v>5</v>
      </c>
      <c r="I10" s="329">
        <v>4</v>
      </c>
      <c r="J10" s="329" t="s">
        <v>164</v>
      </c>
      <c r="K10" s="329">
        <v>5</v>
      </c>
      <c r="L10" s="329" t="s">
        <v>164</v>
      </c>
      <c r="M10" s="329">
        <v>5</v>
      </c>
      <c r="N10" s="329" t="s">
        <v>164</v>
      </c>
      <c r="O10" s="329">
        <v>5</v>
      </c>
      <c r="P10" s="329">
        <v>5</v>
      </c>
      <c r="Q10" s="329">
        <v>5</v>
      </c>
      <c r="R10" s="329">
        <v>5</v>
      </c>
      <c r="S10" s="329" t="s">
        <v>164</v>
      </c>
      <c r="T10" s="329">
        <v>5</v>
      </c>
      <c r="U10" s="329">
        <v>5</v>
      </c>
      <c r="V10" s="329" t="s">
        <v>164</v>
      </c>
      <c r="W10" s="329">
        <v>5</v>
      </c>
      <c r="X10" s="329">
        <v>5</v>
      </c>
      <c r="Y10" s="329">
        <v>5</v>
      </c>
      <c r="Z10" s="333">
        <v>4</v>
      </c>
      <c r="AA10" s="331" t="s">
        <v>164</v>
      </c>
      <c r="AB10" s="331" t="s">
        <v>164</v>
      </c>
      <c r="AC10" s="331">
        <v>5</v>
      </c>
      <c r="AD10" s="329">
        <v>5</v>
      </c>
      <c r="AE10" s="332"/>
      <c r="AF10" s="332"/>
      <c r="AG10" s="332"/>
    </row>
    <row r="11" spans="1:33" ht="112.5">
      <c r="A11" s="63">
        <v>6</v>
      </c>
      <c r="B11" s="260" t="s">
        <v>61</v>
      </c>
      <c r="C11" s="326" t="s">
        <v>62</v>
      </c>
      <c r="D11" s="123">
        <f>AVERAGE(H11:AD11)</f>
        <v>3.4782608695652173</v>
      </c>
      <c r="E11" s="110">
        <v>7</v>
      </c>
      <c r="F11" s="110">
        <v>16</v>
      </c>
      <c r="G11" s="110">
        <v>0</v>
      </c>
      <c r="H11" s="329">
        <v>5</v>
      </c>
      <c r="I11" s="329">
        <v>5</v>
      </c>
      <c r="J11" s="329">
        <v>5</v>
      </c>
      <c r="K11" s="329">
        <v>5</v>
      </c>
      <c r="L11" s="329">
        <v>5</v>
      </c>
      <c r="M11" s="329">
        <v>5</v>
      </c>
      <c r="N11" s="329">
        <v>5</v>
      </c>
      <c r="O11" s="329">
        <v>5</v>
      </c>
      <c r="P11" s="329">
        <v>5</v>
      </c>
      <c r="Q11" s="329">
        <v>5</v>
      </c>
      <c r="R11" s="329">
        <v>0</v>
      </c>
      <c r="S11" s="329">
        <v>0</v>
      </c>
      <c r="T11" s="329">
        <v>0</v>
      </c>
      <c r="U11" s="329">
        <v>5</v>
      </c>
      <c r="V11" s="329">
        <v>5</v>
      </c>
      <c r="W11" s="329">
        <v>5</v>
      </c>
      <c r="X11" s="329">
        <v>5</v>
      </c>
      <c r="Y11" s="329">
        <v>5</v>
      </c>
      <c r="Z11" s="329">
        <v>5</v>
      </c>
      <c r="AA11" s="331">
        <v>0</v>
      </c>
      <c r="AB11" s="331">
        <v>0</v>
      </c>
      <c r="AC11" s="331">
        <v>0</v>
      </c>
      <c r="AD11" s="329">
        <v>0</v>
      </c>
      <c r="AE11" s="332"/>
      <c r="AF11" s="332"/>
      <c r="AG11" s="332"/>
    </row>
    <row r="12" spans="1:33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v>34</v>
      </c>
      <c r="I12" s="148">
        <v>38</v>
      </c>
      <c r="J12" s="148">
        <v>32</v>
      </c>
      <c r="K12" s="148">
        <v>37</v>
      </c>
      <c r="L12" s="148">
        <v>21</v>
      </c>
      <c r="M12" s="148">
        <v>38</v>
      </c>
      <c r="N12" s="148">
        <v>33</v>
      </c>
      <c r="O12" s="148">
        <v>31</v>
      </c>
      <c r="P12" s="148">
        <v>19</v>
      </c>
      <c r="Q12" s="148">
        <v>38</v>
      </c>
      <c r="R12" s="148">
        <v>33</v>
      </c>
      <c r="S12" s="148">
        <v>30</v>
      </c>
      <c r="T12" s="148">
        <v>22</v>
      </c>
      <c r="U12" s="148">
        <v>33</v>
      </c>
      <c r="V12" s="148">
        <v>36</v>
      </c>
      <c r="W12" s="148">
        <v>18</v>
      </c>
      <c r="X12" s="148">
        <v>28</v>
      </c>
      <c r="Y12" s="148">
        <v>14</v>
      </c>
      <c r="Z12" s="148">
        <v>37</v>
      </c>
      <c r="AA12" s="148">
        <v>37</v>
      </c>
      <c r="AB12" s="148">
        <v>23</v>
      </c>
      <c r="AC12" s="148">
        <v>23</v>
      </c>
      <c r="AD12" s="249">
        <v>27</v>
      </c>
      <c r="AE12" s="148"/>
      <c r="AF12" s="148"/>
      <c r="AG12" s="148"/>
    </row>
    <row r="13" spans="1:33" ht="56.25">
      <c r="A13" s="63">
        <v>8</v>
      </c>
      <c r="B13" s="63" t="s">
        <v>63</v>
      </c>
      <c r="C13" s="326" t="s">
        <v>64</v>
      </c>
      <c r="D13" s="123">
        <f aca="true" t="shared" si="0" ref="D13:D20">AVERAGE(H13:AD13)</f>
        <v>3.869565217391304</v>
      </c>
      <c r="E13" s="110">
        <v>10</v>
      </c>
      <c r="F13" s="110">
        <v>13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5</v>
      </c>
      <c r="N13" s="289">
        <v>5</v>
      </c>
      <c r="O13" s="289">
        <v>5</v>
      </c>
      <c r="P13" s="289">
        <v>3</v>
      </c>
      <c r="Q13" s="289">
        <v>5</v>
      </c>
      <c r="R13" s="320">
        <v>3</v>
      </c>
      <c r="S13" s="320">
        <v>3</v>
      </c>
      <c r="T13" s="289">
        <v>5</v>
      </c>
      <c r="U13" s="289">
        <v>5</v>
      </c>
      <c r="V13" s="289">
        <v>5</v>
      </c>
      <c r="W13" s="320">
        <v>3</v>
      </c>
      <c r="X13" s="289">
        <v>0</v>
      </c>
      <c r="Y13" s="289">
        <v>0</v>
      </c>
      <c r="Z13" s="289">
        <v>5</v>
      </c>
      <c r="AA13" s="322">
        <v>3</v>
      </c>
      <c r="AB13" s="322">
        <v>5</v>
      </c>
      <c r="AC13" s="322">
        <v>5</v>
      </c>
      <c r="AD13" s="293">
        <v>3</v>
      </c>
      <c r="AE13" s="289"/>
      <c r="AF13" s="289"/>
      <c r="AG13" s="289"/>
    </row>
    <row r="14" spans="1:33" ht="93.75">
      <c r="A14" s="63">
        <v>9</v>
      </c>
      <c r="B14" s="63" t="s">
        <v>65</v>
      </c>
      <c r="C14" s="326" t="s">
        <v>66</v>
      </c>
      <c r="D14" s="123">
        <f t="shared" si="0"/>
        <v>2.652173913043478</v>
      </c>
      <c r="E14" s="110">
        <v>19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3</v>
      </c>
      <c r="L14" s="289">
        <v>2</v>
      </c>
      <c r="M14" s="289">
        <v>3</v>
      </c>
      <c r="N14" s="289">
        <v>3</v>
      </c>
      <c r="O14" s="289">
        <v>2</v>
      </c>
      <c r="P14" s="289">
        <v>1</v>
      </c>
      <c r="Q14" s="289">
        <v>3</v>
      </c>
      <c r="R14" s="320">
        <v>2</v>
      </c>
      <c r="S14" s="320">
        <v>1</v>
      </c>
      <c r="T14" s="320">
        <v>2</v>
      </c>
      <c r="U14" s="289">
        <v>3</v>
      </c>
      <c r="V14" s="320">
        <v>4</v>
      </c>
      <c r="W14" s="289">
        <v>2</v>
      </c>
      <c r="X14" s="289">
        <v>0</v>
      </c>
      <c r="Y14" s="289">
        <v>0</v>
      </c>
      <c r="Z14" s="289">
        <v>5</v>
      </c>
      <c r="AA14" s="322">
        <v>5</v>
      </c>
      <c r="AB14" s="322">
        <v>5</v>
      </c>
      <c r="AC14" s="322">
        <v>5</v>
      </c>
      <c r="AD14" s="289">
        <v>0</v>
      </c>
      <c r="AE14" s="289"/>
      <c r="AF14" s="289"/>
      <c r="AG14" s="289"/>
    </row>
    <row r="15" spans="1:33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23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289">
        <v>5</v>
      </c>
      <c r="AA15" s="322">
        <v>5</v>
      </c>
      <c r="AB15" s="322">
        <v>5</v>
      </c>
      <c r="AC15" s="322">
        <v>5</v>
      </c>
      <c r="AD15" s="289">
        <v>5</v>
      </c>
      <c r="AE15" s="289"/>
      <c r="AF15" s="289"/>
      <c r="AG15" s="289"/>
    </row>
    <row r="16" spans="1:33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17</v>
      </c>
      <c r="G16" s="110">
        <v>6</v>
      </c>
      <c r="H16" s="289">
        <v>5</v>
      </c>
      <c r="I16" s="289">
        <v>5</v>
      </c>
      <c r="J16" s="289">
        <v>5</v>
      </c>
      <c r="K16" s="289">
        <v>5</v>
      </c>
      <c r="L16" s="289" t="s">
        <v>164</v>
      </c>
      <c r="M16" s="289">
        <v>5</v>
      </c>
      <c r="N16" s="289">
        <v>5</v>
      </c>
      <c r="O16" s="289">
        <v>5</v>
      </c>
      <c r="P16" s="289" t="s">
        <v>164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>
        <v>5</v>
      </c>
      <c r="W16" s="289" t="s">
        <v>164</v>
      </c>
      <c r="X16" s="289">
        <v>5</v>
      </c>
      <c r="Y16" s="289" t="s">
        <v>164</v>
      </c>
      <c r="Z16" s="289">
        <v>5</v>
      </c>
      <c r="AA16" s="322">
        <v>5</v>
      </c>
      <c r="AB16" s="322" t="s">
        <v>164</v>
      </c>
      <c r="AC16" s="322" t="s">
        <v>164</v>
      </c>
      <c r="AD16" s="289">
        <v>5</v>
      </c>
      <c r="AE16" s="289"/>
      <c r="AF16" s="289"/>
      <c r="AG16" s="289"/>
    </row>
    <row r="17" spans="1:33" ht="56.25">
      <c r="A17" s="63">
        <v>12</v>
      </c>
      <c r="B17" s="63" t="s">
        <v>71</v>
      </c>
      <c r="C17" s="326" t="s">
        <v>72</v>
      </c>
      <c r="D17" s="123">
        <f t="shared" si="0"/>
        <v>5</v>
      </c>
      <c r="E17" s="110">
        <v>3</v>
      </c>
      <c r="F17" s="110">
        <v>14</v>
      </c>
      <c r="G17" s="110">
        <v>6</v>
      </c>
      <c r="H17" s="289">
        <v>5</v>
      </c>
      <c r="I17" s="289">
        <v>5</v>
      </c>
      <c r="J17" s="289">
        <v>5</v>
      </c>
      <c r="K17" s="289">
        <v>5</v>
      </c>
      <c r="L17" s="289" t="s">
        <v>164</v>
      </c>
      <c r="M17" s="289">
        <v>5</v>
      </c>
      <c r="N17" s="289">
        <v>5</v>
      </c>
      <c r="O17" s="289">
        <v>5</v>
      </c>
      <c r="P17" s="289" t="s">
        <v>164</v>
      </c>
      <c r="Q17" s="289">
        <v>5</v>
      </c>
      <c r="R17" s="289">
        <v>5</v>
      </c>
      <c r="S17" s="289">
        <v>5</v>
      </c>
      <c r="T17" s="289">
        <v>5</v>
      </c>
      <c r="U17" s="289">
        <v>5</v>
      </c>
      <c r="V17" s="289">
        <v>5</v>
      </c>
      <c r="W17" s="289" t="s">
        <v>164</v>
      </c>
      <c r="X17" s="289">
        <v>5</v>
      </c>
      <c r="Y17" s="289" t="s">
        <v>164</v>
      </c>
      <c r="Z17" s="289">
        <v>5</v>
      </c>
      <c r="AA17" s="322">
        <v>5</v>
      </c>
      <c r="AB17" s="322" t="s">
        <v>164</v>
      </c>
      <c r="AC17" s="322" t="s">
        <v>164</v>
      </c>
      <c r="AD17" s="289">
        <v>5</v>
      </c>
      <c r="AE17" s="289"/>
      <c r="AF17" s="289"/>
      <c r="AG17" s="289"/>
    </row>
    <row r="18" spans="1:33" ht="23.25">
      <c r="A18" s="63">
        <v>13</v>
      </c>
      <c r="B18" s="63" t="s">
        <v>73</v>
      </c>
      <c r="C18" s="326" t="s">
        <v>74</v>
      </c>
      <c r="D18" s="123">
        <f t="shared" si="0"/>
        <v>3.739130434782609</v>
      </c>
      <c r="E18" s="110">
        <v>14</v>
      </c>
      <c r="F18" s="110">
        <v>9</v>
      </c>
      <c r="G18" s="110">
        <v>0</v>
      </c>
      <c r="H18" s="289">
        <v>5</v>
      </c>
      <c r="I18" s="289">
        <v>5</v>
      </c>
      <c r="J18" s="289">
        <v>5</v>
      </c>
      <c r="K18" s="289">
        <v>4</v>
      </c>
      <c r="L18" s="289">
        <v>4</v>
      </c>
      <c r="M18" s="289">
        <v>5</v>
      </c>
      <c r="N18" s="289">
        <v>5</v>
      </c>
      <c r="O18" s="289">
        <v>4</v>
      </c>
      <c r="P18" s="289">
        <v>5</v>
      </c>
      <c r="Q18" s="289">
        <v>5</v>
      </c>
      <c r="R18" s="320">
        <v>3</v>
      </c>
      <c r="S18" s="320">
        <v>3</v>
      </c>
      <c r="T18" s="289">
        <v>0</v>
      </c>
      <c r="U18" s="289">
        <v>5</v>
      </c>
      <c r="V18" s="320">
        <v>3</v>
      </c>
      <c r="W18" s="289">
        <v>0</v>
      </c>
      <c r="X18" s="320">
        <v>3</v>
      </c>
      <c r="Y18" s="293">
        <v>3</v>
      </c>
      <c r="Z18" s="289">
        <v>5</v>
      </c>
      <c r="AA18" s="322">
        <v>4</v>
      </c>
      <c r="AB18" s="322">
        <v>3</v>
      </c>
      <c r="AC18" s="322">
        <v>3</v>
      </c>
      <c r="AD18" s="293">
        <v>4</v>
      </c>
      <c r="AE18" s="289"/>
      <c r="AF18" s="289"/>
      <c r="AG18" s="289"/>
    </row>
    <row r="19" spans="1:33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23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289">
        <v>5</v>
      </c>
      <c r="AA19" s="322">
        <v>5</v>
      </c>
      <c r="AB19" s="322">
        <v>5</v>
      </c>
      <c r="AC19" s="322">
        <v>5</v>
      </c>
      <c r="AD19" s="322">
        <v>5</v>
      </c>
      <c r="AE19" s="289"/>
      <c r="AF19" s="289"/>
      <c r="AG19" s="289"/>
    </row>
    <row r="20" spans="1:33" ht="37.5">
      <c r="A20" s="63">
        <v>15</v>
      </c>
      <c r="B20" s="63" t="s">
        <v>77</v>
      </c>
      <c r="C20" s="326" t="s">
        <v>78</v>
      </c>
      <c r="D20" s="123">
        <f t="shared" si="0"/>
        <v>3.1666666666666665</v>
      </c>
      <c r="E20" s="110">
        <v>11</v>
      </c>
      <c r="F20" s="110">
        <v>7</v>
      </c>
      <c r="G20" s="110">
        <v>5</v>
      </c>
      <c r="H20" s="289">
        <v>3</v>
      </c>
      <c r="I20" s="289">
        <v>4</v>
      </c>
      <c r="J20" s="289">
        <v>1</v>
      </c>
      <c r="K20" s="289">
        <v>5</v>
      </c>
      <c r="L20" s="289">
        <v>0</v>
      </c>
      <c r="M20" s="289">
        <v>5</v>
      </c>
      <c r="N20" s="289">
        <v>0</v>
      </c>
      <c r="O20" s="289">
        <v>1</v>
      </c>
      <c r="P20" s="289" t="s">
        <v>164</v>
      </c>
      <c r="Q20" s="289">
        <v>5</v>
      </c>
      <c r="R20" s="289">
        <v>5</v>
      </c>
      <c r="S20" s="320">
        <v>3</v>
      </c>
      <c r="T20" s="289" t="s">
        <v>164</v>
      </c>
      <c r="U20" s="320">
        <v>3</v>
      </c>
      <c r="V20" s="320">
        <v>4</v>
      </c>
      <c r="W20" s="289">
        <v>5</v>
      </c>
      <c r="X20" s="289">
        <v>5</v>
      </c>
      <c r="Y20" s="320">
        <v>1</v>
      </c>
      <c r="Z20" s="293">
        <v>2</v>
      </c>
      <c r="AA20" s="322">
        <v>5</v>
      </c>
      <c r="AB20" s="322" t="s">
        <v>164</v>
      </c>
      <c r="AC20" s="322" t="s">
        <v>164</v>
      </c>
      <c r="AD20" s="322" t="s">
        <v>164</v>
      </c>
      <c r="AE20" s="289"/>
      <c r="AF20" s="289"/>
      <c r="AG20" s="289"/>
    </row>
    <row r="21" spans="1:33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v>5</v>
      </c>
      <c r="I21" s="148">
        <v>10</v>
      </c>
      <c r="J21" s="148">
        <v>10</v>
      </c>
      <c r="K21" s="148">
        <v>10</v>
      </c>
      <c r="L21" s="148">
        <v>10</v>
      </c>
      <c r="M21" s="148">
        <v>10</v>
      </c>
      <c r="N21" s="148">
        <v>10</v>
      </c>
      <c r="O21" s="148">
        <v>10</v>
      </c>
      <c r="P21" s="148">
        <v>5</v>
      </c>
      <c r="Q21" s="148">
        <v>10</v>
      </c>
      <c r="R21" s="148">
        <v>5</v>
      </c>
      <c r="S21" s="148">
        <v>5</v>
      </c>
      <c r="T21" s="148">
        <v>10</v>
      </c>
      <c r="U21" s="148">
        <v>10</v>
      </c>
      <c r="V21" s="148">
        <v>5</v>
      </c>
      <c r="W21" s="148">
        <v>10</v>
      </c>
      <c r="X21" s="148">
        <v>10</v>
      </c>
      <c r="Y21" s="148">
        <v>10</v>
      </c>
      <c r="Z21" s="148">
        <v>10</v>
      </c>
      <c r="AA21" s="148">
        <v>5</v>
      </c>
      <c r="AB21" s="148">
        <v>10</v>
      </c>
      <c r="AC21" s="148">
        <v>10</v>
      </c>
      <c r="AD21" s="148">
        <v>10</v>
      </c>
      <c r="AE21" s="148">
        <f>AE22+AE23</f>
        <v>0</v>
      </c>
      <c r="AF21" s="148">
        <f>AF22+AF23</f>
        <v>0</v>
      </c>
      <c r="AG21" s="148">
        <f>AG22+AG23</f>
        <v>0</v>
      </c>
    </row>
    <row r="22" spans="1:33" ht="37.5">
      <c r="A22" s="63">
        <v>17</v>
      </c>
      <c r="B22" s="63" t="s">
        <v>79</v>
      </c>
      <c r="C22" s="327" t="s">
        <v>80</v>
      </c>
      <c r="D22" s="123">
        <f>AVERAGE(H22:AD22)</f>
        <v>5</v>
      </c>
      <c r="E22" s="110">
        <v>0</v>
      </c>
      <c r="F22" s="110">
        <v>23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13">
        <v>5</v>
      </c>
      <c r="R22" s="289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89">
        <v>5</v>
      </c>
      <c r="AA22" s="290">
        <v>5</v>
      </c>
      <c r="AB22" s="290">
        <v>5</v>
      </c>
      <c r="AC22" s="290">
        <v>5</v>
      </c>
      <c r="AD22" s="290">
        <v>5</v>
      </c>
      <c r="AE22" s="213"/>
      <c r="AF22" s="213"/>
      <c r="AG22" s="213"/>
    </row>
    <row r="23" spans="1:33" ht="37.5">
      <c r="A23" s="63">
        <v>18</v>
      </c>
      <c r="B23" s="63" t="s">
        <v>81</v>
      </c>
      <c r="C23" s="327" t="s">
        <v>82</v>
      </c>
      <c r="D23" s="123">
        <f>AVERAGE(H23:AD23)</f>
        <v>3.6956521739130435</v>
      </c>
      <c r="E23" s="110">
        <v>6</v>
      </c>
      <c r="F23" s="110">
        <v>17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5</v>
      </c>
      <c r="P23" s="213">
        <v>0</v>
      </c>
      <c r="Q23" s="213">
        <v>5</v>
      </c>
      <c r="R23" s="289">
        <v>0</v>
      </c>
      <c r="S23" s="289">
        <v>0</v>
      </c>
      <c r="T23" s="289">
        <v>5</v>
      </c>
      <c r="U23" s="289">
        <v>5</v>
      </c>
      <c r="V23" s="289">
        <v>0</v>
      </c>
      <c r="W23" s="289">
        <v>5</v>
      </c>
      <c r="X23" s="289">
        <v>5</v>
      </c>
      <c r="Y23" s="289">
        <v>5</v>
      </c>
      <c r="Z23" s="289">
        <v>5</v>
      </c>
      <c r="AA23" s="290">
        <v>0</v>
      </c>
      <c r="AB23" s="290">
        <v>5</v>
      </c>
      <c r="AC23" s="290">
        <v>5</v>
      </c>
      <c r="AD23" s="290">
        <v>5</v>
      </c>
      <c r="AE23" s="213"/>
      <c r="AF23" s="213"/>
      <c r="AG23" s="213"/>
    </row>
    <row r="24" spans="1:33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H26</f>
        <v>5</v>
      </c>
      <c r="I24" s="148">
        <v>5</v>
      </c>
      <c r="J24" s="148">
        <f>J26</f>
        <v>5</v>
      </c>
      <c r="K24" s="148">
        <f>K26</f>
        <v>5</v>
      </c>
      <c r="L24" s="148">
        <f>L26</f>
        <v>5</v>
      </c>
      <c r="M24" s="148">
        <f>+M26</f>
        <v>5</v>
      </c>
      <c r="N24" s="148">
        <f>+N26</f>
        <v>5</v>
      </c>
      <c r="O24" s="148">
        <f>O26</f>
        <v>5</v>
      </c>
      <c r="P24" s="148">
        <f>P26</f>
        <v>5</v>
      </c>
      <c r="Q24" s="148">
        <f>Q26</f>
        <v>5</v>
      </c>
      <c r="R24" s="148">
        <f aca="true" t="shared" si="1" ref="R24:Z24">R26</f>
        <v>5</v>
      </c>
      <c r="S24" s="148">
        <f t="shared" si="1"/>
        <v>5</v>
      </c>
      <c r="T24" s="148">
        <f t="shared" si="1"/>
        <v>5</v>
      </c>
      <c r="U24" s="148">
        <f t="shared" si="1"/>
        <v>5</v>
      </c>
      <c r="V24" s="148">
        <f t="shared" si="1"/>
        <v>5</v>
      </c>
      <c r="W24" s="148">
        <f t="shared" si="1"/>
        <v>5</v>
      </c>
      <c r="X24" s="148">
        <f t="shared" si="1"/>
        <v>5</v>
      </c>
      <c r="Y24" s="148">
        <f t="shared" si="1"/>
        <v>5</v>
      </c>
      <c r="Z24" s="148">
        <f t="shared" si="1"/>
        <v>5</v>
      </c>
      <c r="AA24" s="148">
        <f>+AA26</f>
        <v>5</v>
      </c>
      <c r="AB24" s="148">
        <f>+AB26</f>
        <v>5</v>
      </c>
      <c r="AC24" s="148">
        <f>+AC26</f>
        <v>5</v>
      </c>
      <c r="AD24" s="148">
        <f>+AD26</f>
        <v>5</v>
      </c>
      <c r="AE24" s="148"/>
      <c r="AF24" s="148"/>
      <c r="AG24" s="148"/>
    </row>
    <row r="25" spans="1:33" ht="37.5">
      <c r="A25" s="63">
        <v>20</v>
      </c>
      <c r="B25" s="63" t="s">
        <v>83</v>
      </c>
      <c r="C25" s="327" t="s">
        <v>84</v>
      </c>
      <c r="D25" s="408"/>
      <c r="E25" s="110">
        <v>0</v>
      </c>
      <c r="F25" s="110">
        <v>23</v>
      </c>
      <c r="G25" s="110">
        <v>0</v>
      </c>
      <c r="H25" s="289" t="s">
        <v>164</v>
      </c>
      <c r="I25" s="289" t="s">
        <v>164</v>
      </c>
      <c r="J25" s="289" t="s">
        <v>164</v>
      </c>
      <c r="K25" s="289" t="s">
        <v>164</v>
      </c>
      <c r="L25" s="289" t="s">
        <v>164</v>
      </c>
      <c r="M25" s="289" t="s">
        <v>164</v>
      </c>
      <c r="N25" s="289" t="s">
        <v>164</v>
      </c>
      <c r="O25" s="289" t="s">
        <v>164</v>
      </c>
      <c r="P25" s="289" t="s">
        <v>164</v>
      </c>
      <c r="Q25" s="289" t="s">
        <v>164</v>
      </c>
      <c r="R25" s="289" t="s">
        <v>164</v>
      </c>
      <c r="S25" s="289" t="s">
        <v>164</v>
      </c>
      <c r="T25" s="289" t="s">
        <v>164</v>
      </c>
      <c r="U25" s="289" t="s">
        <v>164</v>
      </c>
      <c r="V25" s="289" t="s">
        <v>164</v>
      </c>
      <c r="W25" s="289" t="s">
        <v>164</v>
      </c>
      <c r="X25" s="289" t="s">
        <v>164</v>
      </c>
      <c r="Y25" s="289" t="s">
        <v>164</v>
      </c>
      <c r="Z25" s="289" t="s">
        <v>164</v>
      </c>
      <c r="AA25" s="322" t="s">
        <v>164</v>
      </c>
      <c r="AB25" s="322" t="s">
        <v>164</v>
      </c>
      <c r="AC25" s="322" t="s">
        <v>164</v>
      </c>
      <c r="AD25" s="322" t="s">
        <v>164</v>
      </c>
      <c r="AE25" s="289"/>
      <c r="AF25" s="289"/>
      <c r="AG25" s="289"/>
    </row>
    <row r="26" spans="1:33" ht="23.25">
      <c r="A26" s="63">
        <v>21</v>
      </c>
      <c r="B26" s="63" t="s">
        <v>85</v>
      </c>
      <c r="C26" s="327" t="s">
        <v>86</v>
      </c>
      <c r="D26" s="123">
        <f>AVERAGE(H26:AD26)</f>
        <v>5</v>
      </c>
      <c r="E26" s="110">
        <v>0</v>
      </c>
      <c r="F26" s="110">
        <v>23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>
        <v>5</v>
      </c>
      <c r="AE26" s="289"/>
      <c r="AF26" s="289"/>
      <c r="AG26" s="289"/>
    </row>
    <row r="27" spans="1:33" ht="37.5">
      <c r="A27" s="63">
        <v>22</v>
      </c>
      <c r="B27" s="63" t="s">
        <v>87</v>
      </c>
      <c r="C27" s="327" t="s">
        <v>88</v>
      </c>
      <c r="D27" s="408"/>
      <c r="E27" s="110">
        <v>0</v>
      </c>
      <c r="F27" s="110">
        <v>23</v>
      </c>
      <c r="G27" s="110">
        <v>0</v>
      </c>
      <c r="H27" s="289" t="s">
        <v>164</v>
      </c>
      <c r="I27" s="289" t="s">
        <v>164</v>
      </c>
      <c r="J27" s="289" t="s">
        <v>164</v>
      </c>
      <c r="K27" s="289" t="s">
        <v>164</v>
      </c>
      <c r="L27" s="289" t="s">
        <v>164</v>
      </c>
      <c r="M27" s="289" t="s">
        <v>164</v>
      </c>
      <c r="N27" s="289" t="s">
        <v>164</v>
      </c>
      <c r="O27" s="289" t="s">
        <v>164</v>
      </c>
      <c r="P27" s="289" t="s">
        <v>164</v>
      </c>
      <c r="Q27" s="289" t="s">
        <v>164</v>
      </c>
      <c r="R27" s="289" t="s">
        <v>164</v>
      </c>
      <c r="S27" s="289" t="s">
        <v>164</v>
      </c>
      <c r="T27" s="289" t="s">
        <v>164</v>
      </c>
      <c r="U27" s="289" t="s">
        <v>164</v>
      </c>
      <c r="V27" s="289" t="s">
        <v>164</v>
      </c>
      <c r="W27" s="289" t="s">
        <v>164</v>
      </c>
      <c r="X27" s="289" t="s">
        <v>164</v>
      </c>
      <c r="Y27" s="289" t="s">
        <v>164</v>
      </c>
      <c r="Z27" s="289" t="s">
        <v>164</v>
      </c>
      <c r="AA27" s="322" t="s">
        <v>164</v>
      </c>
      <c r="AB27" s="322" t="s">
        <v>164</v>
      </c>
      <c r="AC27" s="322" t="s">
        <v>164</v>
      </c>
      <c r="AD27" s="322" t="s">
        <v>164</v>
      </c>
      <c r="AE27" s="289"/>
      <c r="AF27" s="289"/>
      <c r="AG27" s="289"/>
    </row>
    <row r="28" spans="1:33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H29+H30+H32+H33</f>
        <v>15</v>
      </c>
      <c r="I28" s="148">
        <f>+I29+I32+I33</f>
        <v>15</v>
      </c>
      <c r="J28" s="148">
        <f>+J29+J32+J33</f>
        <v>15</v>
      </c>
      <c r="K28" s="148">
        <f>+K29+K33+K32</f>
        <v>15</v>
      </c>
      <c r="L28" s="148">
        <f>+L33</f>
        <v>5</v>
      </c>
      <c r="M28" s="148">
        <f>+M29+M30+M32+M33</f>
        <v>14</v>
      </c>
      <c r="N28" s="148">
        <f>+N29+N32+N33</f>
        <v>15</v>
      </c>
      <c r="O28" s="148">
        <f>+O29+O32+O33</f>
        <v>15</v>
      </c>
      <c r="P28" s="148">
        <f>+P29+P33</f>
        <v>10</v>
      </c>
      <c r="Q28" s="148">
        <f>+Q29+Q30+Q33+Q32</f>
        <v>10</v>
      </c>
      <c r="R28" s="148">
        <f>+R29+R32+R33</f>
        <v>0</v>
      </c>
      <c r="S28" s="148">
        <f>+S29+S32+S33</f>
        <v>5</v>
      </c>
      <c r="T28" s="148">
        <f>+T29+T32+T33</f>
        <v>0</v>
      </c>
      <c r="U28" s="148">
        <f>+U29+U32+U33</f>
        <v>5</v>
      </c>
      <c r="V28" s="148">
        <f>+V29+V32+V33</f>
        <v>5</v>
      </c>
      <c r="W28" s="148">
        <f>+W29+W33</f>
        <v>0</v>
      </c>
      <c r="X28" s="148">
        <f>+X29+X33</f>
        <v>5</v>
      </c>
      <c r="Y28" s="148">
        <f>+Y29+Y33</f>
        <v>5</v>
      </c>
      <c r="Z28" s="148">
        <f>+Z29+Z30+Z32+Z33</f>
        <v>5</v>
      </c>
      <c r="AA28" s="148">
        <f>+AA29+AA32+AA33</f>
        <v>0</v>
      </c>
      <c r="AB28" s="148">
        <v>0</v>
      </c>
      <c r="AC28" s="148">
        <v>0</v>
      </c>
      <c r="AD28" s="148">
        <f>+AD29+AD33</f>
        <v>10</v>
      </c>
      <c r="AE28" s="148"/>
      <c r="AF28" s="148"/>
      <c r="AG28" s="148"/>
    </row>
    <row r="29" spans="1:33" ht="37.5">
      <c r="A29" s="63">
        <v>24</v>
      </c>
      <c r="B29" s="63" t="s">
        <v>89</v>
      </c>
      <c r="C29" s="327" t="s">
        <v>90</v>
      </c>
      <c r="D29" s="123">
        <f>AVERAGE(H29:AD29)</f>
        <v>2.380952380952381</v>
      </c>
      <c r="E29" s="110">
        <v>11</v>
      </c>
      <c r="F29" s="110">
        <v>10</v>
      </c>
      <c r="G29" s="110">
        <v>2</v>
      </c>
      <c r="H29" s="334">
        <v>5</v>
      </c>
      <c r="I29" s="329">
        <v>5</v>
      </c>
      <c r="J29" s="329">
        <v>5</v>
      </c>
      <c r="K29" s="329">
        <v>5</v>
      </c>
      <c r="L29" s="329">
        <v>0</v>
      </c>
      <c r="M29" s="329">
        <v>5</v>
      </c>
      <c r="N29" s="329">
        <v>5</v>
      </c>
      <c r="O29" s="329">
        <v>5</v>
      </c>
      <c r="P29" s="329">
        <v>5</v>
      </c>
      <c r="Q29" s="329">
        <v>0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29">
        <v>5</v>
      </c>
      <c r="Y29" s="329">
        <v>0</v>
      </c>
      <c r="Z29" s="329">
        <v>0</v>
      </c>
      <c r="AA29" s="331">
        <v>0</v>
      </c>
      <c r="AB29" s="331" t="s">
        <v>164</v>
      </c>
      <c r="AC29" s="331" t="s">
        <v>164</v>
      </c>
      <c r="AD29" s="329">
        <v>5</v>
      </c>
      <c r="AE29" s="332"/>
      <c r="AF29" s="332"/>
      <c r="AG29" s="332"/>
    </row>
    <row r="30" spans="1:33" s="50" customFormat="1" ht="56.25">
      <c r="A30" s="63">
        <v>25</v>
      </c>
      <c r="B30" s="63" t="s">
        <v>91</v>
      </c>
      <c r="C30" s="327" t="s">
        <v>92</v>
      </c>
      <c r="D30" s="123">
        <f>AVERAGE(H30:AD30)</f>
        <v>0</v>
      </c>
      <c r="E30" s="110">
        <v>7</v>
      </c>
      <c r="F30" s="110">
        <v>0</v>
      </c>
      <c r="G30" s="110">
        <v>16</v>
      </c>
      <c r="H30" s="329">
        <v>0</v>
      </c>
      <c r="I30" s="329">
        <v>0</v>
      </c>
      <c r="J30" s="329">
        <v>0</v>
      </c>
      <c r="K30" s="329" t="s">
        <v>164</v>
      </c>
      <c r="L30" s="329">
        <v>0</v>
      </c>
      <c r="M30" s="329">
        <v>0</v>
      </c>
      <c r="N30" s="329" t="s">
        <v>164</v>
      </c>
      <c r="O30" s="329" t="s">
        <v>164</v>
      </c>
      <c r="P30" s="329" t="s">
        <v>164</v>
      </c>
      <c r="Q30" s="329">
        <v>0</v>
      </c>
      <c r="R30" s="331" t="s">
        <v>164</v>
      </c>
      <c r="S30" s="331" t="s">
        <v>164</v>
      </c>
      <c r="T30" s="331" t="s">
        <v>164</v>
      </c>
      <c r="U30" s="331" t="s">
        <v>164</v>
      </c>
      <c r="V30" s="331" t="s">
        <v>164</v>
      </c>
      <c r="W30" s="331" t="s">
        <v>164</v>
      </c>
      <c r="X30" s="331" t="s">
        <v>164</v>
      </c>
      <c r="Y30" s="331" t="s">
        <v>164</v>
      </c>
      <c r="Z30" s="329">
        <v>0</v>
      </c>
      <c r="AA30" s="331" t="s">
        <v>164</v>
      </c>
      <c r="AB30" s="331" t="s">
        <v>164</v>
      </c>
      <c r="AC30" s="331" t="s">
        <v>164</v>
      </c>
      <c r="AD30" s="331" t="s">
        <v>164</v>
      </c>
      <c r="AE30" s="332"/>
      <c r="AF30" s="332"/>
      <c r="AG30" s="332"/>
    </row>
    <row r="31" spans="1:33" s="159" customFormat="1" ht="37.5">
      <c r="A31" s="155">
        <v>26</v>
      </c>
      <c r="B31" s="155" t="s">
        <v>93</v>
      </c>
      <c r="C31" s="328" t="s">
        <v>94</v>
      </c>
      <c r="D31" s="408"/>
      <c r="E31" s="158">
        <v>0</v>
      </c>
      <c r="F31" s="158">
        <v>23</v>
      </c>
      <c r="G31" s="158">
        <v>0</v>
      </c>
      <c r="H31" s="329" t="s">
        <v>164</v>
      </c>
      <c r="I31" s="329" t="s">
        <v>164</v>
      </c>
      <c r="J31" s="329" t="s">
        <v>164</v>
      </c>
      <c r="K31" s="329" t="s">
        <v>164</v>
      </c>
      <c r="L31" s="329" t="s">
        <v>164</v>
      </c>
      <c r="M31" s="329" t="s">
        <v>164</v>
      </c>
      <c r="N31" s="329" t="s">
        <v>164</v>
      </c>
      <c r="O31" s="329" t="s">
        <v>164</v>
      </c>
      <c r="P31" s="329" t="s">
        <v>164</v>
      </c>
      <c r="Q31" s="329" t="s">
        <v>164</v>
      </c>
      <c r="R31" s="329" t="s">
        <v>164</v>
      </c>
      <c r="S31" s="329" t="s">
        <v>164</v>
      </c>
      <c r="T31" s="329" t="s">
        <v>164</v>
      </c>
      <c r="U31" s="329" t="s">
        <v>164</v>
      </c>
      <c r="V31" s="329" t="s">
        <v>164</v>
      </c>
      <c r="W31" s="329" t="s">
        <v>164</v>
      </c>
      <c r="X31" s="329" t="s">
        <v>164</v>
      </c>
      <c r="Y31" s="329" t="s">
        <v>164</v>
      </c>
      <c r="Z31" s="329" t="s">
        <v>164</v>
      </c>
      <c r="AA31" s="331" t="s">
        <v>164</v>
      </c>
      <c r="AB31" s="331" t="s">
        <v>164</v>
      </c>
      <c r="AC31" s="331" t="s">
        <v>164</v>
      </c>
      <c r="AD31" s="329" t="s">
        <v>164</v>
      </c>
      <c r="AE31" s="332" t="s">
        <v>164</v>
      </c>
      <c r="AF31" s="332"/>
      <c r="AG31" s="332"/>
    </row>
    <row r="32" spans="1:33" ht="37.5">
      <c r="A32" s="63">
        <v>27</v>
      </c>
      <c r="B32" s="63" t="s">
        <v>95</v>
      </c>
      <c r="C32" s="327" t="s">
        <v>96</v>
      </c>
      <c r="D32" s="123">
        <f>AVERAGE(H32:AD32)</f>
        <v>3.6666666666666665</v>
      </c>
      <c r="E32" s="110">
        <v>4</v>
      </c>
      <c r="F32" s="110">
        <v>11</v>
      </c>
      <c r="G32" s="110">
        <v>8</v>
      </c>
      <c r="H32" s="329">
        <v>5</v>
      </c>
      <c r="I32" s="329">
        <v>5</v>
      </c>
      <c r="J32" s="329">
        <v>5</v>
      </c>
      <c r="K32" s="329">
        <v>5</v>
      </c>
      <c r="L32" s="329" t="s">
        <v>164</v>
      </c>
      <c r="M32" s="329">
        <v>5</v>
      </c>
      <c r="N32" s="329">
        <v>5</v>
      </c>
      <c r="O32" s="329">
        <v>5</v>
      </c>
      <c r="P32" s="329" t="s">
        <v>164</v>
      </c>
      <c r="Q32" s="329">
        <v>5</v>
      </c>
      <c r="R32" s="329">
        <v>0</v>
      </c>
      <c r="S32" s="329">
        <v>5</v>
      </c>
      <c r="T32" s="329">
        <v>0</v>
      </c>
      <c r="U32" s="329">
        <v>5</v>
      </c>
      <c r="V32" s="329">
        <v>5</v>
      </c>
      <c r="W32" s="331" t="s">
        <v>164</v>
      </c>
      <c r="X32" s="331" t="s">
        <v>164</v>
      </c>
      <c r="Y32" s="331" t="s">
        <v>164</v>
      </c>
      <c r="Z32" s="329">
        <v>0</v>
      </c>
      <c r="AA32" s="331">
        <v>0</v>
      </c>
      <c r="AB32" s="331" t="s">
        <v>164</v>
      </c>
      <c r="AC32" s="331" t="s">
        <v>164</v>
      </c>
      <c r="AD32" s="331" t="s">
        <v>164</v>
      </c>
      <c r="AE32" s="332"/>
      <c r="AF32" s="332"/>
      <c r="AG32" s="332"/>
    </row>
    <row r="33" spans="1:33" ht="75">
      <c r="A33" s="63">
        <v>28</v>
      </c>
      <c r="B33" s="63" t="s">
        <v>97</v>
      </c>
      <c r="C33" s="327" t="s">
        <v>98</v>
      </c>
      <c r="D33" s="123">
        <f>AVERAGE(H33:AD33)</f>
        <v>3.0476190476190474</v>
      </c>
      <c r="E33" s="110">
        <v>9</v>
      </c>
      <c r="F33" s="110">
        <v>12</v>
      </c>
      <c r="G33" s="110">
        <v>2</v>
      </c>
      <c r="H33" s="329">
        <v>5</v>
      </c>
      <c r="I33" s="329">
        <v>5</v>
      </c>
      <c r="J33" s="329">
        <v>5</v>
      </c>
      <c r="K33" s="329">
        <v>5</v>
      </c>
      <c r="L33" s="329">
        <v>5</v>
      </c>
      <c r="M33" s="329">
        <v>4</v>
      </c>
      <c r="N33" s="329">
        <v>5</v>
      </c>
      <c r="O33" s="329">
        <v>5</v>
      </c>
      <c r="P33" s="329">
        <v>5</v>
      </c>
      <c r="Q33" s="329">
        <v>5</v>
      </c>
      <c r="R33" s="329">
        <v>0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29">
        <v>0</v>
      </c>
      <c r="Y33" s="329">
        <v>5</v>
      </c>
      <c r="Z33" s="329">
        <v>5</v>
      </c>
      <c r="AA33" s="331">
        <v>0</v>
      </c>
      <c r="AB33" s="331" t="s">
        <v>164</v>
      </c>
      <c r="AC33" s="331" t="s">
        <v>164</v>
      </c>
      <c r="AD33" s="329">
        <v>5</v>
      </c>
      <c r="AE33" s="332"/>
      <c r="AF33" s="332"/>
      <c r="AG33" s="332"/>
    </row>
    <row r="34" spans="1:33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M35</f>
        <v>5</v>
      </c>
      <c r="N34" s="148">
        <f>+N35</f>
        <v>5</v>
      </c>
      <c r="O34" s="148">
        <f aca="true" t="shared" si="2" ref="O34:AD34">O35</f>
        <v>5</v>
      </c>
      <c r="P34" s="148">
        <f t="shared" si="2"/>
        <v>5</v>
      </c>
      <c r="Q34" s="148">
        <f t="shared" si="2"/>
        <v>5</v>
      </c>
      <c r="R34" s="148">
        <f t="shared" si="2"/>
        <v>5</v>
      </c>
      <c r="S34" s="148">
        <f t="shared" si="2"/>
        <v>5</v>
      </c>
      <c r="T34" s="148">
        <f t="shared" si="2"/>
        <v>5</v>
      </c>
      <c r="U34" s="148">
        <f t="shared" si="2"/>
        <v>5</v>
      </c>
      <c r="V34" s="148">
        <f t="shared" si="2"/>
        <v>0</v>
      </c>
      <c r="W34" s="148">
        <f t="shared" si="2"/>
        <v>5</v>
      </c>
      <c r="X34" s="148">
        <f t="shared" si="2"/>
        <v>5</v>
      </c>
      <c r="Y34" s="148">
        <f t="shared" si="2"/>
        <v>0</v>
      </c>
      <c r="Z34" s="148">
        <f t="shared" si="2"/>
        <v>0</v>
      </c>
      <c r="AA34" s="148">
        <f t="shared" si="2"/>
        <v>0</v>
      </c>
      <c r="AB34" s="148">
        <f t="shared" si="2"/>
        <v>5</v>
      </c>
      <c r="AC34" s="148">
        <f t="shared" si="2"/>
        <v>5</v>
      </c>
      <c r="AD34" s="148">
        <f t="shared" si="2"/>
        <v>5</v>
      </c>
      <c r="AE34" s="148"/>
      <c r="AF34" s="148"/>
      <c r="AG34" s="148"/>
    </row>
    <row r="35" spans="1:33" ht="37.5">
      <c r="A35" s="63">
        <v>30</v>
      </c>
      <c r="B35" s="63" t="s">
        <v>99</v>
      </c>
      <c r="C35" s="327" t="s">
        <v>100</v>
      </c>
      <c r="D35" s="123">
        <f>AVERAGE(H35:AD35)</f>
        <v>3.6956521739130435</v>
      </c>
      <c r="E35" s="110">
        <v>6</v>
      </c>
      <c r="F35" s="110">
        <v>17</v>
      </c>
      <c r="G35" s="110">
        <v>0</v>
      </c>
      <c r="H35" s="329">
        <v>0</v>
      </c>
      <c r="I35" s="329">
        <v>5</v>
      </c>
      <c r="J35" s="330">
        <v>0</v>
      </c>
      <c r="K35" s="329">
        <v>5</v>
      </c>
      <c r="L35" s="329">
        <v>5</v>
      </c>
      <c r="M35" s="329">
        <v>5</v>
      </c>
      <c r="N35" s="329">
        <v>5</v>
      </c>
      <c r="O35" s="329">
        <v>5</v>
      </c>
      <c r="P35" s="329">
        <v>5</v>
      </c>
      <c r="Q35" s="329">
        <v>5</v>
      </c>
      <c r="R35" s="329">
        <v>5</v>
      </c>
      <c r="S35" s="329">
        <v>5</v>
      </c>
      <c r="T35" s="329">
        <v>5</v>
      </c>
      <c r="U35" s="329">
        <v>5</v>
      </c>
      <c r="V35" s="329">
        <v>0</v>
      </c>
      <c r="W35" s="329">
        <v>5</v>
      </c>
      <c r="X35" s="329">
        <v>5</v>
      </c>
      <c r="Y35" s="329">
        <v>0</v>
      </c>
      <c r="Z35" s="329">
        <v>0</v>
      </c>
      <c r="AA35" s="332">
        <v>0</v>
      </c>
      <c r="AB35" s="329">
        <v>5</v>
      </c>
      <c r="AC35" s="329">
        <v>5</v>
      </c>
      <c r="AD35" s="329">
        <v>5</v>
      </c>
      <c r="AE35" s="332"/>
      <c r="AF35" s="332"/>
      <c r="AG35" s="332"/>
    </row>
    <row r="36" spans="2:33" ht="36" customHeight="1">
      <c r="B36" s="107"/>
      <c r="C36" s="270"/>
      <c r="D36" s="325"/>
      <c r="E36" s="110"/>
      <c r="F36" s="110"/>
      <c r="G36" s="110"/>
      <c r="H36" s="329"/>
      <c r="I36" s="329"/>
      <c r="J36" s="422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32"/>
      <c r="AB36" s="329"/>
      <c r="AC36" s="329"/>
      <c r="AD36" s="329"/>
      <c r="AE36" s="332"/>
      <c r="AF36" s="332"/>
      <c r="AG36" s="332"/>
    </row>
    <row r="37" spans="1:33" s="125" customFormat="1" ht="27" customHeight="1">
      <c r="A37" s="350"/>
      <c r="B37" s="124"/>
      <c r="C37" s="341" t="s">
        <v>124</v>
      </c>
      <c r="D37" s="335">
        <f>AVERAGE(H37:AD37)</f>
        <v>70.30434782608695</v>
      </c>
      <c r="E37" s="336"/>
      <c r="F37" s="336"/>
      <c r="G37" s="337"/>
      <c r="H37" s="338">
        <f aca="true" t="shared" si="3" ref="H37:AG37">H34+H28+H24+H21+H12+H6</f>
        <v>84</v>
      </c>
      <c r="I37" s="338">
        <f t="shared" si="3"/>
        <v>97</v>
      </c>
      <c r="J37" s="338">
        <f t="shared" si="3"/>
        <v>82</v>
      </c>
      <c r="K37" s="338">
        <f t="shared" si="3"/>
        <v>87</v>
      </c>
      <c r="L37" s="338">
        <f t="shared" si="3"/>
        <v>56</v>
      </c>
      <c r="M37" s="338">
        <f t="shared" si="3"/>
        <v>97</v>
      </c>
      <c r="N37" s="338">
        <f t="shared" si="3"/>
        <v>73</v>
      </c>
      <c r="O37" s="338">
        <f t="shared" si="3"/>
        <v>91</v>
      </c>
      <c r="P37" s="338">
        <f t="shared" si="3"/>
        <v>69</v>
      </c>
      <c r="Q37" s="338">
        <f t="shared" si="3"/>
        <v>88</v>
      </c>
      <c r="R37" s="338">
        <f t="shared" si="3"/>
        <v>58</v>
      </c>
      <c r="S37" s="338">
        <f t="shared" si="3"/>
        <v>55</v>
      </c>
      <c r="T37" s="338">
        <f t="shared" si="3"/>
        <v>52</v>
      </c>
      <c r="U37" s="338">
        <f t="shared" si="3"/>
        <v>73</v>
      </c>
      <c r="V37" s="338">
        <f t="shared" si="3"/>
        <v>61</v>
      </c>
      <c r="W37" s="338">
        <f t="shared" si="3"/>
        <v>53</v>
      </c>
      <c r="X37" s="338">
        <f t="shared" si="3"/>
        <v>73</v>
      </c>
      <c r="Y37" s="338">
        <f t="shared" si="3"/>
        <v>44</v>
      </c>
      <c r="Z37" s="338">
        <f t="shared" si="3"/>
        <v>76</v>
      </c>
      <c r="AA37" s="338">
        <f t="shared" si="3"/>
        <v>62</v>
      </c>
      <c r="AB37" s="338">
        <f t="shared" si="3"/>
        <v>56</v>
      </c>
      <c r="AC37" s="338">
        <f t="shared" si="3"/>
        <v>63</v>
      </c>
      <c r="AD37" s="338">
        <f t="shared" si="3"/>
        <v>67</v>
      </c>
      <c r="AE37" s="338">
        <f t="shared" si="3"/>
        <v>0</v>
      </c>
      <c r="AF37" s="338">
        <f t="shared" si="3"/>
        <v>0</v>
      </c>
      <c r="AG37" s="338">
        <f t="shared" si="3"/>
        <v>0</v>
      </c>
    </row>
    <row r="38" spans="1:33" s="125" customFormat="1" ht="27.75" customHeight="1">
      <c r="A38" s="350"/>
      <c r="B38" s="124"/>
      <c r="C38" s="341" t="s">
        <v>123</v>
      </c>
      <c r="D38" s="335">
        <f>AVERAGE(H38:AD38)</f>
        <v>93.69565217391305</v>
      </c>
      <c r="E38" s="336"/>
      <c r="F38" s="336"/>
      <c r="G38" s="337"/>
      <c r="H38" s="339">
        <v>105</v>
      </c>
      <c r="I38" s="339">
        <v>105</v>
      </c>
      <c r="J38" s="339">
        <v>100</v>
      </c>
      <c r="K38" s="339">
        <v>100</v>
      </c>
      <c r="L38" s="339">
        <v>85</v>
      </c>
      <c r="M38" s="339">
        <v>105</v>
      </c>
      <c r="N38" s="339">
        <v>95</v>
      </c>
      <c r="O38" s="339">
        <v>100</v>
      </c>
      <c r="P38" s="339">
        <v>80</v>
      </c>
      <c r="Q38" s="339">
        <v>105</v>
      </c>
      <c r="R38" s="339">
        <v>100</v>
      </c>
      <c r="S38" s="339">
        <v>95</v>
      </c>
      <c r="T38" s="339">
        <v>95</v>
      </c>
      <c r="U38" s="339">
        <v>100</v>
      </c>
      <c r="V38" s="339">
        <v>95</v>
      </c>
      <c r="W38" s="339">
        <v>85</v>
      </c>
      <c r="X38" s="339">
        <v>95</v>
      </c>
      <c r="Y38" s="339">
        <v>85</v>
      </c>
      <c r="Z38" s="339">
        <v>105</v>
      </c>
      <c r="AA38" s="339">
        <v>95</v>
      </c>
      <c r="AB38" s="339">
        <v>65</v>
      </c>
      <c r="AC38" s="339">
        <v>70</v>
      </c>
      <c r="AD38" s="339">
        <v>90</v>
      </c>
      <c r="AE38" s="339"/>
      <c r="AF38" s="339"/>
      <c r="AG38" s="339"/>
    </row>
    <row r="39" spans="1:33" s="353" customFormat="1" ht="24" customHeight="1">
      <c r="A39" s="351"/>
      <c r="B39" s="352"/>
      <c r="C39" s="341" t="s">
        <v>171</v>
      </c>
      <c r="D39" s="340">
        <f>AVERAGE(H39:AD39)</f>
        <v>3.7491090113801784</v>
      </c>
      <c r="E39" s="341"/>
      <c r="F39" s="342"/>
      <c r="G39" s="343"/>
      <c r="H39" s="344">
        <f>H37/H38*5</f>
        <v>4</v>
      </c>
      <c r="I39" s="344">
        <f aca="true" t="shared" si="4" ref="I39:AG39">I37/I38*5</f>
        <v>4.6190476190476195</v>
      </c>
      <c r="J39" s="344">
        <f t="shared" si="4"/>
        <v>4.1</v>
      </c>
      <c r="K39" s="344">
        <f t="shared" si="4"/>
        <v>4.35</v>
      </c>
      <c r="L39" s="344">
        <f t="shared" si="4"/>
        <v>3.2941176470588234</v>
      </c>
      <c r="M39" s="344">
        <f t="shared" si="4"/>
        <v>4.6190476190476195</v>
      </c>
      <c r="N39" s="344">
        <f t="shared" si="4"/>
        <v>3.8421052631578947</v>
      </c>
      <c r="O39" s="344">
        <f t="shared" si="4"/>
        <v>4.55</v>
      </c>
      <c r="P39" s="344">
        <f t="shared" si="4"/>
        <v>4.3125</v>
      </c>
      <c r="Q39" s="344">
        <f t="shared" si="4"/>
        <v>4.190476190476191</v>
      </c>
      <c r="R39" s="344">
        <f t="shared" si="4"/>
        <v>2.9</v>
      </c>
      <c r="S39" s="344">
        <f t="shared" si="4"/>
        <v>2.8947368421052633</v>
      </c>
      <c r="T39" s="344">
        <f t="shared" si="4"/>
        <v>2.736842105263158</v>
      </c>
      <c r="U39" s="344">
        <f t="shared" si="4"/>
        <v>3.65</v>
      </c>
      <c r="V39" s="344">
        <f t="shared" si="4"/>
        <v>3.2105263157894735</v>
      </c>
      <c r="W39" s="344">
        <f t="shared" si="4"/>
        <v>3.1176470588235294</v>
      </c>
      <c r="X39" s="344">
        <f t="shared" si="4"/>
        <v>3.8421052631578947</v>
      </c>
      <c r="Y39" s="344">
        <f t="shared" si="4"/>
        <v>2.588235294117647</v>
      </c>
      <c r="Z39" s="344">
        <f t="shared" si="4"/>
        <v>3.619047619047619</v>
      </c>
      <c r="AA39" s="344">
        <f t="shared" si="4"/>
        <v>3.2631578947368425</v>
      </c>
      <c r="AB39" s="344">
        <f t="shared" si="4"/>
        <v>4.307692307692308</v>
      </c>
      <c r="AC39" s="344">
        <f t="shared" si="4"/>
        <v>4.5</v>
      </c>
      <c r="AD39" s="344">
        <f t="shared" si="4"/>
        <v>3.7222222222222223</v>
      </c>
      <c r="AE39" s="345" t="e">
        <f t="shared" si="4"/>
        <v>#DIV/0!</v>
      </c>
      <c r="AF39" s="345" t="e">
        <f t="shared" si="4"/>
        <v>#DIV/0!</v>
      </c>
      <c r="AG39" s="345" t="e">
        <f t="shared" si="4"/>
        <v>#DIV/0!</v>
      </c>
    </row>
    <row r="40" spans="1:33" s="353" customFormat="1" ht="24" customHeight="1">
      <c r="A40" s="351"/>
      <c r="B40" s="352"/>
      <c r="C40" s="341"/>
      <c r="D40" s="335" t="s">
        <v>175</v>
      </c>
      <c r="E40" s="341"/>
      <c r="F40" s="342"/>
      <c r="G40" s="343"/>
      <c r="H40" s="346">
        <f>_xlfn.RANK.EQ(H39,H39:AD39)</f>
        <v>10</v>
      </c>
      <c r="I40" s="347">
        <f>RANK(I39,H39:AD39)</f>
        <v>1</v>
      </c>
      <c r="J40" s="346">
        <f>RANK(J39,H39:AD39)</f>
        <v>9</v>
      </c>
      <c r="K40" s="347">
        <f>RANK(K39,H39:AD39)</f>
        <v>5</v>
      </c>
      <c r="L40" s="346">
        <f>RANK(L39,H39:AD39)</f>
        <v>16</v>
      </c>
      <c r="M40" s="347">
        <f>RANK(M39,H39:AD39)</f>
        <v>1</v>
      </c>
      <c r="N40" s="346">
        <f>RANK(N39,H39:AD39)</f>
        <v>11</v>
      </c>
      <c r="O40" s="347">
        <f>_xlfn.RANK.EQ(O39,H39:AD39)</f>
        <v>3</v>
      </c>
      <c r="P40" s="346">
        <f>_xlfn.RANK.EQ(P39,G39:AD39)</f>
        <v>6</v>
      </c>
      <c r="Q40" s="346">
        <f>RANK(Q39,H39:AD39)</f>
        <v>8</v>
      </c>
      <c r="R40" s="346">
        <f>_xlfn.RANK.EQ(R39,H39:AD39)</f>
        <v>20</v>
      </c>
      <c r="S40" s="346">
        <f>_xlfn.RANK.EQ(S39,H39:AD39)</f>
        <v>21</v>
      </c>
      <c r="T40" s="346">
        <f>_xlfn.RANK.EQ(T39,H39:AD39)</f>
        <v>22</v>
      </c>
      <c r="U40" s="346">
        <f>_xlfn.RANK.EQ(U39,H39:AD39)</f>
        <v>14</v>
      </c>
      <c r="V40" s="346">
        <f>_xlfn.RANK.EQ(V39,H39:AD39)</f>
        <v>18</v>
      </c>
      <c r="W40" s="346">
        <f>_xlfn.RANK.EQ(W39,H39:AD39)</f>
        <v>19</v>
      </c>
      <c r="X40" s="346">
        <f>_xlfn.RANK.EQ(X39,H39:AD39)</f>
        <v>11</v>
      </c>
      <c r="Y40" s="346">
        <f>_xlfn.RANK.EQ(Y39,H39:AD39)</f>
        <v>23</v>
      </c>
      <c r="Z40" s="346">
        <f>_xlfn.RANK.EQ(Z39,H39:AD39)</f>
        <v>15</v>
      </c>
      <c r="AA40" s="346">
        <f>_xlfn.RANK.EQ(AA39,H39:AD39)</f>
        <v>17</v>
      </c>
      <c r="AB40" s="346">
        <f>_xlfn.RANK.EQ(AB39,H39:AD39)</f>
        <v>7</v>
      </c>
      <c r="AC40" s="347">
        <f>_xlfn.RANK.EQ(AC39,H39:AD39)</f>
        <v>4</v>
      </c>
      <c r="AD40" s="346">
        <f>_xlfn.RANK.EQ(AD39,H39:AD39)</f>
        <v>13</v>
      </c>
      <c r="AE40" s="346" t="e">
        <f>RANK(AE39,H39:Z39)</f>
        <v>#DIV/0!</v>
      </c>
      <c r="AF40" s="346" t="e">
        <f>RANK(AF39,H39:Z39)</f>
        <v>#DIV/0!</v>
      </c>
      <c r="AG40" s="346" t="e">
        <f>RANK(AG39,I39:Z39)</f>
        <v>#DIV/0!</v>
      </c>
    </row>
    <row r="41" spans="1:33" s="125" customFormat="1" ht="22.5" customHeight="1">
      <c r="A41" s="350"/>
      <c r="B41" s="124"/>
      <c r="D41" s="341"/>
      <c r="G41" s="373"/>
      <c r="H41" s="374"/>
      <c r="I41" s="374"/>
      <c r="J41" s="374"/>
      <c r="K41" s="374"/>
      <c r="L41" s="374"/>
      <c r="M41" s="374"/>
      <c r="N41" s="374"/>
      <c r="O41" s="374"/>
      <c r="P41" s="373"/>
      <c r="Q41" s="374"/>
      <c r="R41" s="375"/>
      <c r="S41" s="375"/>
      <c r="T41" s="375"/>
      <c r="U41" s="375"/>
      <c r="V41" s="376"/>
      <c r="W41" s="377"/>
      <c r="X41" s="373"/>
      <c r="Y41" s="373"/>
      <c r="Z41" s="373"/>
      <c r="AA41" s="373"/>
      <c r="AB41" s="373"/>
      <c r="AC41" s="373"/>
      <c r="AD41" s="373"/>
      <c r="AE41" s="374"/>
      <c r="AF41" s="374"/>
      <c r="AG41" s="374"/>
    </row>
    <row r="42" spans="3:33" ht="22.5" customHeight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1"/>
      <c r="P42" s="52"/>
      <c r="Q42" s="51"/>
      <c r="R42" s="53"/>
      <c r="S42" s="53"/>
      <c r="T42" s="35"/>
      <c r="U42" s="53"/>
      <c r="V42" s="43"/>
      <c r="W42" s="36"/>
      <c r="X42" s="32"/>
      <c r="Y42" s="32"/>
      <c r="Z42" s="32"/>
      <c r="AA42" s="32"/>
      <c r="AB42" s="32"/>
      <c r="AC42" s="32"/>
      <c r="AD42" s="32"/>
      <c r="AE42" s="51"/>
      <c r="AF42" s="51"/>
      <c r="AG42" s="51"/>
    </row>
    <row r="43" spans="4:33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1"/>
      <c r="P43" s="52"/>
      <c r="Q43" s="51"/>
      <c r="R43" s="53"/>
      <c r="S43" s="53"/>
      <c r="T43" s="35"/>
      <c r="U43" s="53"/>
      <c r="V43" s="43"/>
      <c r="W43" s="36"/>
      <c r="X43" s="32"/>
      <c r="Y43" s="32"/>
      <c r="Z43" s="32"/>
      <c r="AA43" s="32"/>
      <c r="AB43" s="32"/>
      <c r="AC43" s="32"/>
      <c r="AD43" s="32"/>
      <c r="AE43" s="51"/>
      <c r="AF43" s="51"/>
      <c r="AG43" s="51"/>
    </row>
    <row r="44" spans="1:33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12"/>
      <c r="P44" s="29"/>
      <c r="Q44" s="12"/>
      <c r="R44" s="35"/>
      <c r="S44" s="35"/>
      <c r="T44" s="35"/>
      <c r="U44" s="35"/>
      <c r="V44" s="41"/>
      <c r="W44" s="33"/>
      <c r="X44" s="26"/>
      <c r="Y44" s="26"/>
      <c r="Z44" s="26"/>
      <c r="AA44" s="26"/>
      <c r="AB44" s="26"/>
      <c r="AC44" s="26"/>
      <c r="AD44" s="26"/>
      <c r="AE44" s="12"/>
      <c r="AF44" s="12"/>
      <c r="AG44" s="12"/>
    </row>
    <row r="45" spans="4:21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75"/>
      <c r="M45" s="280"/>
      <c r="N45" s="281"/>
      <c r="O45" s="280"/>
      <c r="R45" s="35"/>
      <c r="S45" s="35"/>
      <c r="T45" s="35"/>
      <c r="U45" s="35"/>
    </row>
    <row r="46" spans="3:21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6"/>
      <c r="M46" s="275"/>
      <c r="N46" s="275"/>
      <c r="O46" s="275"/>
      <c r="R46" s="35"/>
      <c r="S46" s="35"/>
      <c r="T46" s="35"/>
      <c r="U46" s="35"/>
    </row>
    <row r="47" spans="4:33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L47" s="275"/>
      <c r="R47" s="35"/>
      <c r="S47" s="35"/>
      <c r="T47" s="35"/>
      <c r="U47" s="35"/>
      <c r="AF47" s="164"/>
      <c r="AG47" s="164"/>
    </row>
    <row r="48" spans="4:21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R48" s="35"/>
      <c r="S48" s="35"/>
      <c r="T48" s="35"/>
      <c r="U48" s="35"/>
    </row>
    <row r="49" spans="4:14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N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3" ht="56.25" customHeight="1" hidden="1">
      <c r="D52" s="124"/>
      <c r="E52" s="125"/>
      <c r="F52" s="125"/>
      <c r="G52" s="124"/>
      <c r="H52" s="126"/>
      <c r="I52" s="127"/>
      <c r="J52" s="54"/>
      <c r="AF52" s="54"/>
      <c r="AG52" s="54"/>
    </row>
    <row r="53" spans="1:30" s="12" customFormat="1" ht="24.75" customHeight="1" hidden="1">
      <c r="A53" s="107"/>
      <c r="B53" s="31"/>
      <c r="C53" s="30"/>
      <c r="D53" s="124"/>
      <c r="E53" s="116"/>
      <c r="F53" s="116"/>
      <c r="G53" s="115"/>
      <c r="P53" s="29"/>
      <c r="R53" s="33"/>
      <c r="S53" s="33"/>
      <c r="T53" s="33"/>
      <c r="U53" s="33"/>
      <c r="V53" s="41"/>
      <c r="W53" s="33"/>
      <c r="X53" s="26"/>
      <c r="Y53" s="26"/>
      <c r="Z53" s="26"/>
      <c r="AA53" s="26"/>
      <c r="AB53" s="26"/>
      <c r="AC53" s="26"/>
      <c r="AD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3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90</v>
      </c>
      <c r="M57" s="307">
        <v>110</v>
      </c>
      <c r="N57" s="307">
        <v>100</v>
      </c>
      <c r="O57" s="307">
        <v>105</v>
      </c>
      <c r="P57" s="307">
        <v>85</v>
      </c>
      <c r="Q57" s="307">
        <v>110</v>
      </c>
      <c r="R57" s="312">
        <v>105</v>
      </c>
      <c r="S57" s="312">
        <v>100</v>
      </c>
      <c r="T57" s="312">
        <v>100</v>
      </c>
      <c r="U57" s="312">
        <v>105</v>
      </c>
      <c r="V57" s="313">
        <v>100</v>
      </c>
      <c r="W57" s="312">
        <v>90</v>
      </c>
      <c r="X57" s="309">
        <v>100</v>
      </c>
      <c r="Y57" s="309">
        <v>90</v>
      </c>
      <c r="Z57" s="309">
        <v>110</v>
      </c>
      <c r="AA57" s="309">
        <v>100</v>
      </c>
      <c r="AB57" s="309">
        <v>70</v>
      </c>
      <c r="AC57" s="314">
        <v>75</v>
      </c>
      <c r="AD57" s="309">
        <v>95</v>
      </c>
      <c r="AE57" s="307"/>
      <c r="AF57" s="307"/>
      <c r="AG57" s="307"/>
    </row>
    <row r="58" spans="1:33" s="46" customFormat="1" ht="45" customHeight="1" hidden="1">
      <c r="A58" s="108"/>
      <c r="B58" s="419"/>
      <c r="C58" s="310"/>
      <c r="D58" s="120"/>
      <c r="E58" s="118"/>
      <c r="F58" s="118"/>
      <c r="G58" s="120"/>
      <c r="H58" s="308">
        <f aca="true" t="shared" si="5" ref="H58:AG58">H37/H57*5</f>
        <v>3.8181818181818183</v>
      </c>
      <c r="I58" s="308">
        <f t="shared" si="5"/>
        <v>4.409090909090909</v>
      </c>
      <c r="J58" s="308">
        <f t="shared" si="5"/>
        <v>3.9047619047619047</v>
      </c>
      <c r="K58" s="308">
        <f t="shared" si="5"/>
        <v>4.142857142857143</v>
      </c>
      <c r="L58" s="308">
        <f t="shared" si="5"/>
        <v>3.111111111111111</v>
      </c>
      <c r="M58" s="308">
        <f t="shared" si="5"/>
        <v>4.409090909090909</v>
      </c>
      <c r="N58" s="308">
        <f t="shared" si="5"/>
        <v>3.65</v>
      </c>
      <c r="O58" s="308">
        <f t="shared" si="5"/>
        <v>4.333333333333334</v>
      </c>
      <c r="P58" s="308">
        <f t="shared" si="5"/>
        <v>4.0588235294117645</v>
      </c>
      <c r="Q58" s="308">
        <f t="shared" si="5"/>
        <v>4</v>
      </c>
      <c r="R58" s="308">
        <f t="shared" si="5"/>
        <v>2.761904761904762</v>
      </c>
      <c r="S58" s="308">
        <f t="shared" si="5"/>
        <v>2.75</v>
      </c>
      <c r="T58" s="308">
        <f t="shared" si="5"/>
        <v>2.6</v>
      </c>
      <c r="U58" s="308">
        <f t="shared" si="5"/>
        <v>3.4761904761904763</v>
      </c>
      <c r="V58" s="308">
        <f t="shared" si="5"/>
        <v>3.05</v>
      </c>
      <c r="W58" s="308">
        <f t="shared" si="5"/>
        <v>2.9444444444444446</v>
      </c>
      <c r="X58" s="308">
        <f t="shared" si="5"/>
        <v>3.65</v>
      </c>
      <c r="Y58" s="308">
        <f t="shared" si="5"/>
        <v>2.444444444444444</v>
      </c>
      <c r="Z58" s="308">
        <f t="shared" si="5"/>
        <v>3.4545454545454546</v>
      </c>
      <c r="AA58" s="308">
        <f t="shared" si="5"/>
        <v>3.1</v>
      </c>
      <c r="AB58" s="308">
        <f t="shared" si="5"/>
        <v>4</v>
      </c>
      <c r="AC58" s="308">
        <f t="shared" si="5"/>
        <v>4.2</v>
      </c>
      <c r="AD58" s="308">
        <f t="shared" si="5"/>
        <v>3.526315789473684</v>
      </c>
      <c r="AE58" s="308" t="e">
        <f t="shared" si="5"/>
        <v>#DIV/0!</v>
      </c>
      <c r="AF58" s="308" t="e">
        <f t="shared" si="5"/>
        <v>#DIV/0!</v>
      </c>
      <c r="AG58" s="308" t="e">
        <f t="shared" si="5"/>
        <v>#DIV/0!</v>
      </c>
    </row>
    <row r="59" ht="45" customHeight="1" hidden="1"/>
  </sheetData>
  <sheetProtection/>
  <autoFilter ref="A3:AG42"/>
  <mergeCells count="15">
    <mergeCell ref="B1:K1"/>
    <mergeCell ref="B6:G6"/>
    <mergeCell ref="B12:E12"/>
    <mergeCell ref="B21:G21"/>
    <mergeCell ref="B24:G24"/>
    <mergeCell ref="B28:G28"/>
    <mergeCell ref="E49:F49"/>
    <mergeCell ref="D50:F50"/>
    <mergeCell ref="D51:F51"/>
    <mergeCell ref="B34:G34"/>
    <mergeCell ref="E44:F44"/>
    <mergeCell ref="E45:F45"/>
    <mergeCell ref="E46:F46"/>
    <mergeCell ref="E47:F47"/>
    <mergeCell ref="E48:F48"/>
  </mergeCells>
  <conditionalFormatting sqref="R13:S14 S20 R18:S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$U$8</formula>
    </cfRule>
  </conditionalFormatting>
  <conditionalFormatting sqref="T14 V18 U20:V20 V14 Y20:Z20 Z10 AD12:AD13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$T$8</formula>
    </cfRule>
  </conditionalFormatting>
  <conditionalFormatting sqref="W13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$T$8</formula>
    </cfRule>
  </conditionalFormatting>
  <conditionalFormatting sqref="X18:Y18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$T$8</formula>
    </cfRule>
  </conditionalFormatting>
  <conditionalFormatting sqref="AD18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$T$8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40" r:id="rId1"/>
  <colBreaks count="1" manualBreakCount="1">
    <brk id="18" max="5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outlinePr summaryRight="0"/>
    <pageSetUpPr fitToPage="1"/>
  </sheetPr>
  <dimension ref="A1:AF60"/>
  <sheetViews>
    <sheetView view="pageBreakPreview" zoomScale="50" zoomScaleNormal="50" zoomScaleSheetLayoutView="50" zoomScalePageLayoutView="0" workbookViewId="0" topLeftCell="A1">
      <pane ySplit="3" topLeftCell="A22" activePane="bottomLeft" state="frozen"/>
      <selection pane="topLeft" activeCell="F32" sqref="F32"/>
      <selection pane="bottomLeft" activeCell="F32" sqref="F32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98.7109375" style="30" customWidth="1"/>
    <col min="4" max="4" width="16.7109375" style="115" customWidth="1"/>
    <col min="5" max="6" width="13.8515625" style="116" customWidth="1" outlineLevel="1"/>
    <col min="7" max="7" width="16.28125" style="115" customWidth="1" outlineLevel="1"/>
    <col min="8" max="14" width="26.00390625" style="12" customWidth="1" outlineLevel="1"/>
    <col min="15" max="15" width="26.00390625" style="29" customWidth="1" outlineLevel="1"/>
    <col min="16" max="16" width="26.00390625" style="12" customWidth="1" outlineLevel="1"/>
    <col min="17" max="20" width="26.00390625" style="33" customWidth="1" outlineLevel="1"/>
    <col min="21" max="21" width="26.00390625" style="41" customWidth="1" outlineLevel="1"/>
    <col min="22" max="22" width="26.00390625" style="33" customWidth="1" outlineLevel="1"/>
    <col min="23" max="29" width="26.00390625" style="26" customWidth="1" outlineLevel="1"/>
    <col min="30" max="32" width="21.00390625" style="12" customWidth="1" outlineLevel="1"/>
    <col min="33" max="16384" width="8.8515625" style="26" customWidth="1"/>
  </cols>
  <sheetData>
    <row r="1" spans="1:10" ht="27" customHeight="1">
      <c r="A1" s="461" t="s">
        <v>315</v>
      </c>
      <c r="B1" s="461"/>
      <c r="C1" s="461"/>
      <c r="D1" s="461"/>
      <c r="E1" s="461"/>
      <c r="F1" s="461"/>
      <c r="G1" s="461"/>
      <c r="H1" s="461"/>
      <c r="I1" s="461"/>
      <c r="J1" s="461"/>
    </row>
    <row r="2" ht="15" customHeight="1">
      <c r="B2" s="102"/>
    </row>
    <row r="3" spans="1:32" s="254" customFormat="1" ht="102.75" customHeight="1">
      <c r="A3" s="63" t="s">
        <v>48</v>
      </c>
      <c r="B3" s="252" t="s">
        <v>48</v>
      </c>
      <c r="C3" s="252" t="s">
        <v>49</v>
      </c>
      <c r="D3" s="252" t="s">
        <v>50</v>
      </c>
      <c r="E3" s="252" t="s">
        <v>51</v>
      </c>
      <c r="F3" s="252" t="s">
        <v>52</v>
      </c>
      <c r="G3" s="252" t="s">
        <v>53</v>
      </c>
      <c r="H3" s="252" t="s">
        <v>289</v>
      </c>
      <c r="I3" s="252" t="s">
        <v>101</v>
      </c>
      <c r="J3" s="252" t="s">
        <v>102</v>
      </c>
      <c r="K3" s="252" t="s">
        <v>112</v>
      </c>
      <c r="L3" s="252" t="s">
        <v>104</v>
      </c>
      <c r="M3" s="252" t="s">
        <v>163</v>
      </c>
      <c r="N3" s="252" t="s">
        <v>111</v>
      </c>
      <c r="O3" s="252" t="s">
        <v>114</v>
      </c>
      <c r="P3" s="252" t="s">
        <v>115</v>
      </c>
      <c r="Q3" s="252" t="s">
        <v>125</v>
      </c>
      <c r="R3" s="252" t="s">
        <v>126</v>
      </c>
      <c r="S3" s="252" t="s">
        <v>201</v>
      </c>
      <c r="T3" s="252" t="s">
        <v>165</v>
      </c>
      <c r="U3" s="252" t="s">
        <v>167</v>
      </c>
      <c r="V3" s="252" t="s">
        <v>166</v>
      </c>
      <c r="W3" s="252" t="s">
        <v>127</v>
      </c>
      <c r="X3" s="252" t="s">
        <v>168</v>
      </c>
      <c r="Y3" s="252" t="s">
        <v>169</v>
      </c>
      <c r="Z3" s="252" t="s">
        <v>149</v>
      </c>
      <c r="AA3" s="252" t="s">
        <v>199</v>
      </c>
      <c r="AB3" s="252" t="s">
        <v>200</v>
      </c>
      <c r="AC3" s="252" t="s">
        <v>202</v>
      </c>
      <c r="AD3" s="252" t="s">
        <v>242</v>
      </c>
      <c r="AE3" s="252" t="s">
        <v>103</v>
      </c>
      <c r="AF3" s="252" t="s">
        <v>293</v>
      </c>
    </row>
    <row r="4" spans="1:32" s="101" customFormat="1" ht="57" customHeight="1">
      <c r="A4" s="63"/>
      <c r="B4" s="61"/>
      <c r="C4" s="318"/>
      <c r="D4" s="318"/>
      <c r="E4" s="318"/>
      <c r="F4" s="318"/>
      <c r="G4" s="318"/>
      <c r="H4" s="318" t="s">
        <v>297</v>
      </c>
      <c r="I4" s="318" t="s">
        <v>301</v>
      </c>
      <c r="J4" s="318" t="s">
        <v>299</v>
      </c>
      <c r="K4" s="318" t="s">
        <v>300</v>
      </c>
      <c r="L4" s="318" t="s">
        <v>316</v>
      </c>
      <c r="M4" s="318" t="s">
        <v>319</v>
      </c>
      <c r="N4" s="318" t="s">
        <v>296</v>
      </c>
      <c r="O4" s="318" t="s">
        <v>298</v>
      </c>
      <c r="P4" s="318" t="s">
        <v>321</v>
      </c>
      <c r="Q4" s="260" t="s">
        <v>305</v>
      </c>
      <c r="R4" s="260" t="s">
        <v>306</v>
      </c>
      <c r="S4" s="260" t="s">
        <v>307</v>
      </c>
      <c r="T4" s="260" t="s">
        <v>308</v>
      </c>
      <c r="U4" s="260" t="s">
        <v>309</v>
      </c>
      <c r="V4" s="260" t="s">
        <v>310</v>
      </c>
      <c r="W4" s="260" t="s">
        <v>311</v>
      </c>
      <c r="X4" s="260" t="s">
        <v>312</v>
      </c>
      <c r="Y4" s="260" t="s">
        <v>313</v>
      </c>
      <c r="Z4" s="409" t="s">
        <v>302</v>
      </c>
      <c r="AA4" s="318" t="s">
        <v>303</v>
      </c>
      <c r="AB4" s="409" t="s">
        <v>304</v>
      </c>
      <c r="AC4" s="260" t="s">
        <v>314</v>
      </c>
      <c r="AD4" s="318" t="s">
        <v>269</v>
      </c>
      <c r="AE4" s="318" t="s">
        <v>294</v>
      </c>
      <c r="AF4" s="318" t="s">
        <v>294</v>
      </c>
    </row>
    <row r="5" spans="1:32" s="112" customFormat="1" ht="24" customHeight="1">
      <c r="A5" s="111"/>
      <c r="B5" s="111"/>
      <c r="C5" s="111"/>
      <c r="D5" s="111"/>
      <c r="E5" s="111"/>
      <c r="F5" s="111"/>
      <c r="G5" s="111"/>
      <c r="H5" s="111">
        <v>1</v>
      </c>
      <c r="I5" s="111">
        <v>2</v>
      </c>
      <c r="J5" s="111">
        <v>3</v>
      </c>
      <c r="K5" s="111">
        <v>4</v>
      </c>
      <c r="L5" s="111">
        <v>6</v>
      </c>
      <c r="M5" s="111">
        <v>7</v>
      </c>
      <c r="N5" s="111">
        <v>8</v>
      </c>
      <c r="O5" s="111">
        <v>9</v>
      </c>
      <c r="P5" s="111">
        <v>11</v>
      </c>
      <c r="Q5" s="111">
        <v>12</v>
      </c>
      <c r="R5" s="111">
        <v>13</v>
      </c>
      <c r="S5" s="111">
        <v>14</v>
      </c>
      <c r="T5" s="111">
        <v>15</v>
      </c>
      <c r="U5" s="111">
        <v>16</v>
      </c>
      <c r="V5" s="111">
        <v>17</v>
      </c>
      <c r="W5" s="111">
        <v>18</v>
      </c>
      <c r="X5" s="111">
        <v>19</v>
      </c>
      <c r="Y5" s="111">
        <v>20</v>
      </c>
      <c r="Z5" s="111">
        <v>21</v>
      </c>
      <c r="AA5" s="111">
        <v>22</v>
      </c>
      <c r="AB5" s="111">
        <v>23</v>
      </c>
      <c r="AC5" s="111">
        <v>24</v>
      </c>
      <c r="AD5" s="111">
        <v>25</v>
      </c>
      <c r="AE5" s="111">
        <v>26</v>
      </c>
      <c r="AF5" s="111">
        <v>27</v>
      </c>
    </row>
    <row r="6" spans="1:32" s="238" customFormat="1" ht="20.25">
      <c r="A6" s="166">
        <v>1</v>
      </c>
      <c r="B6" s="457" t="s">
        <v>151</v>
      </c>
      <c r="C6" s="457"/>
      <c r="D6" s="457"/>
      <c r="E6" s="457"/>
      <c r="F6" s="457"/>
      <c r="G6" s="457"/>
      <c r="H6" s="284">
        <f>H7+H8+H9+H10+H11</f>
        <v>25</v>
      </c>
      <c r="I6" s="284">
        <f>I7+I8+I9+I10+I11</f>
        <v>24</v>
      </c>
      <c r="J6" s="284">
        <f>J7+J8+J9+J11</f>
        <v>20</v>
      </c>
      <c r="K6" s="284">
        <f>K7+K8+K9+K10+K11</f>
        <v>15</v>
      </c>
      <c r="L6" s="284">
        <f>SUM(L7:L11)</f>
        <v>25</v>
      </c>
      <c r="M6" s="284">
        <f>M7+M8+M9+M11</f>
        <v>5</v>
      </c>
      <c r="N6" s="284">
        <f>N7+N8+N9+N10+N11</f>
        <v>25</v>
      </c>
      <c r="O6" s="284">
        <f>O7+O8+O9+O10+O11</f>
        <v>25</v>
      </c>
      <c r="P6" s="284">
        <f>SUM(P7:P11)</f>
        <v>20</v>
      </c>
      <c r="Q6" s="284">
        <f>+Q7+Q8+Q9+Q10+Q11</f>
        <v>10</v>
      </c>
      <c r="R6" s="284">
        <f>+R7+R8+R9+R11</f>
        <v>5</v>
      </c>
      <c r="S6" s="284">
        <f>+S7+S8+S9+S10+S11</f>
        <v>10</v>
      </c>
      <c r="T6" s="284">
        <f>+T7+T8+T9+T10+T11</f>
        <v>15</v>
      </c>
      <c r="U6" s="284">
        <f>+U7+U8+U9+U11</f>
        <v>10</v>
      </c>
      <c r="V6" s="284">
        <f>+V7+V8+V9+V10+V11</f>
        <v>15</v>
      </c>
      <c r="W6" s="284">
        <f>+W7+W8+W9+W10+W11</f>
        <v>20</v>
      </c>
      <c r="X6" s="284">
        <f>+X7+X8+X9+X10+X11</f>
        <v>10</v>
      </c>
      <c r="Y6" s="284">
        <f>+Y7+Y8+Y9+Y10+Y11</f>
        <v>19</v>
      </c>
      <c r="Z6" s="284">
        <f>Z7+Z8+Z9+Z11</f>
        <v>15</v>
      </c>
      <c r="AA6" s="284">
        <f>AA7+AA8+AA9+AA11</f>
        <v>3</v>
      </c>
      <c r="AB6" s="284">
        <f>AB7+AB8+AB9+AB11+AB10</f>
        <v>10</v>
      </c>
      <c r="AC6" s="284">
        <f>SUM(AC7:AC11)</f>
        <v>10</v>
      </c>
      <c r="AD6" s="284">
        <f>AD7+AD8+AD9+AD11</f>
        <v>0</v>
      </c>
      <c r="AE6" s="284">
        <f>AE7+AE8+AE9+AE11</f>
        <v>0</v>
      </c>
      <c r="AF6" s="284">
        <f>AF7+AF8+AF9+AF11</f>
        <v>0</v>
      </c>
    </row>
    <row r="7" spans="1:32" ht="37.5">
      <c r="A7" s="63">
        <v>2</v>
      </c>
      <c r="B7" s="63" t="s">
        <v>54</v>
      </c>
      <c r="C7" s="326" t="s">
        <v>55</v>
      </c>
      <c r="D7" s="123">
        <f>AVERAGE(H7:AC7)</f>
        <v>2.272727272727273</v>
      </c>
      <c r="E7" s="110">
        <v>11</v>
      </c>
      <c r="F7" s="110">
        <v>11</v>
      </c>
      <c r="G7" s="110">
        <v>0</v>
      </c>
      <c r="H7" s="289">
        <v>5</v>
      </c>
      <c r="I7" s="289">
        <v>5</v>
      </c>
      <c r="J7" s="289">
        <v>5</v>
      </c>
      <c r="K7" s="289">
        <v>0</v>
      </c>
      <c r="L7" s="289">
        <v>5</v>
      </c>
      <c r="M7" s="289">
        <v>0</v>
      </c>
      <c r="N7" s="289">
        <v>5</v>
      </c>
      <c r="O7" s="289">
        <v>5</v>
      </c>
      <c r="P7" s="289">
        <v>5</v>
      </c>
      <c r="Q7" s="289">
        <v>0</v>
      </c>
      <c r="R7" s="289">
        <v>0</v>
      </c>
      <c r="S7" s="289">
        <v>0</v>
      </c>
      <c r="T7" s="289">
        <v>0</v>
      </c>
      <c r="U7" s="289">
        <v>0</v>
      </c>
      <c r="V7" s="289">
        <v>0</v>
      </c>
      <c r="W7" s="289">
        <v>5</v>
      </c>
      <c r="X7" s="289">
        <v>0</v>
      </c>
      <c r="Y7" s="289">
        <v>5</v>
      </c>
      <c r="Z7" s="322">
        <v>5</v>
      </c>
      <c r="AA7" s="322">
        <v>0</v>
      </c>
      <c r="AB7" s="322">
        <v>0</v>
      </c>
      <c r="AC7" s="289">
        <v>0</v>
      </c>
      <c r="AD7" s="213"/>
      <c r="AE7" s="213"/>
      <c r="AF7" s="213"/>
    </row>
    <row r="8" spans="1:32" ht="23.25">
      <c r="A8" s="63">
        <v>3</v>
      </c>
      <c r="B8" s="63" t="s">
        <v>56</v>
      </c>
      <c r="C8" s="326" t="s">
        <v>57</v>
      </c>
      <c r="D8" s="123">
        <f>AVERAGE(H8:AC8)</f>
        <v>1.5909090909090908</v>
      </c>
      <c r="E8" s="110">
        <v>15</v>
      </c>
      <c r="F8" s="110">
        <v>7</v>
      </c>
      <c r="G8" s="110">
        <v>0</v>
      </c>
      <c r="H8" s="289">
        <v>5</v>
      </c>
      <c r="I8" s="289">
        <v>5</v>
      </c>
      <c r="J8" s="289">
        <v>5</v>
      </c>
      <c r="K8" s="289">
        <v>0</v>
      </c>
      <c r="L8" s="289">
        <v>5</v>
      </c>
      <c r="M8" s="289">
        <v>0</v>
      </c>
      <c r="N8" s="289">
        <v>5</v>
      </c>
      <c r="O8" s="289">
        <v>5</v>
      </c>
      <c r="P8" s="289">
        <v>0</v>
      </c>
      <c r="Q8" s="289">
        <v>0</v>
      </c>
      <c r="R8" s="289">
        <v>0</v>
      </c>
      <c r="S8" s="289">
        <v>0</v>
      </c>
      <c r="T8" s="289">
        <v>0</v>
      </c>
      <c r="U8" s="289">
        <v>0</v>
      </c>
      <c r="V8" s="289">
        <v>0</v>
      </c>
      <c r="W8" s="289">
        <v>0</v>
      </c>
      <c r="X8" s="289">
        <v>0</v>
      </c>
      <c r="Y8" s="289">
        <v>0</v>
      </c>
      <c r="Z8" s="322">
        <v>5</v>
      </c>
      <c r="AA8" s="322">
        <v>0</v>
      </c>
      <c r="AB8" s="322">
        <v>0</v>
      </c>
      <c r="AC8" s="289">
        <v>0</v>
      </c>
      <c r="AD8" s="213"/>
      <c r="AE8" s="213"/>
      <c r="AF8" s="213"/>
    </row>
    <row r="9" spans="1:32" ht="150">
      <c r="A9" s="63">
        <v>4</v>
      </c>
      <c r="B9" s="63" t="s">
        <v>58</v>
      </c>
      <c r="C9" s="326" t="s">
        <v>128</v>
      </c>
      <c r="D9" s="123">
        <f>AVERAGE(H9:AC9)</f>
        <v>4.454545454545454</v>
      </c>
      <c r="E9" s="110">
        <v>3</v>
      </c>
      <c r="F9" s="110">
        <v>19</v>
      </c>
      <c r="G9" s="110">
        <v>0</v>
      </c>
      <c r="H9" s="289">
        <v>5</v>
      </c>
      <c r="I9" s="289">
        <v>5</v>
      </c>
      <c r="J9" s="289">
        <v>5</v>
      </c>
      <c r="K9" s="289">
        <v>5</v>
      </c>
      <c r="L9" s="289">
        <v>5</v>
      </c>
      <c r="M9" s="289">
        <v>0</v>
      </c>
      <c r="N9" s="289">
        <v>5</v>
      </c>
      <c r="O9" s="289">
        <v>5</v>
      </c>
      <c r="P9" s="289">
        <v>5</v>
      </c>
      <c r="Q9" s="289">
        <v>5</v>
      </c>
      <c r="R9" s="289">
        <v>5</v>
      </c>
      <c r="S9" s="289">
        <v>5</v>
      </c>
      <c r="T9" s="289">
        <v>5</v>
      </c>
      <c r="U9" s="289">
        <v>5</v>
      </c>
      <c r="V9" s="289">
        <v>5</v>
      </c>
      <c r="W9" s="289">
        <v>5</v>
      </c>
      <c r="X9" s="289">
        <v>0</v>
      </c>
      <c r="Y9" s="289">
        <v>5</v>
      </c>
      <c r="Z9" s="322">
        <v>5</v>
      </c>
      <c r="AA9" s="322">
        <v>3</v>
      </c>
      <c r="AB9" s="289">
        <v>5</v>
      </c>
      <c r="AC9" s="289">
        <v>5</v>
      </c>
      <c r="AD9" s="213"/>
      <c r="AE9" s="213"/>
      <c r="AF9" s="213"/>
    </row>
    <row r="10" spans="1:32" ht="93.75">
      <c r="A10" s="63">
        <v>5</v>
      </c>
      <c r="B10" s="63" t="s">
        <v>59</v>
      </c>
      <c r="C10" s="326" t="s">
        <v>60</v>
      </c>
      <c r="D10" s="123">
        <f>AVERAGE(H10:AC10)</f>
        <v>4.875</v>
      </c>
      <c r="E10" s="110">
        <v>2</v>
      </c>
      <c r="F10" s="110">
        <v>14</v>
      </c>
      <c r="G10" s="110">
        <v>6</v>
      </c>
      <c r="H10" s="289">
        <v>5</v>
      </c>
      <c r="I10" s="289">
        <v>4</v>
      </c>
      <c r="J10" s="289" t="s">
        <v>164</v>
      </c>
      <c r="K10" s="289">
        <v>5</v>
      </c>
      <c r="L10" s="289">
        <v>5</v>
      </c>
      <c r="M10" s="289" t="s">
        <v>164</v>
      </c>
      <c r="N10" s="289">
        <v>5</v>
      </c>
      <c r="O10" s="289">
        <v>5</v>
      </c>
      <c r="P10" s="289">
        <v>5</v>
      </c>
      <c r="Q10" s="289">
        <v>5</v>
      </c>
      <c r="R10" s="289" t="s">
        <v>164</v>
      </c>
      <c r="S10" s="289">
        <v>5</v>
      </c>
      <c r="T10" s="289">
        <v>5</v>
      </c>
      <c r="U10" s="289" t="s">
        <v>164</v>
      </c>
      <c r="V10" s="289">
        <v>5</v>
      </c>
      <c r="W10" s="289">
        <v>5</v>
      </c>
      <c r="X10" s="289">
        <v>5</v>
      </c>
      <c r="Y10" s="320">
        <v>4</v>
      </c>
      <c r="Z10" s="322" t="s">
        <v>164</v>
      </c>
      <c r="AA10" s="322" t="s">
        <v>164</v>
      </c>
      <c r="AB10" s="322">
        <v>5</v>
      </c>
      <c r="AC10" s="289">
        <v>5</v>
      </c>
      <c r="AD10" s="213"/>
      <c r="AE10" s="213"/>
      <c r="AF10" s="213"/>
    </row>
    <row r="11" spans="1:32" ht="112.5">
      <c r="A11" s="63">
        <v>6</v>
      </c>
      <c r="B11" s="63" t="s">
        <v>61</v>
      </c>
      <c r="C11" s="326" t="s">
        <v>62</v>
      </c>
      <c r="D11" s="123">
        <f>AVERAGE(H11:AC11)</f>
        <v>3.409090909090909</v>
      </c>
      <c r="E11" s="110">
        <v>7</v>
      </c>
      <c r="F11" s="110">
        <v>15</v>
      </c>
      <c r="G11" s="110">
        <v>0</v>
      </c>
      <c r="H11" s="289">
        <v>5</v>
      </c>
      <c r="I11" s="289">
        <v>5</v>
      </c>
      <c r="J11" s="289">
        <v>5</v>
      </c>
      <c r="K11" s="289">
        <v>5</v>
      </c>
      <c r="L11" s="289">
        <v>5</v>
      </c>
      <c r="M11" s="289">
        <v>5</v>
      </c>
      <c r="N11" s="289">
        <v>5</v>
      </c>
      <c r="O11" s="289">
        <v>5</v>
      </c>
      <c r="P11" s="289">
        <v>5</v>
      </c>
      <c r="Q11" s="289">
        <v>0</v>
      </c>
      <c r="R11" s="289">
        <v>0</v>
      </c>
      <c r="S11" s="289">
        <v>0</v>
      </c>
      <c r="T11" s="289">
        <v>5</v>
      </c>
      <c r="U11" s="289">
        <v>5</v>
      </c>
      <c r="V11" s="289">
        <v>5</v>
      </c>
      <c r="W11" s="289">
        <v>5</v>
      </c>
      <c r="X11" s="289">
        <v>5</v>
      </c>
      <c r="Y11" s="289">
        <v>5</v>
      </c>
      <c r="Z11" s="322">
        <v>0</v>
      </c>
      <c r="AA11" s="322">
        <v>0</v>
      </c>
      <c r="AB11" s="322">
        <v>0</v>
      </c>
      <c r="AC11" s="289">
        <v>0</v>
      </c>
      <c r="AD11" s="213"/>
      <c r="AE11" s="213"/>
      <c r="AF11" s="213"/>
    </row>
    <row r="12" spans="1:32" s="238" customFormat="1" ht="21">
      <c r="A12" s="302">
        <v>7</v>
      </c>
      <c r="B12" s="460" t="s">
        <v>16</v>
      </c>
      <c r="C12" s="460"/>
      <c r="D12" s="460"/>
      <c r="E12" s="460"/>
      <c r="F12" s="303"/>
      <c r="G12" s="303"/>
      <c r="H12" s="148">
        <f>H13+H14+H15+H16+H17+H18+H19+H20</f>
        <v>34</v>
      </c>
      <c r="I12" s="148">
        <f>I13+I14+I15+I16+I17+I18+I19+I20</f>
        <v>38</v>
      </c>
      <c r="J12" s="148">
        <f>SUM(J13:J20)</f>
        <v>32</v>
      </c>
      <c r="K12" s="148">
        <f>K13+K14+K15+K16+K17+K18+K19+K20</f>
        <v>37</v>
      </c>
      <c r="L12" s="148">
        <f>L13+L14+L15+L16+L17+L18+L19+L20</f>
        <v>38</v>
      </c>
      <c r="M12" s="148">
        <f>M13+M14+M15+M16+M17+M18+M19+M20</f>
        <v>33</v>
      </c>
      <c r="N12" s="148">
        <f>N13+N14+N15+N16+N17+N18+N19+N20</f>
        <v>32</v>
      </c>
      <c r="O12" s="148">
        <f>O13+O14+O15+O18+O19</f>
        <v>19</v>
      </c>
      <c r="P12" s="148">
        <f>P13+P14+P15+P16+P17+P18+P19+P20</f>
        <v>38</v>
      </c>
      <c r="Q12" s="148">
        <f>Q13+Q14+Q15+Q16+Q17+Q18+Q19+Q20</f>
        <v>33</v>
      </c>
      <c r="R12" s="148">
        <f>R13+R14+R15+R16+R17+R18+R19+R20</f>
        <v>30</v>
      </c>
      <c r="S12" s="148">
        <f>+S13+S14+S15+S16+S17+S18+S19</f>
        <v>27</v>
      </c>
      <c r="T12" s="148">
        <f>T13+T14+T15+T16+T17+T18+T19+T20</f>
        <v>36</v>
      </c>
      <c r="U12" s="148">
        <f>+U13+U14+U15+U16+U17+U18+U19+U20</f>
        <v>36</v>
      </c>
      <c r="V12" s="148">
        <f>+V13+V14+V15+V18+V19+V20</f>
        <v>20</v>
      </c>
      <c r="W12" s="148">
        <f>+W13+W14+W15+W16+W17+W18+W19+W20</f>
        <v>28</v>
      </c>
      <c r="X12" s="148">
        <f>+X13+X14+X15+X18+X19+X20</f>
        <v>14</v>
      </c>
      <c r="Y12" s="148">
        <f>+Y13+Y14+Y15+Y16+Y17+Y18+Y19+Y20</f>
        <v>37</v>
      </c>
      <c r="Z12" s="148">
        <f>Z13+Z14+Z15+Z16+Z17+Z18+Z19+Z20</f>
        <v>37</v>
      </c>
      <c r="AA12" s="148">
        <f>+AA13+AA14+AA15+AA18+AA19</f>
        <v>23</v>
      </c>
      <c r="AB12" s="148">
        <f>+AB13+AB14+AB15+AB18+AB19</f>
        <v>23</v>
      </c>
      <c r="AC12" s="249">
        <f>SUM(AC13:AC19)</f>
        <v>27</v>
      </c>
      <c r="AD12" s="148"/>
      <c r="AE12" s="148"/>
      <c r="AF12" s="148"/>
    </row>
    <row r="13" spans="1:32" ht="56.25">
      <c r="A13" s="63">
        <v>8</v>
      </c>
      <c r="B13" s="63" t="s">
        <v>63</v>
      </c>
      <c r="C13" s="326" t="s">
        <v>64</v>
      </c>
      <c r="D13" s="123">
        <f aca="true" t="shared" si="0" ref="D13:D20">AVERAGE(H13:AC13)</f>
        <v>3.8181818181818183</v>
      </c>
      <c r="E13" s="110">
        <v>10</v>
      </c>
      <c r="F13" s="110">
        <v>12</v>
      </c>
      <c r="G13" s="110">
        <v>0</v>
      </c>
      <c r="H13" s="289">
        <v>3</v>
      </c>
      <c r="I13" s="289">
        <v>5</v>
      </c>
      <c r="J13" s="289">
        <v>3</v>
      </c>
      <c r="K13" s="289">
        <v>5</v>
      </c>
      <c r="L13" s="289">
        <v>5</v>
      </c>
      <c r="M13" s="289">
        <v>5</v>
      </c>
      <c r="N13" s="289">
        <v>5</v>
      </c>
      <c r="O13" s="289">
        <v>3</v>
      </c>
      <c r="P13" s="289">
        <v>5</v>
      </c>
      <c r="Q13" s="320">
        <v>3</v>
      </c>
      <c r="R13" s="320">
        <v>3</v>
      </c>
      <c r="S13" s="289">
        <v>5</v>
      </c>
      <c r="T13" s="289">
        <v>5</v>
      </c>
      <c r="U13" s="289">
        <v>5</v>
      </c>
      <c r="V13" s="320">
        <v>3</v>
      </c>
      <c r="W13" s="289">
        <v>0</v>
      </c>
      <c r="X13" s="289">
        <v>0</v>
      </c>
      <c r="Y13" s="289">
        <v>5</v>
      </c>
      <c r="Z13" s="322">
        <v>3</v>
      </c>
      <c r="AA13" s="322">
        <v>5</v>
      </c>
      <c r="AB13" s="322">
        <v>5</v>
      </c>
      <c r="AC13" s="293">
        <v>3</v>
      </c>
      <c r="AD13" s="289"/>
      <c r="AE13" s="289"/>
      <c r="AF13" s="289"/>
    </row>
    <row r="14" spans="1:32" ht="93.75">
      <c r="A14" s="63">
        <v>9</v>
      </c>
      <c r="B14" s="63" t="s">
        <v>65</v>
      </c>
      <c r="C14" s="326" t="s">
        <v>66</v>
      </c>
      <c r="D14" s="123">
        <f t="shared" si="0"/>
        <v>2.6818181818181817</v>
      </c>
      <c r="E14" s="110">
        <v>18</v>
      </c>
      <c r="F14" s="110">
        <v>4</v>
      </c>
      <c r="G14" s="110">
        <v>0</v>
      </c>
      <c r="H14" s="289">
        <v>3</v>
      </c>
      <c r="I14" s="289">
        <v>4</v>
      </c>
      <c r="J14" s="289">
        <v>3</v>
      </c>
      <c r="K14" s="289">
        <v>3</v>
      </c>
      <c r="L14" s="289">
        <v>3</v>
      </c>
      <c r="M14" s="289">
        <v>3</v>
      </c>
      <c r="N14" s="289">
        <v>2</v>
      </c>
      <c r="O14" s="289">
        <v>1</v>
      </c>
      <c r="P14" s="289">
        <v>3</v>
      </c>
      <c r="Q14" s="320">
        <v>2</v>
      </c>
      <c r="R14" s="320">
        <v>1</v>
      </c>
      <c r="S14" s="320">
        <v>2</v>
      </c>
      <c r="T14" s="289">
        <v>3</v>
      </c>
      <c r="U14" s="421">
        <v>4</v>
      </c>
      <c r="V14" s="289">
        <v>2</v>
      </c>
      <c r="W14" s="289">
        <v>0</v>
      </c>
      <c r="X14" s="289">
        <v>0</v>
      </c>
      <c r="Y14" s="289">
        <v>5</v>
      </c>
      <c r="Z14" s="322">
        <v>5</v>
      </c>
      <c r="AA14" s="322">
        <v>5</v>
      </c>
      <c r="AB14" s="322">
        <v>5</v>
      </c>
      <c r="AC14" s="289">
        <v>0</v>
      </c>
      <c r="AD14" s="289"/>
      <c r="AE14" s="289"/>
      <c r="AF14" s="289"/>
    </row>
    <row r="15" spans="1:32" ht="56.25">
      <c r="A15" s="63">
        <v>10</v>
      </c>
      <c r="B15" s="63" t="s">
        <v>67</v>
      </c>
      <c r="C15" s="326" t="s">
        <v>68</v>
      </c>
      <c r="D15" s="123">
        <f t="shared" si="0"/>
        <v>5</v>
      </c>
      <c r="E15" s="110">
        <v>0</v>
      </c>
      <c r="F15" s="110">
        <v>22</v>
      </c>
      <c r="G15" s="110">
        <v>0</v>
      </c>
      <c r="H15" s="289">
        <v>5</v>
      </c>
      <c r="I15" s="289">
        <v>5</v>
      </c>
      <c r="J15" s="289">
        <v>5</v>
      </c>
      <c r="K15" s="289">
        <v>5</v>
      </c>
      <c r="L15" s="289">
        <v>5</v>
      </c>
      <c r="M15" s="289">
        <v>5</v>
      </c>
      <c r="N15" s="289">
        <v>5</v>
      </c>
      <c r="O15" s="289">
        <v>5</v>
      </c>
      <c r="P15" s="289">
        <v>5</v>
      </c>
      <c r="Q15" s="289">
        <v>5</v>
      </c>
      <c r="R15" s="289">
        <v>5</v>
      </c>
      <c r="S15" s="289">
        <v>5</v>
      </c>
      <c r="T15" s="289">
        <v>5</v>
      </c>
      <c r="U15" s="289">
        <v>5</v>
      </c>
      <c r="V15" s="289">
        <v>5</v>
      </c>
      <c r="W15" s="289">
        <v>5</v>
      </c>
      <c r="X15" s="289">
        <v>5</v>
      </c>
      <c r="Y15" s="289">
        <v>5</v>
      </c>
      <c r="Z15" s="322">
        <v>5</v>
      </c>
      <c r="AA15" s="322">
        <v>5</v>
      </c>
      <c r="AB15" s="322">
        <v>5</v>
      </c>
      <c r="AC15" s="289">
        <v>5</v>
      </c>
      <c r="AD15" s="289"/>
      <c r="AE15" s="289"/>
      <c r="AF15" s="289"/>
    </row>
    <row r="16" spans="1:32" ht="56.25">
      <c r="A16" s="63">
        <v>11</v>
      </c>
      <c r="B16" s="63" t="s">
        <v>69</v>
      </c>
      <c r="C16" s="326" t="s">
        <v>70</v>
      </c>
      <c r="D16" s="123">
        <f t="shared" si="0"/>
        <v>5</v>
      </c>
      <c r="E16" s="110">
        <v>0</v>
      </c>
      <c r="F16" s="110">
        <v>17</v>
      </c>
      <c r="G16" s="110">
        <v>5</v>
      </c>
      <c r="H16" s="289">
        <v>5</v>
      </c>
      <c r="I16" s="289">
        <v>5</v>
      </c>
      <c r="J16" s="289">
        <v>5</v>
      </c>
      <c r="K16" s="289">
        <v>5</v>
      </c>
      <c r="L16" s="289">
        <v>5</v>
      </c>
      <c r="M16" s="289">
        <v>5</v>
      </c>
      <c r="N16" s="289">
        <v>5</v>
      </c>
      <c r="O16" s="289" t="s">
        <v>164</v>
      </c>
      <c r="P16" s="289">
        <v>5</v>
      </c>
      <c r="Q16" s="289">
        <v>5</v>
      </c>
      <c r="R16" s="289">
        <v>5</v>
      </c>
      <c r="S16" s="289">
        <v>5</v>
      </c>
      <c r="T16" s="289">
        <v>5</v>
      </c>
      <c r="U16" s="289">
        <v>5</v>
      </c>
      <c r="V16" s="289" t="s">
        <v>164</v>
      </c>
      <c r="W16" s="289">
        <v>5</v>
      </c>
      <c r="X16" s="289" t="s">
        <v>164</v>
      </c>
      <c r="Y16" s="289">
        <v>5</v>
      </c>
      <c r="Z16" s="322">
        <v>5</v>
      </c>
      <c r="AA16" s="322" t="s">
        <v>164</v>
      </c>
      <c r="AB16" s="322" t="s">
        <v>164</v>
      </c>
      <c r="AC16" s="289">
        <v>5</v>
      </c>
      <c r="AD16" s="289"/>
      <c r="AE16" s="289"/>
      <c r="AF16" s="289"/>
    </row>
    <row r="17" spans="1:32" ht="56.25">
      <c r="A17" s="63">
        <v>12</v>
      </c>
      <c r="B17" s="63" t="s">
        <v>71</v>
      </c>
      <c r="C17" s="326" t="s">
        <v>72</v>
      </c>
      <c r="D17" s="123">
        <f t="shared" si="0"/>
        <v>5</v>
      </c>
      <c r="E17" s="110">
        <v>0</v>
      </c>
      <c r="F17" s="110">
        <v>17</v>
      </c>
      <c r="G17" s="110">
        <v>5</v>
      </c>
      <c r="H17" s="289">
        <v>5</v>
      </c>
      <c r="I17" s="289">
        <v>5</v>
      </c>
      <c r="J17" s="289">
        <v>5</v>
      </c>
      <c r="K17" s="289">
        <v>5</v>
      </c>
      <c r="L17" s="289">
        <v>5</v>
      </c>
      <c r="M17" s="289">
        <v>5</v>
      </c>
      <c r="N17" s="289">
        <v>5</v>
      </c>
      <c r="O17" s="289" t="s">
        <v>164</v>
      </c>
      <c r="P17" s="289">
        <v>5</v>
      </c>
      <c r="Q17" s="289">
        <v>5</v>
      </c>
      <c r="R17" s="289">
        <v>5</v>
      </c>
      <c r="S17" s="289">
        <v>5</v>
      </c>
      <c r="T17" s="289">
        <v>5</v>
      </c>
      <c r="U17" s="289">
        <v>5</v>
      </c>
      <c r="V17" s="289" t="s">
        <v>164</v>
      </c>
      <c r="W17" s="289">
        <v>5</v>
      </c>
      <c r="X17" s="289" t="s">
        <v>164</v>
      </c>
      <c r="Y17" s="289">
        <v>5</v>
      </c>
      <c r="Z17" s="322">
        <v>5</v>
      </c>
      <c r="AA17" s="322" t="s">
        <v>164</v>
      </c>
      <c r="AB17" s="322" t="s">
        <v>164</v>
      </c>
      <c r="AC17" s="289">
        <v>5</v>
      </c>
      <c r="AD17" s="289"/>
      <c r="AE17" s="289"/>
      <c r="AF17" s="289"/>
    </row>
    <row r="18" spans="1:32" ht="23.25">
      <c r="A18" s="63">
        <v>13</v>
      </c>
      <c r="B18" s="63" t="s">
        <v>73</v>
      </c>
      <c r="C18" s="326" t="s">
        <v>74</v>
      </c>
      <c r="D18" s="123">
        <f t="shared" si="0"/>
        <v>3.727272727272727</v>
      </c>
      <c r="E18" s="110">
        <v>13</v>
      </c>
      <c r="F18" s="110">
        <v>9</v>
      </c>
      <c r="G18" s="110">
        <v>0</v>
      </c>
      <c r="H18" s="289">
        <v>5</v>
      </c>
      <c r="I18" s="289">
        <v>5</v>
      </c>
      <c r="J18" s="289">
        <v>5</v>
      </c>
      <c r="K18" s="289">
        <v>4</v>
      </c>
      <c r="L18" s="289">
        <v>5</v>
      </c>
      <c r="M18" s="289">
        <v>5</v>
      </c>
      <c r="N18" s="289">
        <v>4</v>
      </c>
      <c r="O18" s="289">
        <v>5</v>
      </c>
      <c r="P18" s="289">
        <v>5</v>
      </c>
      <c r="Q18" s="320">
        <v>3</v>
      </c>
      <c r="R18" s="320">
        <v>3</v>
      </c>
      <c r="S18" s="289">
        <v>0</v>
      </c>
      <c r="T18" s="289">
        <v>5</v>
      </c>
      <c r="U18" s="320">
        <v>3</v>
      </c>
      <c r="V18" s="289">
        <v>0</v>
      </c>
      <c r="W18" s="320">
        <v>3</v>
      </c>
      <c r="X18" s="293">
        <v>3</v>
      </c>
      <c r="Y18" s="289">
        <v>5</v>
      </c>
      <c r="Z18" s="322">
        <v>4</v>
      </c>
      <c r="AA18" s="322">
        <v>3</v>
      </c>
      <c r="AB18" s="322">
        <v>3</v>
      </c>
      <c r="AC18" s="293">
        <v>4</v>
      </c>
      <c r="AD18" s="289"/>
      <c r="AE18" s="289"/>
      <c r="AF18" s="289"/>
    </row>
    <row r="19" spans="1:32" ht="37.5">
      <c r="A19" s="63">
        <v>14</v>
      </c>
      <c r="B19" s="63" t="s">
        <v>75</v>
      </c>
      <c r="C19" s="326" t="s">
        <v>76</v>
      </c>
      <c r="D19" s="123">
        <f t="shared" si="0"/>
        <v>5</v>
      </c>
      <c r="E19" s="110">
        <v>0</v>
      </c>
      <c r="F19" s="110">
        <v>22</v>
      </c>
      <c r="G19" s="110">
        <v>0</v>
      </c>
      <c r="H19" s="289">
        <v>5</v>
      </c>
      <c r="I19" s="289">
        <v>5</v>
      </c>
      <c r="J19" s="289">
        <v>5</v>
      </c>
      <c r="K19" s="289">
        <v>5</v>
      </c>
      <c r="L19" s="289">
        <v>5</v>
      </c>
      <c r="M19" s="289">
        <v>5</v>
      </c>
      <c r="N19" s="289">
        <v>5</v>
      </c>
      <c r="O19" s="289">
        <v>5</v>
      </c>
      <c r="P19" s="289">
        <v>5</v>
      </c>
      <c r="Q19" s="289">
        <v>5</v>
      </c>
      <c r="R19" s="289">
        <v>5</v>
      </c>
      <c r="S19" s="289">
        <v>5</v>
      </c>
      <c r="T19" s="289">
        <v>5</v>
      </c>
      <c r="U19" s="289">
        <v>5</v>
      </c>
      <c r="V19" s="289">
        <v>5</v>
      </c>
      <c r="W19" s="289">
        <v>5</v>
      </c>
      <c r="X19" s="289">
        <v>5</v>
      </c>
      <c r="Y19" s="289">
        <v>5</v>
      </c>
      <c r="Z19" s="322">
        <v>5</v>
      </c>
      <c r="AA19" s="322">
        <v>5</v>
      </c>
      <c r="AB19" s="322">
        <v>5</v>
      </c>
      <c r="AC19" s="322">
        <v>5</v>
      </c>
      <c r="AD19" s="289"/>
      <c r="AE19" s="289"/>
      <c r="AF19" s="289"/>
    </row>
    <row r="20" spans="1:32" ht="37.5">
      <c r="A20" s="63">
        <v>15</v>
      </c>
      <c r="B20" s="63" t="s">
        <v>77</v>
      </c>
      <c r="C20" s="326" t="s">
        <v>78</v>
      </c>
      <c r="D20" s="123">
        <f t="shared" si="0"/>
        <v>3.3529411764705883</v>
      </c>
      <c r="E20" s="110">
        <v>10</v>
      </c>
      <c r="F20" s="110">
        <v>7</v>
      </c>
      <c r="G20" s="110">
        <v>5</v>
      </c>
      <c r="H20" s="289">
        <v>3</v>
      </c>
      <c r="I20" s="289">
        <v>4</v>
      </c>
      <c r="J20" s="289">
        <v>1</v>
      </c>
      <c r="K20" s="289">
        <v>5</v>
      </c>
      <c r="L20" s="289">
        <v>5</v>
      </c>
      <c r="M20" s="289">
        <v>0</v>
      </c>
      <c r="N20" s="289">
        <v>1</v>
      </c>
      <c r="O20" s="289" t="s">
        <v>164</v>
      </c>
      <c r="P20" s="289">
        <v>5</v>
      </c>
      <c r="Q20" s="289">
        <v>5</v>
      </c>
      <c r="R20" s="320">
        <v>3</v>
      </c>
      <c r="S20" s="289" t="s">
        <v>164</v>
      </c>
      <c r="T20" s="320">
        <v>3</v>
      </c>
      <c r="U20" s="320">
        <v>4</v>
      </c>
      <c r="V20" s="289">
        <v>5</v>
      </c>
      <c r="W20" s="289">
        <v>5</v>
      </c>
      <c r="X20" s="320">
        <v>1</v>
      </c>
      <c r="Y20" s="293">
        <v>2</v>
      </c>
      <c r="Z20" s="322">
        <v>5</v>
      </c>
      <c r="AA20" s="322" t="s">
        <v>164</v>
      </c>
      <c r="AB20" s="322" t="s">
        <v>164</v>
      </c>
      <c r="AC20" s="322" t="s">
        <v>164</v>
      </c>
      <c r="AD20" s="289"/>
      <c r="AE20" s="289"/>
      <c r="AF20" s="289"/>
    </row>
    <row r="21" spans="1:32" s="238" customFormat="1" ht="20.25">
      <c r="A21" s="166">
        <v>16</v>
      </c>
      <c r="B21" s="456" t="s">
        <v>29</v>
      </c>
      <c r="C21" s="456"/>
      <c r="D21" s="456"/>
      <c r="E21" s="456"/>
      <c r="F21" s="456"/>
      <c r="G21" s="456"/>
      <c r="H21" s="148">
        <f>H22+H23</f>
        <v>5</v>
      </c>
      <c r="I21" s="148">
        <v>10</v>
      </c>
      <c r="J21" s="148">
        <f aca="true" t="shared" si="1" ref="J21:AF21">J22+J23</f>
        <v>10</v>
      </c>
      <c r="K21" s="148">
        <f t="shared" si="1"/>
        <v>10</v>
      </c>
      <c r="L21" s="148">
        <f t="shared" si="1"/>
        <v>10</v>
      </c>
      <c r="M21" s="148">
        <f t="shared" si="1"/>
        <v>10</v>
      </c>
      <c r="N21" s="148">
        <f t="shared" si="1"/>
        <v>10</v>
      </c>
      <c r="O21" s="148">
        <f t="shared" si="1"/>
        <v>5</v>
      </c>
      <c r="P21" s="148">
        <f t="shared" si="1"/>
        <v>10</v>
      </c>
      <c r="Q21" s="148">
        <f t="shared" si="1"/>
        <v>5</v>
      </c>
      <c r="R21" s="148">
        <f t="shared" si="1"/>
        <v>5</v>
      </c>
      <c r="S21" s="148">
        <f t="shared" si="1"/>
        <v>10</v>
      </c>
      <c r="T21" s="148">
        <f t="shared" si="1"/>
        <v>10</v>
      </c>
      <c r="U21" s="148">
        <f t="shared" si="1"/>
        <v>5</v>
      </c>
      <c r="V21" s="148">
        <f t="shared" si="1"/>
        <v>10</v>
      </c>
      <c r="W21" s="148">
        <f t="shared" si="1"/>
        <v>10</v>
      </c>
      <c r="X21" s="148">
        <f t="shared" si="1"/>
        <v>10</v>
      </c>
      <c r="Y21" s="148">
        <f t="shared" si="1"/>
        <v>10</v>
      </c>
      <c r="Z21" s="148">
        <f t="shared" si="1"/>
        <v>5</v>
      </c>
      <c r="AA21" s="148">
        <f t="shared" si="1"/>
        <v>10</v>
      </c>
      <c r="AB21" s="148">
        <f t="shared" si="1"/>
        <v>10</v>
      </c>
      <c r="AC21" s="148">
        <f t="shared" si="1"/>
        <v>10</v>
      </c>
      <c r="AD21" s="148">
        <f t="shared" si="1"/>
        <v>0</v>
      </c>
      <c r="AE21" s="148">
        <f t="shared" si="1"/>
        <v>0</v>
      </c>
      <c r="AF21" s="148">
        <f t="shared" si="1"/>
        <v>0</v>
      </c>
    </row>
    <row r="22" spans="1:32" ht="37.5">
      <c r="A22" s="63">
        <v>17</v>
      </c>
      <c r="B22" s="63" t="s">
        <v>79</v>
      </c>
      <c r="C22" s="327" t="s">
        <v>80</v>
      </c>
      <c r="D22" s="123">
        <f>AVERAGE(H22:AC22)</f>
        <v>5</v>
      </c>
      <c r="E22" s="110">
        <v>0</v>
      </c>
      <c r="F22" s="110">
        <v>22</v>
      </c>
      <c r="G22" s="110">
        <v>0</v>
      </c>
      <c r="H22" s="213">
        <v>5</v>
      </c>
      <c r="I22" s="213">
        <v>5</v>
      </c>
      <c r="J22" s="213">
        <v>5</v>
      </c>
      <c r="K22" s="213">
        <v>5</v>
      </c>
      <c r="L22" s="213">
        <v>5</v>
      </c>
      <c r="M22" s="213">
        <v>5</v>
      </c>
      <c r="N22" s="213">
        <v>5</v>
      </c>
      <c r="O22" s="213">
        <v>5</v>
      </c>
      <c r="P22" s="213">
        <v>5</v>
      </c>
      <c r="Q22" s="289">
        <v>5</v>
      </c>
      <c r="R22" s="289">
        <v>5</v>
      </c>
      <c r="S22" s="289">
        <v>5</v>
      </c>
      <c r="T22" s="289">
        <v>5</v>
      </c>
      <c r="U22" s="289">
        <v>5</v>
      </c>
      <c r="V22" s="289">
        <v>5</v>
      </c>
      <c r="W22" s="289">
        <v>5</v>
      </c>
      <c r="X22" s="289">
        <v>5</v>
      </c>
      <c r="Y22" s="289">
        <v>5</v>
      </c>
      <c r="Z22" s="290">
        <v>5</v>
      </c>
      <c r="AA22" s="290">
        <v>5</v>
      </c>
      <c r="AB22" s="290">
        <v>5</v>
      </c>
      <c r="AC22" s="290">
        <v>5</v>
      </c>
      <c r="AD22" s="213"/>
      <c r="AE22" s="213"/>
      <c r="AF22" s="213"/>
    </row>
    <row r="23" spans="1:32" ht="37.5">
      <c r="A23" s="63">
        <v>18</v>
      </c>
      <c r="B23" s="63" t="s">
        <v>81</v>
      </c>
      <c r="C23" s="327" t="s">
        <v>82</v>
      </c>
      <c r="D23" s="123">
        <f>AVERAGE(H23:AC23)</f>
        <v>3.6363636363636362</v>
      </c>
      <c r="E23" s="110">
        <v>6</v>
      </c>
      <c r="F23" s="110">
        <v>16</v>
      </c>
      <c r="G23" s="110">
        <v>0</v>
      </c>
      <c r="H23" s="246">
        <v>0</v>
      </c>
      <c r="I23" s="213">
        <v>5</v>
      </c>
      <c r="J23" s="213">
        <v>5</v>
      </c>
      <c r="K23" s="213">
        <v>5</v>
      </c>
      <c r="L23" s="213">
        <v>5</v>
      </c>
      <c r="M23" s="213">
        <v>5</v>
      </c>
      <c r="N23" s="213">
        <v>5</v>
      </c>
      <c r="O23" s="213">
        <v>0</v>
      </c>
      <c r="P23" s="213">
        <v>5</v>
      </c>
      <c r="Q23" s="289">
        <v>0</v>
      </c>
      <c r="R23" s="289">
        <v>0</v>
      </c>
      <c r="S23" s="289">
        <v>5</v>
      </c>
      <c r="T23" s="289">
        <v>5</v>
      </c>
      <c r="U23" s="289">
        <v>0</v>
      </c>
      <c r="V23" s="289">
        <v>5</v>
      </c>
      <c r="W23" s="289">
        <v>5</v>
      </c>
      <c r="X23" s="289">
        <v>5</v>
      </c>
      <c r="Y23" s="289">
        <v>5</v>
      </c>
      <c r="Z23" s="290">
        <v>0</v>
      </c>
      <c r="AA23" s="290">
        <v>5</v>
      </c>
      <c r="AB23" s="290">
        <v>5</v>
      </c>
      <c r="AC23" s="290">
        <v>5</v>
      </c>
      <c r="AD23" s="213"/>
      <c r="AE23" s="213"/>
      <c r="AF23" s="213"/>
    </row>
    <row r="24" spans="1:32" s="238" customFormat="1" ht="20.25">
      <c r="A24" s="166">
        <v>19</v>
      </c>
      <c r="B24" s="456" t="s">
        <v>32</v>
      </c>
      <c r="C24" s="456"/>
      <c r="D24" s="456"/>
      <c r="E24" s="456"/>
      <c r="F24" s="456"/>
      <c r="G24" s="456"/>
      <c r="H24" s="285">
        <f>SUM(H25:H27)</f>
        <v>15</v>
      </c>
      <c r="I24" s="285">
        <f aca="true" t="shared" si="2" ref="I24:AC24">SUM(I25:I27)</f>
        <v>15</v>
      </c>
      <c r="J24" s="285">
        <f t="shared" si="2"/>
        <v>15</v>
      </c>
      <c r="K24" s="285">
        <f t="shared" si="2"/>
        <v>15</v>
      </c>
      <c r="L24" s="285">
        <f t="shared" si="2"/>
        <v>15</v>
      </c>
      <c r="M24" s="285">
        <f t="shared" si="2"/>
        <v>15</v>
      </c>
      <c r="N24" s="285">
        <f t="shared" si="2"/>
        <v>15</v>
      </c>
      <c r="O24" s="285">
        <f t="shared" si="2"/>
        <v>15</v>
      </c>
      <c r="P24" s="285">
        <f t="shared" si="2"/>
        <v>15</v>
      </c>
      <c r="Q24" s="285">
        <f t="shared" si="2"/>
        <v>15</v>
      </c>
      <c r="R24" s="285">
        <f t="shared" si="2"/>
        <v>15</v>
      </c>
      <c r="S24" s="285">
        <f t="shared" si="2"/>
        <v>15</v>
      </c>
      <c r="T24" s="285">
        <f t="shared" si="2"/>
        <v>15</v>
      </c>
      <c r="U24" s="285">
        <f t="shared" si="2"/>
        <v>15</v>
      </c>
      <c r="V24" s="285">
        <f t="shared" si="2"/>
        <v>15</v>
      </c>
      <c r="W24" s="285">
        <f t="shared" si="2"/>
        <v>15</v>
      </c>
      <c r="X24" s="285">
        <f t="shared" si="2"/>
        <v>15</v>
      </c>
      <c r="Y24" s="285">
        <f t="shared" si="2"/>
        <v>15</v>
      </c>
      <c r="Z24" s="285">
        <f t="shared" si="2"/>
        <v>15</v>
      </c>
      <c r="AA24" s="285">
        <f t="shared" si="2"/>
        <v>15</v>
      </c>
      <c r="AB24" s="285">
        <f t="shared" si="2"/>
        <v>15</v>
      </c>
      <c r="AC24" s="285">
        <f t="shared" si="2"/>
        <v>15</v>
      </c>
      <c r="AD24" s="148"/>
      <c r="AE24" s="148"/>
      <c r="AF24" s="148"/>
    </row>
    <row r="25" spans="1:32" ht="37.5">
      <c r="A25" s="63">
        <v>20</v>
      </c>
      <c r="B25" s="63" t="s">
        <v>83</v>
      </c>
      <c r="C25" s="327" t="s">
        <v>84</v>
      </c>
      <c r="D25" s="165">
        <v>5</v>
      </c>
      <c r="E25" s="110">
        <v>0</v>
      </c>
      <c r="F25" s="110">
        <v>22</v>
      </c>
      <c r="G25" s="110">
        <v>0</v>
      </c>
      <c r="H25" s="289">
        <v>5</v>
      </c>
      <c r="I25" s="289">
        <v>5</v>
      </c>
      <c r="J25" s="289">
        <v>5</v>
      </c>
      <c r="K25" s="289">
        <v>5</v>
      </c>
      <c r="L25" s="289">
        <v>5</v>
      </c>
      <c r="M25" s="289">
        <v>5</v>
      </c>
      <c r="N25" s="289">
        <v>5</v>
      </c>
      <c r="O25" s="289">
        <v>5</v>
      </c>
      <c r="P25" s="289">
        <v>5</v>
      </c>
      <c r="Q25" s="289">
        <v>5</v>
      </c>
      <c r="R25" s="289">
        <v>5</v>
      </c>
      <c r="S25" s="289">
        <v>5</v>
      </c>
      <c r="T25" s="289">
        <v>5</v>
      </c>
      <c r="U25" s="289">
        <v>5</v>
      </c>
      <c r="V25" s="289">
        <v>5</v>
      </c>
      <c r="W25" s="289">
        <v>5</v>
      </c>
      <c r="X25" s="289">
        <v>5</v>
      </c>
      <c r="Y25" s="289">
        <v>5</v>
      </c>
      <c r="Z25" s="289">
        <v>5</v>
      </c>
      <c r="AA25" s="289">
        <v>5</v>
      </c>
      <c r="AB25" s="289">
        <v>5</v>
      </c>
      <c r="AC25" s="289">
        <v>5</v>
      </c>
      <c r="AD25" s="289"/>
      <c r="AE25" s="289"/>
      <c r="AF25" s="289"/>
    </row>
    <row r="26" spans="1:32" ht="23.25">
      <c r="A26" s="63">
        <v>21</v>
      </c>
      <c r="B26" s="63" t="s">
        <v>85</v>
      </c>
      <c r="C26" s="327" t="s">
        <v>86</v>
      </c>
      <c r="D26" s="123">
        <f>AVERAGE(H26:AC26)</f>
        <v>5</v>
      </c>
      <c r="E26" s="110">
        <v>0</v>
      </c>
      <c r="F26" s="110">
        <v>22</v>
      </c>
      <c r="G26" s="110">
        <v>0</v>
      </c>
      <c r="H26" s="289">
        <v>5</v>
      </c>
      <c r="I26" s="289">
        <v>5</v>
      </c>
      <c r="J26" s="289">
        <v>5</v>
      </c>
      <c r="K26" s="289">
        <v>5</v>
      </c>
      <c r="L26" s="289">
        <v>5</v>
      </c>
      <c r="M26" s="289">
        <v>5</v>
      </c>
      <c r="N26" s="289">
        <v>5</v>
      </c>
      <c r="O26" s="289">
        <v>5</v>
      </c>
      <c r="P26" s="289">
        <v>5</v>
      </c>
      <c r="Q26" s="289">
        <v>5</v>
      </c>
      <c r="R26" s="289">
        <v>5</v>
      </c>
      <c r="S26" s="289">
        <v>5</v>
      </c>
      <c r="T26" s="289">
        <v>5</v>
      </c>
      <c r="U26" s="289">
        <v>5</v>
      </c>
      <c r="V26" s="289">
        <v>5</v>
      </c>
      <c r="W26" s="289">
        <v>5</v>
      </c>
      <c r="X26" s="289">
        <v>5</v>
      </c>
      <c r="Y26" s="289">
        <v>5</v>
      </c>
      <c r="Z26" s="289">
        <v>5</v>
      </c>
      <c r="AA26" s="289">
        <v>5</v>
      </c>
      <c r="AB26" s="289">
        <v>5</v>
      </c>
      <c r="AC26" s="289">
        <v>5</v>
      </c>
      <c r="AD26" s="289"/>
      <c r="AE26" s="289"/>
      <c r="AF26" s="289"/>
    </row>
    <row r="27" spans="1:32" ht="37.5">
      <c r="A27" s="63">
        <v>22</v>
      </c>
      <c r="B27" s="63" t="s">
        <v>87</v>
      </c>
      <c r="C27" s="327" t="s">
        <v>88</v>
      </c>
      <c r="D27" s="165">
        <v>5</v>
      </c>
      <c r="E27" s="110">
        <v>0</v>
      </c>
      <c r="F27" s="110">
        <v>22</v>
      </c>
      <c r="G27" s="110">
        <v>0</v>
      </c>
      <c r="H27" s="289">
        <v>5</v>
      </c>
      <c r="I27" s="289">
        <v>5</v>
      </c>
      <c r="J27" s="289">
        <v>5</v>
      </c>
      <c r="K27" s="289">
        <v>5</v>
      </c>
      <c r="L27" s="289">
        <v>5</v>
      </c>
      <c r="M27" s="289">
        <v>5</v>
      </c>
      <c r="N27" s="289">
        <v>5</v>
      </c>
      <c r="O27" s="289">
        <v>5</v>
      </c>
      <c r="P27" s="289">
        <v>5</v>
      </c>
      <c r="Q27" s="289">
        <v>5</v>
      </c>
      <c r="R27" s="289">
        <v>5</v>
      </c>
      <c r="S27" s="289">
        <v>5</v>
      </c>
      <c r="T27" s="289">
        <v>5</v>
      </c>
      <c r="U27" s="289">
        <v>5</v>
      </c>
      <c r="V27" s="289">
        <v>5</v>
      </c>
      <c r="W27" s="289">
        <v>5</v>
      </c>
      <c r="X27" s="289">
        <v>5</v>
      </c>
      <c r="Y27" s="289">
        <v>5</v>
      </c>
      <c r="Z27" s="289">
        <v>5</v>
      </c>
      <c r="AA27" s="289">
        <v>5</v>
      </c>
      <c r="AB27" s="289">
        <v>5</v>
      </c>
      <c r="AC27" s="289">
        <v>5</v>
      </c>
      <c r="AD27" s="289"/>
      <c r="AE27" s="289"/>
      <c r="AF27" s="289"/>
    </row>
    <row r="28" spans="1:32" s="238" customFormat="1" ht="20.25">
      <c r="A28" s="166">
        <v>23</v>
      </c>
      <c r="B28" s="456" t="s">
        <v>36</v>
      </c>
      <c r="C28" s="456"/>
      <c r="D28" s="456"/>
      <c r="E28" s="456"/>
      <c r="F28" s="456"/>
      <c r="G28" s="456"/>
      <c r="H28" s="286">
        <f>H29+H30+H31+H32+H33</f>
        <v>20</v>
      </c>
      <c r="I28" s="148">
        <v>20</v>
      </c>
      <c r="J28" s="148">
        <f>J29+J30+J31+J32+J33</f>
        <v>20</v>
      </c>
      <c r="K28" s="148">
        <f>K29+K31+K32+K33</f>
        <v>20</v>
      </c>
      <c r="L28" s="148">
        <f>L29+L30+L31+L32+L33</f>
        <v>19</v>
      </c>
      <c r="M28" s="148">
        <f>+M29+M31+M32+M33</f>
        <v>20</v>
      </c>
      <c r="N28" s="148">
        <f>N29+N31+N32+N33</f>
        <v>20</v>
      </c>
      <c r="O28" s="148">
        <f>O29+O31+O33</f>
        <v>15</v>
      </c>
      <c r="P28" s="148">
        <f>P29+P30+P31+P32+P33</f>
        <v>15</v>
      </c>
      <c r="Q28" s="148">
        <f>+Q29+Q31+Q32+Q33</f>
        <v>5</v>
      </c>
      <c r="R28" s="148">
        <f>+R29+R31+R32+R33</f>
        <v>10</v>
      </c>
      <c r="S28" s="148">
        <f>+S29+S31+S32+S33</f>
        <v>5</v>
      </c>
      <c r="T28" s="148">
        <f>+T29+T31+T32+T33</f>
        <v>10</v>
      </c>
      <c r="U28" s="148">
        <f>+U29+U31+U32+U33</f>
        <v>10</v>
      </c>
      <c r="V28" s="148">
        <f>+V29+V31+V33</f>
        <v>5</v>
      </c>
      <c r="W28" s="148">
        <f>+W29+W31+W33</f>
        <v>10</v>
      </c>
      <c r="X28" s="148">
        <f>+X29+X31+X33</f>
        <v>10</v>
      </c>
      <c r="Y28" s="148">
        <f>+Y29+Y30+Y31+Y32+Y33</f>
        <v>10</v>
      </c>
      <c r="Z28" s="148">
        <f>+Z29+Z31+Z32+Z33</f>
        <v>5</v>
      </c>
      <c r="AA28" s="148">
        <f>+AA31</f>
        <v>5</v>
      </c>
      <c r="AB28" s="148">
        <f>+AB31</f>
        <v>5</v>
      </c>
      <c r="AC28" s="148">
        <f>+AC29+AC31+AC33</f>
        <v>15</v>
      </c>
      <c r="AD28" s="148"/>
      <c r="AE28" s="148"/>
      <c r="AF28" s="148"/>
    </row>
    <row r="29" spans="1:32" ht="37.5">
      <c r="A29" s="63">
        <v>24</v>
      </c>
      <c r="B29" s="63" t="s">
        <v>89</v>
      </c>
      <c r="C29" s="327" t="s">
        <v>90</v>
      </c>
      <c r="D29" s="123">
        <f>AVERAGE(H29:AC29)</f>
        <v>2.5</v>
      </c>
      <c r="E29" s="110">
        <v>10</v>
      </c>
      <c r="F29" s="110">
        <v>10</v>
      </c>
      <c r="G29" s="110">
        <v>2</v>
      </c>
      <c r="H29" s="324">
        <v>5</v>
      </c>
      <c r="I29" s="289">
        <v>5</v>
      </c>
      <c r="J29" s="289">
        <v>5</v>
      </c>
      <c r="K29" s="289">
        <v>5</v>
      </c>
      <c r="L29" s="289">
        <v>5</v>
      </c>
      <c r="M29" s="289">
        <v>5</v>
      </c>
      <c r="N29" s="289">
        <v>5</v>
      </c>
      <c r="O29" s="289">
        <v>5</v>
      </c>
      <c r="P29" s="289">
        <v>0</v>
      </c>
      <c r="Q29" s="289">
        <v>0</v>
      </c>
      <c r="R29" s="289">
        <v>0</v>
      </c>
      <c r="S29" s="289">
        <v>0</v>
      </c>
      <c r="T29" s="289">
        <v>0</v>
      </c>
      <c r="U29" s="289">
        <v>0</v>
      </c>
      <c r="V29" s="289">
        <v>0</v>
      </c>
      <c r="W29" s="289">
        <v>5</v>
      </c>
      <c r="X29" s="289">
        <v>0</v>
      </c>
      <c r="Y29" s="289">
        <v>0</v>
      </c>
      <c r="Z29" s="322">
        <v>0</v>
      </c>
      <c r="AA29" s="322" t="s">
        <v>164</v>
      </c>
      <c r="AB29" s="322" t="s">
        <v>164</v>
      </c>
      <c r="AC29" s="289">
        <v>5</v>
      </c>
      <c r="AD29" s="213"/>
      <c r="AE29" s="213"/>
      <c r="AF29" s="213"/>
    </row>
    <row r="30" spans="1:32" s="50" customFormat="1" ht="56.25">
      <c r="A30" s="63">
        <v>25</v>
      </c>
      <c r="B30" s="63" t="s">
        <v>91</v>
      </c>
      <c r="C30" s="327" t="s">
        <v>92</v>
      </c>
      <c r="D30" s="123">
        <f>AVERAGE(H30:AC30)</f>
        <v>0</v>
      </c>
      <c r="E30" s="110">
        <v>6</v>
      </c>
      <c r="F30" s="110">
        <v>0</v>
      </c>
      <c r="G30" s="110">
        <v>16</v>
      </c>
      <c r="H30" s="289">
        <v>0</v>
      </c>
      <c r="I30" s="289">
        <v>0</v>
      </c>
      <c r="J30" s="289">
        <v>0</v>
      </c>
      <c r="K30" s="289" t="s">
        <v>164</v>
      </c>
      <c r="L30" s="289">
        <v>0</v>
      </c>
      <c r="M30" s="289" t="s">
        <v>164</v>
      </c>
      <c r="N30" s="289" t="s">
        <v>164</v>
      </c>
      <c r="O30" s="289" t="s">
        <v>164</v>
      </c>
      <c r="P30" s="289">
        <v>0</v>
      </c>
      <c r="Q30" s="322" t="s">
        <v>164</v>
      </c>
      <c r="R30" s="322" t="s">
        <v>164</v>
      </c>
      <c r="S30" s="322" t="s">
        <v>164</v>
      </c>
      <c r="T30" s="322" t="s">
        <v>164</v>
      </c>
      <c r="U30" s="322" t="s">
        <v>164</v>
      </c>
      <c r="V30" s="322" t="s">
        <v>164</v>
      </c>
      <c r="W30" s="322" t="s">
        <v>164</v>
      </c>
      <c r="X30" s="322" t="s">
        <v>164</v>
      </c>
      <c r="Y30" s="289">
        <v>0</v>
      </c>
      <c r="Z30" s="322" t="s">
        <v>164</v>
      </c>
      <c r="AA30" s="322" t="s">
        <v>164</v>
      </c>
      <c r="AB30" s="322" t="s">
        <v>164</v>
      </c>
      <c r="AC30" s="322" t="s">
        <v>164</v>
      </c>
      <c r="AD30" s="213"/>
      <c r="AE30" s="213"/>
      <c r="AF30" s="213"/>
    </row>
    <row r="31" spans="1:32" s="159" customFormat="1" ht="37.5">
      <c r="A31" s="155">
        <v>26</v>
      </c>
      <c r="B31" s="155" t="s">
        <v>93</v>
      </c>
      <c r="C31" s="328" t="s">
        <v>94</v>
      </c>
      <c r="D31" s="165">
        <f>AVERAGE(H31:AC31)</f>
        <v>5</v>
      </c>
      <c r="E31" s="158">
        <v>0</v>
      </c>
      <c r="F31" s="158">
        <v>22</v>
      </c>
      <c r="G31" s="158">
        <v>0</v>
      </c>
      <c r="H31" s="289">
        <v>5</v>
      </c>
      <c r="I31" s="289">
        <v>5</v>
      </c>
      <c r="J31" s="289">
        <v>5</v>
      </c>
      <c r="K31" s="289">
        <v>5</v>
      </c>
      <c r="L31" s="289">
        <v>5</v>
      </c>
      <c r="M31" s="289">
        <v>5</v>
      </c>
      <c r="N31" s="289">
        <v>5</v>
      </c>
      <c r="O31" s="289">
        <v>5</v>
      </c>
      <c r="P31" s="289">
        <v>5</v>
      </c>
      <c r="Q31" s="289">
        <v>5</v>
      </c>
      <c r="R31" s="289">
        <v>5</v>
      </c>
      <c r="S31" s="289">
        <v>5</v>
      </c>
      <c r="T31" s="289">
        <v>5</v>
      </c>
      <c r="U31" s="289">
        <v>5</v>
      </c>
      <c r="V31" s="289">
        <v>5</v>
      </c>
      <c r="W31" s="289">
        <v>5</v>
      </c>
      <c r="X31" s="289">
        <v>5</v>
      </c>
      <c r="Y31" s="289">
        <v>5</v>
      </c>
      <c r="Z31" s="289">
        <v>5</v>
      </c>
      <c r="AA31" s="289">
        <v>5</v>
      </c>
      <c r="AB31" s="289">
        <v>5</v>
      </c>
      <c r="AC31" s="289">
        <v>5</v>
      </c>
      <c r="AD31" s="213"/>
      <c r="AE31" s="213"/>
      <c r="AF31" s="213"/>
    </row>
    <row r="32" spans="1:32" ht="37.5">
      <c r="A32" s="63">
        <v>27</v>
      </c>
      <c r="B32" s="63" t="s">
        <v>95</v>
      </c>
      <c r="C32" s="327" t="s">
        <v>96</v>
      </c>
      <c r="D32" s="123">
        <f>AVERAGE(H32:AC32)</f>
        <v>3.6666666666666665</v>
      </c>
      <c r="E32" s="110">
        <v>4</v>
      </c>
      <c r="F32" s="110">
        <v>11</v>
      </c>
      <c r="G32" s="110">
        <v>7</v>
      </c>
      <c r="H32" s="289">
        <v>5</v>
      </c>
      <c r="I32" s="289">
        <v>5</v>
      </c>
      <c r="J32" s="289">
        <v>5</v>
      </c>
      <c r="K32" s="289">
        <v>5</v>
      </c>
      <c r="L32" s="289">
        <v>5</v>
      </c>
      <c r="M32" s="289">
        <v>5</v>
      </c>
      <c r="N32" s="289">
        <v>5</v>
      </c>
      <c r="O32" s="289" t="s">
        <v>164</v>
      </c>
      <c r="P32" s="289">
        <v>5</v>
      </c>
      <c r="Q32" s="289">
        <v>0</v>
      </c>
      <c r="R32" s="289">
        <v>5</v>
      </c>
      <c r="S32" s="289">
        <v>0</v>
      </c>
      <c r="T32" s="289">
        <v>5</v>
      </c>
      <c r="U32" s="289">
        <v>5</v>
      </c>
      <c r="V32" s="322" t="s">
        <v>164</v>
      </c>
      <c r="W32" s="322" t="s">
        <v>164</v>
      </c>
      <c r="X32" s="322" t="s">
        <v>164</v>
      </c>
      <c r="Y32" s="289">
        <v>0</v>
      </c>
      <c r="Z32" s="322">
        <v>0</v>
      </c>
      <c r="AA32" s="322" t="s">
        <v>164</v>
      </c>
      <c r="AB32" s="322" t="s">
        <v>164</v>
      </c>
      <c r="AC32" s="322" t="s">
        <v>164</v>
      </c>
      <c r="AD32" s="213"/>
      <c r="AE32" s="213"/>
      <c r="AF32" s="213"/>
    </row>
    <row r="33" spans="1:32" ht="75">
      <c r="A33" s="63">
        <v>28</v>
      </c>
      <c r="B33" s="63" t="s">
        <v>97</v>
      </c>
      <c r="C33" s="327" t="s">
        <v>98</v>
      </c>
      <c r="D33" s="123">
        <f>AVERAGE(H33:AC33)</f>
        <v>2.95</v>
      </c>
      <c r="E33" s="110">
        <v>9</v>
      </c>
      <c r="F33" s="110">
        <v>11</v>
      </c>
      <c r="G33" s="110">
        <v>2</v>
      </c>
      <c r="H33" s="289">
        <v>5</v>
      </c>
      <c r="I33" s="289">
        <v>5</v>
      </c>
      <c r="J33" s="289">
        <v>5</v>
      </c>
      <c r="K33" s="289">
        <v>5</v>
      </c>
      <c r="L33" s="289">
        <v>4</v>
      </c>
      <c r="M33" s="289">
        <v>5</v>
      </c>
      <c r="N33" s="289">
        <v>5</v>
      </c>
      <c r="O33" s="289">
        <v>5</v>
      </c>
      <c r="P33" s="289">
        <v>5</v>
      </c>
      <c r="Q33" s="289">
        <v>0</v>
      </c>
      <c r="R33" s="289">
        <v>0</v>
      </c>
      <c r="S33" s="289">
        <v>0</v>
      </c>
      <c r="T33" s="289">
        <v>0</v>
      </c>
      <c r="U33" s="289">
        <v>0</v>
      </c>
      <c r="V33" s="289">
        <v>0</v>
      </c>
      <c r="W33" s="289">
        <v>0</v>
      </c>
      <c r="X33" s="289">
        <v>5</v>
      </c>
      <c r="Y33" s="289">
        <v>5</v>
      </c>
      <c r="Z33" s="322">
        <v>0</v>
      </c>
      <c r="AA33" s="322" t="s">
        <v>164</v>
      </c>
      <c r="AB33" s="322" t="s">
        <v>164</v>
      </c>
      <c r="AC33" s="289">
        <v>5</v>
      </c>
      <c r="AD33" s="213"/>
      <c r="AE33" s="213"/>
      <c r="AF33" s="213"/>
    </row>
    <row r="34" spans="1:32" s="238" customFormat="1" ht="20.25">
      <c r="A34" s="166">
        <v>29</v>
      </c>
      <c r="B34" s="456" t="s">
        <v>44</v>
      </c>
      <c r="C34" s="456"/>
      <c r="D34" s="456"/>
      <c r="E34" s="456"/>
      <c r="F34" s="456"/>
      <c r="G34" s="456"/>
      <c r="H34" s="148">
        <f>H35</f>
        <v>0</v>
      </c>
      <c r="I34" s="148">
        <v>5</v>
      </c>
      <c r="J34" s="148">
        <f>J35</f>
        <v>0</v>
      </c>
      <c r="K34" s="148">
        <f>K35</f>
        <v>5</v>
      </c>
      <c r="L34" s="148">
        <f>L35</f>
        <v>5</v>
      </c>
      <c r="M34" s="148">
        <f>+M35</f>
        <v>5</v>
      </c>
      <c r="N34" s="148">
        <f aca="true" t="shared" si="3" ref="N34:AC34">N35</f>
        <v>5</v>
      </c>
      <c r="O34" s="148">
        <f t="shared" si="3"/>
        <v>5</v>
      </c>
      <c r="P34" s="148">
        <f t="shared" si="3"/>
        <v>5</v>
      </c>
      <c r="Q34" s="148">
        <f t="shared" si="3"/>
        <v>5</v>
      </c>
      <c r="R34" s="148">
        <f t="shared" si="3"/>
        <v>5</v>
      </c>
      <c r="S34" s="148">
        <f t="shared" si="3"/>
        <v>5</v>
      </c>
      <c r="T34" s="148">
        <f t="shared" si="3"/>
        <v>5</v>
      </c>
      <c r="U34" s="148">
        <f t="shared" si="3"/>
        <v>0</v>
      </c>
      <c r="V34" s="148">
        <f t="shared" si="3"/>
        <v>5</v>
      </c>
      <c r="W34" s="148">
        <f t="shared" si="3"/>
        <v>5</v>
      </c>
      <c r="X34" s="148">
        <f t="shared" si="3"/>
        <v>0</v>
      </c>
      <c r="Y34" s="148">
        <f t="shared" si="3"/>
        <v>0</v>
      </c>
      <c r="Z34" s="148">
        <f t="shared" si="3"/>
        <v>0</v>
      </c>
      <c r="AA34" s="148">
        <f t="shared" si="3"/>
        <v>5</v>
      </c>
      <c r="AB34" s="148">
        <f t="shared" si="3"/>
        <v>5</v>
      </c>
      <c r="AC34" s="148">
        <f t="shared" si="3"/>
        <v>5</v>
      </c>
      <c r="AD34" s="148"/>
      <c r="AE34" s="148"/>
      <c r="AF34" s="148"/>
    </row>
    <row r="35" spans="1:32" ht="37.5">
      <c r="A35" s="63">
        <v>30</v>
      </c>
      <c r="B35" s="63" t="s">
        <v>99</v>
      </c>
      <c r="C35" s="327" t="s">
        <v>100</v>
      </c>
      <c r="D35" s="123">
        <f>AVERAGE(H35:AC35)</f>
        <v>3.6363636363636362</v>
      </c>
      <c r="E35" s="110">
        <v>6</v>
      </c>
      <c r="F35" s="110">
        <v>16</v>
      </c>
      <c r="G35" s="110">
        <v>0</v>
      </c>
      <c r="H35" s="289">
        <v>0</v>
      </c>
      <c r="I35" s="289">
        <v>5</v>
      </c>
      <c r="J35" s="321">
        <v>0</v>
      </c>
      <c r="K35" s="289">
        <v>5</v>
      </c>
      <c r="L35" s="289">
        <v>5</v>
      </c>
      <c r="M35" s="289">
        <v>5</v>
      </c>
      <c r="N35" s="289">
        <v>5</v>
      </c>
      <c r="O35" s="289">
        <v>5</v>
      </c>
      <c r="P35" s="289">
        <v>5</v>
      </c>
      <c r="Q35" s="289">
        <v>5</v>
      </c>
      <c r="R35" s="289">
        <v>5</v>
      </c>
      <c r="S35" s="289">
        <v>5</v>
      </c>
      <c r="T35" s="289">
        <v>5</v>
      </c>
      <c r="U35" s="289">
        <v>0</v>
      </c>
      <c r="V35" s="289">
        <v>5</v>
      </c>
      <c r="W35" s="289">
        <v>5</v>
      </c>
      <c r="X35" s="289">
        <v>0</v>
      </c>
      <c r="Y35" s="289">
        <v>0</v>
      </c>
      <c r="Z35" s="213">
        <v>0</v>
      </c>
      <c r="AA35" s="289">
        <v>5</v>
      </c>
      <c r="AB35" s="289">
        <v>5</v>
      </c>
      <c r="AC35" s="289">
        <v>5</v>
      </c>
      <c r="AD35" s="213"/>
      <c r="AE35" s="213"/>
      <c r="AF35" s="213"/>
    </row>
    <row r="36" spans="2:32" ht="36" customHeight="1">
      <c r="B36" s="107"/>
      <c r="C36" s="270"/>
      <c r="D36" s="325"/>
      <c r="E36" s="110"/>
      <c r="F36" s="110"/>
      <c r="G36" s="110"/>
      <c r="H36" s="289"/>
      <c r="I36" s="289"/>
      <c r="J36" s="406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13"/>
      <c r="AA36" s="289"/>
      <c r="AB36" s="289"/>
      <c r="AC36" s="289"/>
      <c r="AD36" s="213"/>
      <c r="AE36" s="213"/>
      <c r="AF36" s="213"/>
    </row>
    <row r="37" spans="1:32" s="361" customFormat="1" ht="27" customHeight="1">
      <c r="A37" s="354"/>
      <c r="B37" s="355"/>
      <c r="C37" s="356" t="s">
        <v>124</v>
      </c>
      <c r="D37" s="357">
        <f>AVERAGE(H37:AC37)</f>
        <v>85.54545454545455</v>
      </c>
      <c r="E37" s="358"/>
      <c r="F37" s="358"/>
      <c r="G37" s="359"/>
      <c r="H37" s="360">
        <f aca="true" t="shared" si="4" ref="H37:AF37">H34+H28+H24+H21+H12+H6</f>
        <v>99</v>
      </c>
      <c r="I37" s="360">
        <f t="shared" si="4"/>
        <v>112</v>
      </c>
      <c r="J37" s="360">
        <f t="shared" si="4"/>
        <v>97</v>
      </c>
      <c r="K37" s="360">
        <f t="shared" si="4"/>
        <v>102</v>
      </c>
      <c r="L37" s="360">
        <f t="shared" si="4"/>
        <v>112</v>
      </c>
      <c r="M37" s="360">
        <f t="shared" si="4"/>
        <v>88</v>
      </c>
      <c r="N37" s="360">
        <f t="shared" si="4"/>
        <v>107</v>
      </c>
      <c r="O37" s="360">
        <f t="shared" si="4"/>
        <v>84</v>
      </c>
      <c r="P37" s="360">
        <f t="shared" si="4"/>
        <v>103</v>
      </c>
      <c r="Q37" s="360">
        <f t="shared" si="4"/>
        <v>73</v>
      </c>
      <c r="R37" s="360">
        <f t="shared" si="4"/>
        <v>70</v>
      </c>
      <c r="S37" s="360">
        <f t="shared" si="4"/>
        <v>72</v>
      </c>
      <c r="T37" s="360">
        <f t="shared" si="4"/>
        <v>91</v>
      </c>
      <c r="U37" s="360">
        <f t="shared" si="4"/>
        <v>76</v>
      </c>
      <c r="V37" s="360">
        <f t="shared" si="4"/>
        <v>70</v>
      </c>
      <c r="W37" s="360">
        <f t="shared" si="4"/>
        <v>88</v>
      </c>
      <c r="X37" s="360">
        <f t="shared" si="4"/>
        <v>59</v>
      </c>
      <c r="Y37" s="360">
        <f t="shared" si="4"/>
        <v>91</v>
      </c>
      <c r="Z37" s="360">
        <f t="shared" si="4"/>
        <v>77</v>
      </c>
      <c r="AA37" s="360">
        <f t="shared" si="4"/>
        <v>61</v>
      </c>
      <c r="AB37" s="360">
        <f t="shared" si="4"/>
        <v>68</v>
      </c>
      <c r="AC37" s="360">
        <f t="shared" si="4"/>
        <v>82</v>
      </c>
      <c r="AD37" s="360">
        <f t="shared" si="4"/>
        <v>0</v>
      </c>
      <c r="AE37" s="360">
        <f t="shared" si="4"/>
        <v>0</v>
      </c>
      <c r="AF37" s="360">
        <f t="shared" si="4"/>
        <v>0</v>
      </c>
    </row>
    <row r="38" spans="1:32" s="361" customFormat="1" ht="27.75" customHeight="1">
      <c r="A38" s="354"/>
      <c r="B38" s="355"/>
      <c r="C38" s="356" t="s">
        <v>123</v>
      </c>
      <c r="D38" s="357">
        <f>AVERAGE(H38:AC38)</f>
        <v>109.0909090909091</v>
      </c>
      <c r="E38" s="358"/>
      <c r="F38" s="358"/>
      <c r="G38" s="359"/>
      <c r="H38" s="362">
        <v>120</v>
      </c>
      <c r="I38" s="362">
        <v>120</v>
      </c>
      <c r="J38" s="362">
        <v>115</v>
      </c>
      <c r="K38" s="362">
        <v>115</v>
      </c>
      <c r="L38" s="362">
        <v>120</v>
      </c>
      <c r="M38" s="362">
        <v>110</v>
      </c>
      <c r="N38" s="362">
        <v>115</v>
      </c>
      <c r="O38" s="362">
        <v>95</v>
      </c>
      <c r="P38" s="362">
        <v>120</v>
      </c>
      <c r="Q38" s="362">
        <v>115</v>
      </c>
      <c r="R38" s="362">
        <v>110</v>
      </c>
      <c r="S38" s="362">
        <v>110</v>
      </c>
      <c r="T38" s="362">
        <v>115</v>
      </c>
      <c r="U38" s="362">
        <v>110</v>
      </c>
      <c r="V38" s="362">
        <v>100</v>
      </c>
      <c r="W38" s="362">
        <v>110</v>
      </c>
      <c r="X38" s="362">
        <v>100</v>
      </c>
      <c r="Y38" s="362">
        <v>120</v>
      </c>
      <c r="Z38" s="362">
        <v>110</v>
      </c>
      <c r="AA38" s="362">
        <v>80</v>
      </c>
      <c r="AB38" s="362">
        <v>85</v>
      </c>
      <c r="AC38" s="362">
        <v>105</v>
      </c>
      <c r="AD38" s="362"/>
      <c r="AE38" s="362"/>
      <c r="AF38" s="362"/>
    </row>
    <row r="39" spans="1:32" s="370" customFormat="1" ht="24" customHeight="1">
      <c r="A39" s="363"/>
      <c r="B39" s="364"/>
      <c r="C39" s="356" t="s">
        <v>171</v>
      </c>
      <c r="D39" s="365">
        <f>AVERAGE(H39:AC39)</f>
        <v>3.9079024873088217</v>
      </c>
      <c r="E39" s="356"/>
      <c r="F39" s="366"/>
      <c r="G39" s="367"/>
      <c r="H39" s="368">
        <f>H37/H38*5</f>
        <v>4.125</v>
      </c>
      <c r="I39" s="368">
        <f aca="true" t="shared" si="5" ref="I39:AF39">I37/I38*5</f>
        <v>4.666666666666667</v>
      </c>
      <c r="J39" s="368">
        <f t="shared" si="5"/>
        <v>4.217391304347826</v>
      </c>
      <c r="K39" s="368">
        <f t="shared" si="5"/>
        <v>4.434782608695652</v>
      </c>
      <c r="L39" s="368">
        <f t="shared" si="5"/>
        <v>4.666666666666667</v>
      </c>
      <c r="M39" s="368">
        <f t="shared" si="5"/>
        <v>4</v>
      </c>
      <c r="N39" s="368">
        <f t="shared" si="5"/>
        <v>4.6521739130434785</v>
      </c>
      <c r="O39" s="368">
        <f t="shared" si="5"/>
        <v>4.421052631578947</v>
      </c>
      <c r="P39" s="368">
        <f t="shared" si="5"/>
        <v>4.291666666666666</v>
      </c>
      <c r="Q39" s="368">
        <f t="shared" si="5"/>
        <v>3.1739130434782608</v>
      </c>
      <c r="R39" s="368">
        <f t="shared" si="5"/>
        <v>3.1818181818181817</v>
      </c>
      <c r="S39" s="368">
        <f t="shared" si="5"/>
        <v>3.2727272727272725</v>
      </c>
      <c r="T39" s="368">
        <f t="shared" si="5"/>
        <v>3.9565217391304346</v>
      </c>
      <c r="U39" s="368">
        <f t="shared" si="5"/>
        <v>3.4545454545454546</v>
      </c>
      <c r="V39" s="368">
        <f t="shared" si="5"/>
        <v>3.5</v>
      </c>
      <c r="W39" s="368">
        <f t="shared" si="5"/>
        <v>4</v>
      </c>
      <c r="X39" s="368">
        <f t="shared" si="5"/>
        <v>2.9499999999999997</v>
      </c>
      <c r="Y39" s="368">
        <f t="shared" si="5"/>
        <v>3.7916666666666665</v>
      </c>
      <c r="Z39" s="368">
        <f t="shared" si="5"/>
        <v>3.5</v>
      </c>
      <c r="AA39" s="368">
        <f t="shared" si="5"/>
        <v>3.8125</v>
      </c>
      <c r="AB39" s="368">
        <f t="shared" si="5"/>
        <v>4</v>
      </c>
      <c r="AC39" s="368">
        <f t="shared" si="5"/>
        <v>3.9047619047619047</v>
      </c>
      <c r="AD39" s="369" t="e">
        <f t="shared" si="5"/>
        <v>#DIV/0!</v>
      </c>
      <c r="AE39" s="369" t="e">
        <f t="shared" si="5"/>
        <v>#DIV/0!</v>
      </c>
      <c r="AF39" s="369" t="e">
        <f t="shared" si="5"/>
        <v>#DIV/0!</v>
      </c>
    </row>
    <row r="40" spans="1:32" s="370" customFormat="1" ht="24" customHeight="1">
      <c r="A40" s="363"/>
      <c r="B40" s="364"/>
      <c r="C40" s="356"/>
      <c r="D40" s="357" t="s">
        <v>175</v>
      </c>
      <c r="E40" s="356"/>
      <c r="F40" s="366"/>
      <c r="G40" s="367"/>
      <c r="H40" s="371">
        <f>_xlfn.RANK.EQ(H39,H39:AC39)</f>
        <v>8</v>
      </c>
      <c r="I40" s="372">
        <f>RANK(I39,H39:AC39)</f>
        <v>1</v>
      </c>
      <c r="J40" s="371">
        <f>RANK(J39,H39:AC39)</f>
        <v>7</v>
      </c>
      <c r="K40" s="372">
        <f>RANK(K39,H39:AC39)</f>
        <v>4</v>
      </c>
      <c r="L40" s="372">
        <f>RANK(L39,H39:AC39)</f>
        <v>1</v>
      </c>
      <c r="M40" s="371">
        <f>RANK(M39,H39:AC39)</f>
        <v>9</v>
      </c>
      <c r="N40" s="372">
        <f>_xlfn.RANK.EQ(N39,H39:AC39)</f>
        <v>3</v>
      </c>
      <c r="O40" s="372">
        <f>_xlfn.RANK.EQ(O39,G39:AC39)</f>
        <v>5</v>
      </c>
      <c r="P40" s="371">
        <f>RANK(P39,H39:AC39)</f>
        <v>6</v>
      </c>
      <c r="Q40" s="371">
        <f>_xlfn.RANK.EQ(Q39,H39:AC39)</f>
        <v>21</v>
      </c>
      <c r="R40" s="371">
        <f>_xlfn.RANK.EQ(R39,H39:AC39)</f>
        <v>20</v>
      </c>
      <c r="S40" s="371">
        <f>_xlfn.RANK.EQ(S39,H39:AC39)</f>
        <v>19</v>
      </c>
      <c r="T40" s="371">
        <f>_xlfn.RANK.EQ(T39,H39:AC39)</f>
        <v>12</v>
      </c>
      <c r="U40" s="371">
        <f>_xlfn.RANK.EQ(U39,H39:AC39)</f>
        <v>18</v>
      </c>
      <c r="V40" s="371">
        <f>_xlfn.RANK.EQ(V39,H39:AC39)</f>
        <v>16</v>
      </c>
      <c r="W40" s="371">
        <f>_xlfn.RANK.EQ(W39,H39:AC39)</f>
        <v>9</v>
      </c>
      <c r="X40" s="371">
        <f>_xlfn.RANK.EQ(X39,H39:AC39)</f>
        <v>22</v>
      </c>
      <c r="Y40" s="371">
        <f>_xlfn.RANK.EQ(Y39,H39:AC39)</f>
        <v>15</v>
      </c>
      <c r="Z40" s="371">
        <f>_xlfn.RANK.EQ(Z39,H39:AC39)</f>
        <v>16</v>
      </c>
      <c r="AA40" s="371">
        <f>_xlfn.RANK.EQ(AA39,H39:AC39)</f>
        <v>14</v>
      </c>
      <c r="AB40" s="371">
        <f>_xlfn.RANK.EQ(AB39,H39:AC39)</f>
        <v>9</v>
      </c>
      <c r="AC40" s="371">
        <f>_xlfn.RANK.EQ(AC39,H39:AC39)</f>
        <v>13</v>
      </c>
      <c r="AD40" s="371" t="e">
        <f>RANK(AD39,H39:Y39)</f>
        <v>#DIV/0!</v>
      </c>
      <c r="AE40" s="371" t="e">
        <f>RANK(AE39,H39:Y39)</f>
        <v>#DIV/0!</v>
      </c>
      <c r="AF40" s="371" t="e">
        <f>RANK(AF39,I39:Y39)</f>
        <v>#DIV/0!</v>
      </c>
    </row>
    <row r="41" spans="4:32" ht="22.5" customHeight="1">
      <c r="D41" s="121" t="s">
        <v>122</v>
      </c>
      <c r="G41" s="122"/>
      <c r="H41" s="51"/>
      <c r="I41" s="51"/>
      <c r="J41" s="51"/>
      <c r="K41" s="51"/>
      <c r="L41" s="51"/>
      <c r="M41" s="51"/>
      <c r="N41" s="51"/>
      <c r="O41" s="52"/>
      <c r="P41" s="51"/>
      <c r="Q41" s="53"/>
      <c r="R41" s="53"/>
      <c r="S41" s="35"/>
      <c r="T41" s="53"/>
      <c r="U41" s="43"/>
      <c r="V41" s="36"/>
      <c r="W41" s="32"/>
      <c r="X41" s="32"/>
      <c r="Y41" s="32"/>
      <c r="Z41" s="32"/>
      <c r="AA41" s="32"/>
      <c r="AB41" s="32"/>
      <c r="AC41" s="32"/>
      <c r="AD41" s="51"/>
      <c r="AE41" s="51"/>
      <c r="AF41" s="51"/>
    </row>
    <row r="42" spans="3:32" ht="22.5" customHeight="1" hidden="1">
      <c r="C42" s="257" t="s">
        <v>283</v>
      </c>
      <c r="D42" s="258">
        <v>3.9</v>
      </c>
      <c r="G42" s="122"/>
      <c r="H42" s="51"/>
      <c r="I42" s="51"/>
      <c r="J42" s="51"/>
      <c r="K42" s="51"/>
      <c r="L42" s="51"/>
      <c r="M42" s="51"/>
      <c r="N42" s="51"/>
      <c r="O42" s="52"/>
      <c r="P42" s="51"/>
      <c r="Q42" s="53"/>
      <c r="R42" s="53"/>
      <c r="S42" s="35"/>
      <c r="T42" s="53"/>
      <c r="U42" s="43"/>
      <c r="V42" s="36"/>
      <c r="W42" s="32"/>
      <c r="X42" s="32"/>
      <c r="Y42" s="32"/>
      <c r="Z42" s="32"/>
      <c r="AA42" s="32"/>
      <c r="AB42" s="32"/>
      <c r="AC42" s="32"/>
      <c r="AD42" s="51"/>
      <c r="AE42" s="51"/>
      <c r="AF42" s="51"/>
    </row>
    <row r="43" spans="4:32" ht="22.5" customHeight="1" hidden="1">
      <c r="D43" s="256"/>
      <c r="G43" s="122"/>
      <c r="H43" s="51"/>
      <c r="I43" s="51"/>
      <c r="J43" s="51"/>
      <c r="K43" s="51"/>
      <c r="L43" s="51"/>
      <c r="M43" s="51"/>
      <c r="N43" s="51"/>
      <c r="O43" s="52"/>
      <c r="P43" s="51"/>
      <c r="Q43" s="53"/>
      <c r="R43" s="53"/>
      <c r="S43" s="35"/>
      <c r="T43" s="53"/>
      <c r="U43" s="43"/>
      <c r="V43" s="36"/>
      <c r="W43" s="32"/>
      <c r="X43" s="32"/>
      <c r="Y43" s="32"/>
      <c r="Z43" s="32"/>
      <c r="AA43" s="32"/>
      <c r="AB43" s="32"/>
      <c r="AC43" s="32"/>
      <c r="AD43" s="51"/>
      <c r="AE43" s="51"/>
      <c r="AF43" s="51"/>
    </row>
    <row r="44" spans="1:32" s="32" customFormat="1" ht="65.25" customHeight="1" hidden="1">
      <c r="A44" s="107"/>
      <c r="C44" s="37" t="s">
        <v>129</v>
      </c>
      <c r="D44" s="267" t="s">
        <v>285</v>
      </c>
      <c r="E44" s="459" t="s">
        <v>284</v>
      </c>
      <c r="F44" s="459"/>
      <c r="G44" s="267" t="s">
        <v>172</v>
      </c>
      <c r="H44" s="267" t="s">
        <v>173</v>
      </c>
      <c r="I44" s="267" t="s">
        <v>174</v>
      </c>
      <c r="J44" s="12"/>
      <c r="K44" s="12"/>
      <c r="L44" s="12"/>
      <c r="M44" s="12"/>
      <c r="N44" s="12"/>
      <c r="O44" s="29"/>
      <c r="P44" s="12"/>
      <c r="Q44" s="35"/>
      <c r="R44" s="35"/>
      <c r="S44" s="35"/>
      <c r="T44" s="35"/>
      <c r="U44" s="41"/>
      <c r="V44" s="33"/>
      <c r="W44" s="26"/>
      <c r="X44" s="26"/>
      <c r="Y44" s="26"/>
      <c r="Z44" s="26"/>
      <c r="AA44" s="26"/>
      <c r="AB44" s="26"/>
      <c r="AC44" s="26"/>
      <c r="AD44" s="12"/>
      <c r="AE44" s="12"/>
      <c r="AF44" s="12"/>
    </row>
    <row r="45" spans="4:20" ht="82.5" customHeight="1" hidden="1">
      <c r="D45" s="268">
        <v>1</v>
      </c>
      <c r="E45" s="453" t="s">
        <v>104</v>
      </c>
      <c r="F45" s="453"/>
      <c r="G45" s="262">
        <v>112</v>
      </c>
      <c r="H45" s="263">
        <v>4.87</v>
      </c>
      <c r="I45" s="283">
        <f>2000*G45/535</f>
        <v>418.69158878504675</v>
      </c>
      <c r="L45" s="280"/>
      <c r="M45" s="281"/>
      <c r="N45" s="280"/>
      <c r="Q45" s="35"/>
      <c r="R45" s="35"/>
      <c r="S45" s="35"/>
      <c r="T45" s="35"/>
    </row>
    <row r="46" spans="3:20" ht="82.5" customHeight="1" hidden="1">
      <c r="C46" s="269" t="s">
        <v>254</v>
      </c>
      <c r="D46" s="268">
        <v>2</v>
      </c>
      <c r="E46" s="453" t="s">
        <v>101</v>
      </c>
      <c r="F46" s="453"/>
      <c r="G46" s="262">
        <v>109</v>
      </c>
      <c r="H46" s="263">
        <v>4.739</v>
      </c>
      <c r="I46" s="283">
        <f>2000*G46/535</f>
        <v>407.4766355140187</v>
      </c>
      <c r="K46" s="276"/>
      <c r="L46" s="275"/>
      <c r="M46" s="275"/>
      <c r="N46" s="275"/>
      <c r="Q46" s="35"/>
      <c r="R46" s="35"/>
      <c r="S46" s="35"/>
      <c r="T46" s="35"/>
    </row>
    <row r="47" spans="4:32" ht="82.5" customHeight="1" hidden="1">
      <c r="D47" s="268">
        <v>3</v>
      </c>
      <c r="E47" s="453" t="s">
        <v>289</v>
      </c>
      <c r="F47" s="453"/>
      <c r="G47" s="262">
        <v>107</v>
      </c>
      <c r="H47" s="263">
        <v>4.652</v>
      </c>
      <c r="I47" s="283">
        <f>2000*G47/535</f>
        <v>400</v>
      </c>
      <c r="K47" s="275"/>
      <c r="Q47" s="35"/>
      <c r="R47" s="35"/>
      <c r="S47" s="35"/>
      <c r="T47" s="35"/>
      <c r="AE47" s="164"/>
      <c r="AF47" s="164"/>
    </row>
    <row r="48" spans="4:20" ht="82.5" customHeight="1" hidden="1">
      <c r="D48" s="268">
        <v>4</v>
      </c>
      <c r="E48" s="453" t="s">
        <v>111</v>
      </c>
      <c r="F48" s="453"/>
      <c r="G48" s="262">
        <v>106</v>
      </c>
      <c r="H48" s="263">
        <v>4.609</v>
      </c>
      <c r="I48" s="283">
        <f>2000*G48/535</f>
        <v>396.2616822429907</v>
      </c>
      <c r="J48" s="276"/>
      <c r="Q48" s="35"/>
      <c r="R48" s="35"/>
      <c r="S48" s="35"/>
      <c r="T48" s="35"/>
    </row>
    <row r="49" spans="4:13" ht="84.75" customHeight="1" hidden="1">
      <c r="D49" s="268">
        <v>5</v>
      </c>
      <c r="E49" s="453" t="s">
        <v>102</v>
      </c>
      <c r="F49" s="453"/>
      <c r="G49" s="262">
        <v>101</v>
      </c>
      <c r="H49" s="263">
        <v>4.591</v>
      </c>
      <c r="I49" s="283">
        <f>2000*G49/535</f>
        <v>377.5700934579439</v>
      </c>
      <c r="M49" s="12" t="s">
        <v>139</v>
      </c>
    </row>
    <row r="50" spans="4:9" ht="30.75" customHeight="1" hidden="1">
      <c r="D50" s="450" t="s">
        <v>133</v>
      </c>
      <c r="E50" s="451"/>
      <c r="F50" s="452"/>
      <c r="G50" s="264">
        <f>SUM(G45:G49)</f>
        <v>535</v>
      </c>
      <c r="H50" s="265"/>
      <c r="I50" s="262"/>
    </row>
    <row r="51" spans="4:9" ht="30.75" customHeight="1" hidden="1">
      <c r="D51" s="450" t="s">
        <v>132</v>
      </c>
      <c r="E51" s="451"/>
      <c r="F51" s="452"/>
      <c r="G51" s="266">
        <v>2000</v>
      </c>
      <c r="H51" s="265"/>
      <c r="I51" s="262">
        <f>G51-I45-I49-I46-I47-I48</f>
        <v>0</v>
      </c>
    </row>
    <row r="52" spans="4:32" ht="56.25" customHeight="1" hidden="1">
      <c r="D52" s="124"/>
      <c r="E52" s="125"/>
      <c r="F52" s="125"/>
      <c r="G52" s="124"/>
      <c r="H52" s="126"/>
      <c r="I52" s="127"/>
      <c r="J52" s="54"/>
      <c r="AE52" s="54"/>
      <c r="AF52" s="54"/>
    </row>
    <row r="53" spans="1:29" s="12" customFormat="1" ht="24.75" customHeight="1" hidden="1">
      <c r="A53" s="107"/>
      <c r="B53" s="31"/>
      <c r="C53" s="30"/>
      <c r="D53" s="124"/>
      <c r="E53" s="116"/>
      <c r="F53" s="116"/>
      <c r="G53" s="115"/>
      <c r="O53" s="29"/>
      <c r="Q53" s="33"/>
      <c r="R53" s="33"/>
      <c r="S53" s="33"/>
      <c r="T53" s="33"/>
      <c r="U53" s="41"/>
      <c r="V53" s="33"/>
      <c r="W53" s="26"/>
      <c r="X53" s="26"/>
      <c r="Y53" s="26"/>
      <c r="Z53" s="26"/>
      <c r="AA53" s="26"/>
      <c r="AB53" s="26"/>
      <c r="AC53" s="26"/>
    </row>
    <row r="54" ht="45" customHeight="1" hidden="1"/>
    <row r="55" ht="45" customHeight="1" hidden="1"/>
    <row r="56" ht="45" customHeight="1" hidden="1">
      <c r="C56" s="309" t="s">
        <v>291</v>
      </c>
    </row>
    <row r="57" spans="1:32" s="306" customFormat="1" ht="45" customHeight="1" hidden="1">
      <c r="A57" s="305"/>
      <c r="C57" s="309" t="s">
        <v>292</v>
      </c>
      <c r="D57" s="115"/>
      <c r="E57" s="116"/>
      <c r="F57" s="116"/>
      <c r="G57" s="115"/>
      <c r="H57" s="307">
        <v>110</v>
      </c>
      <c r="I57" s="307">
        <v>110</v>
      </c>
      <c r="J57" s="307">
        <v>105</v>
      </c>
      <c r="K57" s="307">
        <v>105</v>
      </c>
      <c r="L57" s="307">
        <v>110</v>
      </c>
      <c r="M57" s="307">
        <v>100</v>
      </c>
      <c r="N57" s="307">
        <v>105</v>
      </c>
      <c r="O57" s="307">
        <v>85</v>
      </c>
      <c r="P57" s="307">
        <v>110</v>
      </c>
      <c r="Q57" s="312">
        <v>105</v>
      </c>
      <c r="R57" s="312">
        <v>100</v>
      </c>
      <c r="S57" s="312">
        <v>100</v>
      </c>
      <c r="T57" s="312">
        <v>105</v>
      </c>
      <c r="U57" s="313">
        <v>100</v>
      </c>
      <c r="V57" s="312">
        <v>90</v>
      </c>
      <c r="W57" s="309">
        <v>100</v>
      </c>
      <c r="X57" s="309">
        <v>90</v>
      </c>
      <c r="Y57" s="309">
        <v>110</v>
      </c>
      <c r="Z57" s="309">
        <v>100</v>
      </c>
      <c r="AA57" s="309">
        <v>70</v>
      </c>
      <c r="AB57" s="314">
        <v>75</v>
      </c>
      <c r="AC57" s="309">
        <v>95</v>
      </c>
      <c r="AD57" s="307"/>
      <c r="AE57" s="307"/>
      <c r="AF57" s="307"/>
    </row>
    <row r="58" spans="1:32" s="46" customFormat="1" ht="45" customHeight="1" hidden="1">
      <c r="A58" s="108"/>
      <c r="B58" s="420"/>
      <c r="C58" s="310"/>
      <c r="D58" s="120"/>
      <c r="E58" s="118"/>
      <c r="F58" s="118"/>
      <c r="G58" s="120"/>
      <c r="H58" s="308">
        <f aca="true" t="shared" si="6" ref="H58:AF58">H37/H57*5</f>
        <v>4.5</v>
      </c>
      <c r="I58" s="308">
        <f t="shared" si="6"/>
        <v>5.09090909090909</v>
      </c>
      <c r="J58" s="308">
        <f t="shared" si="6"/>
        <v>4.6190476190476195</v>
      </c>
      <c r="K58" s="308">
        <f t="shared" si="6"/>
        <v>4.857142857142857</v>
      </c>
      <c r="L58" s="308">
        <f t="shared" si="6"/>
        <v>5.09090909090909</v>
      </c>
      <c r="M58" s="308">
        <f t="shared" si="6"/>
        <v>4.4</v>
      </c>
      <c r="N58" s="308">
        <f t="shared" si="6"/>
        <v>5.095238095238095</v>
      </c>
      <c r="O58" s="308">
        <f t="shared" si="6"/>
        <v>4.9411764705882355</v>
      </c>
      <c r="P58" s="308">
        <f t="shared" si="6"/>
        <v>4.681818181818182</v>
      </c>
      <c r="Q58" s="308">
        <f t="shared" si="6"/>
        <v>3.4761904761904763</v>
      </c>
      <c r="R58" s="308">
        <f t="shared" si="6"/>
        <v>3.5</v>
      </c>
      <c r="S58" s="308">
        <f t="shared" si="6"/>
        <v>3.5999999999999996</v>
      </c>
      <c r="T58" s="308">
        <f t="shared" si="6"/>
        <v>4.333333333333334</v>
      </c>
      <c r="U58" s="308">
        <f t="shared" si="6"/>
        <v>3.8</v>
      </c>
      <c r="V58" s="308">
        <f t="shared" si="6"/>
        <v>3.888888888888889</v>
      </c>
      <c r="W58" s="308">
        <f t="shared" si="6"/>
        <v>4.4</v>
      </c>
      <c r="X58" s="308">
        <f t="shared" si="6"/>
        <v>3.2777777777777777</v>
      </c>
      <c r="Y58" s="308">
        <f t="shared" si="6"/>
        <v>4.136363636363637</v>
      </c>
      <c r="Z58" s="308">
        <f t="shared" si="6"/>
        <v>3.85</v>
      </c>
      <c r="AA58" s="308">
        <f t="shared" si="6"/>
        <v>4.357142857142858</v>
      </c>
      <c r="AB58" s="308">
        <f t="shared" si="6"/>
        <v>4.533333333333333</v>
      </c>
      <c r="AC58" s="308">
        <f t="shared" si="6"/>
        <v>4.315789473684211</v>
      </c>
      <c r="AD58" s="308" t="e">
        <f t="shared" si="6"/>
        <v>#DIV/0!</v>
      </c>
      <c r="AE58" s="308" t="e">
        <f t="shared" si="6"/>
        <v>#DIV/0!</v>
      </c>
      <c r="AF58" s="308" t="e">
        <f t="shared" si="6"/>
        <v>#DIV/0!</v>
      </c>
    </row>
    <row r="59" ht="45" customHeight="1" hidden="1"/>
    <row r="60" spans="3:4" ht="45" customHeight="1">
      <c r="C60" s="412" t="s">
        <v>283</v>
      </c>
      <c r="D60" s="413">
        <v>3.9</v>
      </c>
    </row>
  </sheetData>
  <sheetProtection/>
  <autoFilter ref="A3:AF42"/>
  <mergeCells count="15">
    <mergeCell ref="E49:F49"/>
    <mergeCell ref="D50:F50"/>
    <mergeCell ref="D51:F51"/>
    <mergeCell ref="B34:G34"/>
    <mergeCell ref="E44:F44"/>
    <mergeCell ref="E45:F45"/>
    <mergeCell ref="E46:F46"/>
    <mergeCell ref="E47:F47"/>
    <mergeCell ref="E48:F48"/>
    <mergeCell ref="A1:J1"/>
    <mergeCell ref="B6:G6"/>
    <mergeCell ref="B12:E12"/>
    <mergeCell ref="B21:G21"/>
    <mergeCell ref="B24:G24"/>
    <mergeCell ref="B28:G28"/>
  </mergeCells>
  <conditionalFormatting sqref="Q13:R14 R20 Q18:R18">
    <cfRule type="cellIs" priority="13" dxfId="2" operator="equal" stopIfTrue="1">
      <formula>5</formula>
    </cfRule>
    <cfRule type="cellIs" priority="14" dxfId="1" operator="equal" stopIfTrue="1">
      <formula>0</formula>
    </cfRule>
    <cfRule type="cellIs" priority="15" dxfId="0" operator="equal" stopIfTrue="1">
      <formula>$T$8</formula>
    </cfRule>
  </conditionalFormatting>
  <conditionalFormatting sqref="S14 U18 T20:U20 U14 X20:Y20 Y10 AC12:AC13">
    <cfRule type="cellIs" priority="10" dxfId="2" operator="equal" stopIfTrue="1">
      <formula>5</formula>
    </cfRule>
    <cfRule type="cellIs" priority="11" dxfId="1" operator="equal" stopIfTrue="1">
      <formula>0</formula>
    </cfRule>
    <cfRule type="cellIs" priority="12" dxfId="0" operator="equal" stopIfTrue="1">
      <formula>$S$8</formula>
    </cfRule>
  </conditionalFormatting>
  <conditionalFormatting sqref="V13">
    <cfRule type="cellIs" priority="7" dxfId="2" operator="equal" stopIfTrue="1">
      <formula>5</formula>
    </cfRule>
    <cfRule type="cellIs" priority="8" dxfId="1" operator="equal" stopIfTrue="1">
      <formula>0</formula>
    </cfRule>
    <cfRule type="cellIs" priority="9" dxfId="0" operator="equal" stopIfTrue="1">
      <formula>$S$8</formula>
    </cfRule>
  </conditionalFormatting>
  <conditionalFormatting sqref="W18:X18">
    <cfRule type="cellIs" priority="4" dxfId="2" operator="equal" stopIfTrue="1">
      <formula>5</formula>
    </cfRule>
    <cfRule type="cellIs" priority="5" dxfId="1" operator="equal" stopIfTrue="1">
      <formula>0</formula>
    </cfRule>
    <cfRule type="cellIs" priority="6" dxfId="0" operator="equal" stopIfTrue="1">
      <formula>$S$8</formula>
    </cfRule>
  </conditionalFormatting>
  <conditionalFormatting sqref="AC18">
    <cfRule type="cellIs" priority="1" dxfId="2" operator="equal" stopIfTrue="1">
      <formula>5</formula>
    </cfRule>
    <cfRule type="cellIs" priority="2" dxfId="1" operator="equal" stopIfTrue="1">
      <formula>0</formula>
    </cfRule>
    <cfRule type="cellIs" priority="3" dxfId="0" operator="equal" stopIfTrue="1">
      <formula>$S$8</formula>
    </cfRule>
  </conditionalFormatting>
  <printOptions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8" scale="41" r:id="rId1"/>
  <rowBreaks count="1" manualBreakCount="1">
    <brk id="42" max="32" man="1"/>
  </rowBreaks>
  <colBreaks count="1" manualBreakCount="1">
    <brk id="16" max="5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3:E9"/>
  <sheetViews>
    <sheetView view="pageBreakPreview" zoomScale="60" workbookViewId="0" topLeftCell="A1">
      <selection activeCell="E10" sqref="E10"/>
    </sheetView>
  </sheetViews>
  <sheetFormatPr defaultColWidth="9.140625" defaultRowHeight="15"/>
  <cols>
    <col min="1" max="1" width="14.28125" style="0" customWidth="1"/>
    <col min="2" max="2" width="106.8515625" style="0" customWidth="1"/>
    <col min="3" max="3" width="20.57421875" style="0" customWidth="1"/>
    <col min="4" max="4" width="19.7109375" style="0" customWidth="1"/>
    <col min="5" max="5" width="25.140625" style="0" customWidth="1"/>
  </cols>
  <sheetData>
    <row r="3" spans="1:5" ht="78" customHeight="1">
      <c r="A3" s="267" t="s">
        <v>285</v>
      </c>
      <c r="B3" s="267" t="s">
        <v>284</v>
      </c>
      <c r="C3" s="267" t="s">
        <v>124</v>
      </c>
      <c r="D3" s="267" t="s">
        <v>288</v>
      </c>
      <c r="E3" s="267" t="s">
        <v>287</v>
      </c>
    </row>
    <row r="4" spans="1:5" ht="63" customHeight="1">
      <c r="A4" s="268">
        <v>1</v>
      </c>
      <c r="B4" s="282" t="s">
        <v>144</v>
      </c>
      <c r="C4" s="262">
        <v>112</v>
      </c>
      <c r="D4" s="263">
        <v>4.87</v>
      </c>
      <c r="E4" s="277">
        <v>418.7</v>
      </c>
    </row>
    <row r="5" spans="1:5" ht="40.5" customHeight="1">
      <c r="A5" s="268">
        <v>2</v>
      </c>
      <c r="B5" s="282" t="s">
        <v>140</v>
      </c>
      <c r="C5" s="262">
        <v>109</v>
      </c>
      <c r="D5" s="263">
        <v>4.739</v>
      </c>
      <c r="E5" s="277">
        <v>407.5</v>
      </c>
    </row>
    <row r="6" spans="1:5" ht="44.25" customHeight="1">
      <c r="A6" s="268">
        <v>3</v>
      </c>
      <c r="B6" s="282" t="s">
        <v>286</v>
      </c>
      <c r="C6" s="262">
        <v>107</v>
      </c>
      <c r="D6" s="263">
        <v>4.652</v>
      </c>
      <c r="E6" s="277">
        <v>400</v>
      </c>
    </row>
    <row r="7" spans="1:5" ht="63" customHeight="1">
      <c r="A7" s="268">
        <v>4</v>
      </c>
      <c r="B7" s="282" t="s">
        <v>141</v>
      </c>
      <c r="C7" s="262">
        <v>106</v>
      </c>
      <c r="D7" s="263">
        <v>4.609</v>
      </c>
      <c r="E7" s="277">
        <v>396.2</v>
      </c>
    </row>
    <row r="8" spans="1:5" ht="54.75" customHeight="1">
      <c r="A8" s="268">
        <v>5</v>
      </c>
      <c r="B8" s="282" t="s">
        <v>153</v>
      </c>
      <c r="C8" s="262">
        <v>101</v>
      </c>
      <c r="D8" s="263">
        <v>4.591</v>
      </c>
      <c r="E8" s="277">
        <v>377.6</v>
      </c>
    </row>
    <row r="9" spans="1:5" ht="40.5" customHeight="1">
      <c r="A9" s="474" t="s">
        <v>133</v>
      </c>
      <c r="B9" s="475"/>
      <c r="C9" s="278">
        <f>SUM(C4:C8)</f>
        <v>535</v>
      </c>
      <c r="D9" s="267"/>
      <c r="E9" s="279">
        <f>SUM(E4:E8)</f>
        <v>2000</v>
      </c>
    </row>
  </sheetData>
  <sheetProtection/>
  <mergeCells count="1">
    <mergeCell ref="A9:B9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G49"/>
  <sheetViews>
    <sheetView zoomScale="75" zoomScaleNormal="75" zoomScalePageLayoutView="0" workbookViewId="0" topLeftCell="A1">
      <pane ySplit="3" topLeftCell="A4" activePane="bottomLeft" state="frozen"/>
      <selection pane="topLeft" activeCell="I42" sqref="I42"/>
      <selection pane="bottomLeft" activeCell="I42" sqref="I42"/>
    </sheetView>
  </sheetViews>
  <sheetFormatPr defaultColWidth="8.8515625" defaultRowHeight="45" customHeight="1" outlineLevelCol="1"/>
  <cols>
    <col min="1" max="1" width="8.8515625" style="107" customWidth="1"/>
    <col min="2" max="2" width="11.421875" style="31" customWidth="1"/>
    <col min="3" max="3" width="73.8515625" style="30" customWidth="1"/>
    <col min="4" max="4" width="16.7109375" style="115" customWidth="1"/>
    <col min="5" max="5" width="13.8515625" style="116" customWidth="1" outlineLevel="1"/>
    <col min="6" max="6" width="11.00390625" style="116" customWidth="1" outlineLevel="1"/>
    <col min="7" max="7" width="10.57421875" style="115" customWidth="1" outlineLevel="1"/>
    <col min="8" max="8" width="14.7109375" style="12" customWidth="1" outlineLevel="1"/>
    <col min="9" max="9" width="15.28125" style="12" customWidth="1" outlineLevel="1"/>
    <col min="10" max="10" width="15.421875" style="12" customWidth="1" outlineLevel="1"/>
    <col min="11" max="11" width="16.28125" style="12" customWidth="1" outlineLevel="1"/>
    <col min="12" max="12" width="16.00390625" style="12" customWidth="1" outlineLevel="1"/>
    <col min="13" max="13" width="15.57421875" style="12" customWidth="1" outlineLevel="1"/>
    <col min="14" max="18" width="18.140625" style="12" customWidth="1" outlineLevel="1"/>
    <col min="19" max="19" width="18.140625" style="29" customWidth="1" outlineLevel="1"/>
    <col min="20" max="24" width="18.140625" style="33" customWidth="1" outlineLevel="1"/>
    <col min="25" max="25" width="18.140625" style="41" customWidth="1" outlineLevel="1"/>
    <col min="26" max="32" width="18.140625" style="26" customWidth="1" outlineLevel="1"/>
    <col min="33" max="33" width="12.57421875" style="26" customWidth="1"/>
    <col min="34" max="16384" width="8.8515625" style="26" customWidth="1"/>
  </cols>
  <sheetData>
    <row r="1" spans="2:7" ht="27" customHeight="1">
      <c r="B1" s="427" t="s">
        <v>204</v>
      </c>
      <c r="C1" s="427"/>
      <c r="D1" s="427"/>
      <c r="E1" s="427"/>
      <c r="F1" s="427"/>
      <c r="G1" s="427"/>
    </row>
    <row r="2" ht="15" customHeight="1">
      <c r="B2" s="102"/>
    </row>
    <row r="3" spans="1:32" s="101" customFormat="1" ht="60" customHeight="1">
      <c r="A3" s="63" t="s">
        <v>48</v>
      </c>
      <c r="B3" s="61" t="s">
        <v>48</v>
      </c>
      <c r="C3" s="61" t="s">
        <v>49</v>
      </c>
      <c r="D3" s="100" t="s">
        <v>50</v>
      </c>
      <c r="E3" s="100" t="s">
        <v>51</v>
      </c>
      <c r="F3" s="100" t="s">
        <v>52</v>
      </c>
      <c r="G3" s="100" t="s">
        <v>53</v>
      </c>
      <c r="H3" s="100" t="s">
        <v>47</v>
      </c>
      <c r="I3" s="100" t="s">
        <v>101</v>
      </c>
      <c r="J3" s="100" t="s">
        <v>102</v>
      </c>
      <c r="K3" s="100" t="s">
        <v>103</v>
      </c>
      <c r="L3" s="100" t="s">
        <v>112</v>
      </c>
      <c r="M3" s="100" t="s">
        <v>241</v>
      </c>
      <c r="N3" s="100" t="s">
        <v>242</v>
      </c>
      <c r="O3" s="100" t="s">
        <v>104</v>
      </c>
      <c r="P3" s="100" t="s">
        <v>115</v>
      </c>
      <c r="Q3" s="100" t="s">
        <v>163</v>
      </c>
      <c r="R3" s="100" t="s">
        <v>111</v>
      </c>
      <c r="S3" s="100" t="s">
        <v>114</v>
      </c>
      <c r="T3" s="100" t="s">
        <v>125</v>
      </c>
      <c r="U3" s="100" t="s">
        <v>126</v>
      </c>
      <c r="V3" s="100" t="s">
        <v>165</v>
      </c>
      <c r="W3" s="100" t="s">
        <v>201</v>
      </c>
      <c r="X3" s="100" t="s">
        <v>166</v>
      </c>
      <c r="Y3" s="100" t="s">
        <v>167</v>
      </c>
      <c r="Z3" s="100" t="s">
        <v>149</v>
      </c>
      <c r="AA3" s="100" t="s">
        <v>199</v>
      </c>
      <c r="AB3" s="100" t="s">
        <v>200</v>
      </c>
      <c r="AC3" s="100" t="s">
        <v>202</v>
      </c>
      <c r="AD3" s="100" t="s">
        <v>127</v>
      </c>
      <c r="AE3" s="100" t="s">
        <v>168</v>
      </c>
      <c r="AF3" s="100" t="s">
        <v>169</v>
      </c>
    </row>
    <row r="4" spans="1:32" s="112" customFormat="1" ht="24" customHeight="1">
      <c r="A4" s="111"/>
      <c r="B4" s="111"/>
      <c r="C4" s="111"/>
      <c r="D4" s="111"/>
      <c r="E4" s="111"/>
      <c r="F4" s="111"/>
      <c r="G4" s="111"/>
      <c r="H4" s="111">
        <v>1</v>
      </c>
      <c r="I4" s="111">
        <v>2</v>
      </c>
      <c r="J4" s="111">
        <v>3</v>
      </c>
      <c r="K4" s="111">
        <v>4</v>
      </c>
      <c r="L4" s="111">
        <v>5</v>
      </c>
      <c r="M4" s="111">
        <v>6</v>
      </c>
      <c r="N4" s="111">
        <v>7</v>
      </c>
      <c r="O4" s="111">
        <v>8</v>
      </c>
      <c r="P4" s="111">
        <v>9</v>
      </c>
      <c r="Q4" s="111">
        <v>10</v>
      </c>
      <c r="R4" s="111">
        <v>11</v>
      </c>
      <c r="S4" s="111">
        <v>12</v>
      </c>
      <c r="T4" s="111">
        <v>13</v>
      </c>
      <c r="U4" s="111">
        <v>14</v>
      </c>
      <c r="V4" s="111">
        <v>15</v>
      </c>
      <c r="W4" s="111">
        <v>16</v>
      </c>
      <c r="X4" s="111">
        <v>17</v>
      </c>
      <c r="Y4" s="111">
        <v>18</v>
      </c>
      <c r="Z4" s="111">
        <v>19</v>
      </c>
      <c r="AA4" s="111">
        <v>20</v>
      </c>
      <c r="AB4" s="111">
        <v>21</v>
      </c>
      <c r="AC4" s="111">
        <v>22</v>
      </c>
      <c r="AD4" s="111">
        <v>23</v>
      </c>
      <c r="AE4" s="111">
        <v>24</v>
      </c>
      <c r="AF4" s="111">
        <v>25</v>
      </c>
    </row>
    <row r="5" spans="1:32" s="46" customFormat="1" ht="23.25" customHeight="1">
      <c r="A5" s="63">
        <v>1</v>
      </c>
      <c r="B5" s="428" t="s">
        <v>151</v>
      </c>
      <c r="C5" s="428"/>
      <c r="D5" s="428"/>
      <c r="E5" s="428"/>
      <c r="F5" s="428"/>
      <c r="G5" s="42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34"/>
      <c r="U5" s="34"/>
      <c r="V5" s="34"/>
      <c r="W5" s="34"/>
      <c r="X5" s="34"/>
      <c r="Y5" s="34"/>
      <c r="Z5" s="42"/>
      <c r="AA5" s="42"/>
      <c r="AB5" s="42"/>
      <c r="AC5" s="42"/>
      <c r="AD5" s="34"/>
      <c r="AE5" s="45"/>
      <c r="AF5" s="42"/>
    </row>
    <row r="6" spans="1:32" ht="51" customHeight="1">
      <c r="A6" s="63">
        <v>2</v>
      </c>
      <c r="B6" s="63" t="s">
        <v>54</v>
      </c>
      <c r="C6" s="62" t="s">
        <v>55</v>
      </c>
      <c r="D6" s="123">
        <f>AVERAGE(H6:AF6)</f>
        <v>4.44</v>
      </c>
      <c r="E6" s="110"/>
      <c r="F6" s="110"/>
      <c r="G6" s="110"/>
      <c r="H6" s="150">
        <v>5</v>
      </c>
      <c r="I6" s="213">
        <v>5</v>
      </c>
      <c r="J6" s="150">
        <v>5</v>
      </c>
      <c r="K6" s="150">
        <v>5</v>
      </c>
      <c r="L6" s="150">
        <v>5</v>
      </c>
      <c r="M6" s="150">
        <v>5</v>
      </c>
      <c r="N6" s="150">
        <v>5</v>
      </c>
      <c r="O6" s="150">
        <v>5</v>
      </c>
      <c r="P6" s="150">
        <v>5</v>
      </c>
      <c r="Q6" s="150">
        <v>5</v>
      </c>
      <c r="R6" s="150">
        <v>5</v>
      </c>
      <c r="S6" s="150">
        <v>5</v>
      </c>
      <c r="T6" s="150">
        <v>3</v>
      </c>
      <c r="U6" s="150">
        <v>3</v>
      </c>
      <c r="V6" s="150">
        <v>5</v>
      </c>
      <c r="W6" s="150">
        <v>0</v>
      </c>
      <c r="X6" s="150">
        <v>5</v>
      </c>
      <c r="Y6" s="150">
        <v>5</v>
      </c>
      <c r="Z6" s="150">
        <v>5</v>
      </c>
      <c r="AA6" s="150">
        <v>5</v>
      </c>
      <c r="AB6" s="150">
        <v>5</v>
      </c>
      <c r="AC6" s="150">
        <v>0</v>
      </c>
      <c r="AD6" s="150">
        <v>5</v>
      </c>
      <c r="AE6" s="150">
        <v>5</v>
      </c>
      <c r="AF6" s="150">
        <v>5</v>
      </c>
    </row>
    <row r="7" spans="1:32" ht="30" customHeight="1">
      <c r="A7" s="63">
        <v>3</v>
      </c>
      <c r="B7" s="63" t="s">
        <v>56</v>
      </c>
      <c r="C7" s="62" t="s">
        <v>57</v>
      </c>
      <c r="D7" s="123">
        <f>AVERAGE(H7:AF7)</f>
        <v>3.6</v>
      </c>
      <c r="E7" s="110"/>
      <c r="F7" s="110"/>
      <c r="G7" s="110"/>
      <c r="H7" s="150">
        <v>5</v>
      </c>
      <c r="I7" s="213">
        <v>5</v>
      </c>
      <c r="J7" s="150">
        <v>5</v>
      </c>
      <c r="K7" s="150">
        <v>0</v>
      </c>
      <c r="L7" s="150">
        <v>0</v>
      </c>
      <c r="M7" s="150">
        <v>5</v>
      </c>
      <c r="N7" s="150">
        <v>5</v>
      </c>
      <c r="O7" s="150">
        <v>5</v>
      </c>
      <c r="P7" s="150">
        <v>5</v>
      </c>
      <c r="Q7" s="150">
        <v>5</v>
      </c>
      <c r="R7" s="150">
        <v>5</v>
      </c>
      <c r="S7" s="150">
        <v>5</v>
      </c>
      <c r="T7" s="150">
        <v>5</v>
      </c>
      <c r="U7" s="150">
        <v>5</v>
      </c>
      <c r="V7" s="150">
        <v>0</v>
      </c>
      <c r="W7" s="150">
        <v>0</v>
      </c>
      <c r="X7" s="150">
        <v>0</v>
      </c>
      <c r="Y7" s="150">
        <v>0</v>
      </c>
      <c r="Z7" s="150">
        <v>5</v>
      </c>
      <c r="AA7" s="150">
        <v>5</v>
      </c>
      <c r="AB7" s="150">
        <v>0</v>
      </c>
      <c r="AC7" s="150">
        <v>5</v>
      </c>
      <c r="AD7" s="150">
        <v>5</v>
      </c>
      <c r="AE7" s="150">
        <v>5</v>
      </c>
      <c r="AF7" s="150">
        <v>5</v>
      </c>
    </row>
    <row r="8" spans="1:32" ht="132.75" customHeight="1">
      <c r="A8" s="63">
        <v>4</v>
      </c>
      <c r="B8" s="63" t="s">
        <v>58</v>
      </c>
      <c r="C8" s="62" t="s">
        <v>128</v>
      </c>
      <c r="D8" s="123">
        <f>AVERAGE(H8:AF8)</f>
        <v>4.12</v>
      </c>
      <c r="E8" s="110"/>
      <c r="F8" s="110"/>
      <c r="G8" s="110"/>
      <c r="H8" s="150">
        <v>5</v>
      </c>
      <c r="I8" s="213">
        <v>5</v>
      </c>
      <c r="J8" s="150">
        <v>5</v>
      </c>
      <c r="K8" s="150">
        <v>5</v>
      </c>
      <c r="L8" s="150">
        <v>5</v>
      </c>
      <c r="M8" s="150">
        <v>5</v>
      </c>
      <c r="N8" s="150">
        <v>5</v>
      </c>
      <c r="O8" s="150">
        <v>5</v>
      </c>
      <c r="P8" s="150">
        <v>5</v>
      </c>
      <c r="Q8" s="150">
        <v>5</v>
      </c>
      <c r="R8" s="150">
        <v>5</v>
      </c>
      <c r="S8" s="150">
        <v>5</v>
      </c>
      <c r="T8" s="150">
        <v>5</v>
      </c>
      <c r="U8" s="150">
        <v>5</v>
      </c>
      <c r="V8" s="150">
        <v>5</v>
      </c>
      <c r="W8" s="150">
        <v>5</v>
      </c>
      <c r="X8" s="150">
        <v>0</v>
      </c>
      <c r="Y8" s="150">
        <v>0</v>
      </c>
      <c r="Z8" s="150">
        <v>5</v>
      </c>
      <c r="AA8" s="150">
        <v>3</v>
      </c>
      <c r="AB8" s="150">
        <v>5</v>
      </c>
      <c r="AC8" s="150">
        <v>0</v>
      </c>
      <c r="AD8" s="150">
        <v>0</v>
      </c>
      <c r="AE8" s="150">
        <v>5</v>
      </c>
      <c r="AF8" s="150">
        <v>5</v>
      </c>
    </row>
    <row r="9" spans="1:32" ht="97.5" customHeight="1">
      <c r="A9" s="63">
        <v>5</v>
      </c>
      <c r="B9" s="63" t="s">
        <v>59</v>
      </c>
      <c r="C9" s="62" t="s">
        <v>60</v>
      </c>
      <c r="D9" s="123">
        <f>AVERAGE(H9:AF9)</f>
        <v>4.9375</v>
      </c>
      <c r="E9" s="110"/>
      <c r="F9" s="110"/>
      <c r="G9" s="110"/>
      <c r="H9" s="150">
        <v>5</v>
      </c>
      <c r="I9" s="213">
        <v>5</v>
      </c>
      <c r="J9" s="212" t="s">
        <v>157</v>
      </c>
      <c r="K9" s="150">
        <v>5</v>
      </c>
      <c r="L9" s="150">
        <v>5</v>
      </c>
      <c r="M9" s="212" t="s">
        <v>157</v>
      </c>
      <c r="N9" s="212" t="s">
        <v>157</v>
      </c>
      <c r="O9" s="150">
        <v>5</v>
      </c>
      <c r="P9" s="150">
        <v>4</v>
      </c>
      <c r="Q9" s="212" t="s">
        <v>157</v>
      </c>
      <c r="R9" s="150">
        <v>5</v>
      </c>
      <c r="S9" s="150">
        <v>5</v>
      </c>
      <c r="T9" s="150">
        <v>5</v>
      </c>
      <c r="U9" s="212" t="s">
        <v>157</v>
      </c>
      <c r="V9" s="150">
        <v>5</v>
      </c>
      <c r="W9" s="150">
        <v>5</v>
      </c>
      <c r="X9" s="212" t="s">
        <v>157</v>
      </c>
      <c r="Y9" s="212" t="s">
        <v>157</v>
      </c>
      <c r="Z9" s="212" t="s">
        <v>157</v>
      </c>
      <c r="AA9" s="212" t="s">
        <v>157</v>
      </c>
      <c r="AB9" s="150">
        <v>5</v>
      </c>
      <c r="AC9" s="150">
        <v>5</v>
      </c>
      <c r="AD9" s="150">
        <v>5</v>
      </c>
      <c r="AE9" s="150">
        <v>5</v>
      </c>
      <c r="AF9" s="150">
        <v>5</v>
      </c>
    </row>
    <row r="10" spans="1:32" ht="91.5" customHeight="1">
      <c r="A10" s="63">
        <v>6</v>
      </c>
      <c r="B10" s="63" t="s">
        <v>61</v>
      </c>
      <c r="C10" s="62" t="s">
        <v>62</v>
      </c>
      <c r="D10" s="123">
        <f>AVERAGE(H10:AF10)</f>
        <v>2.6</v>
      </c>
      <c r="E10" s="110"/>
      <c r="F10" s="110"/>
      <c r="G10" s="110"/>
      <c r="H10" s="150">
        <v>5</v>
      </c>
      <c r="I10" s="213">
        <v>0</v>
      </c>
      <c r="J10" s="150">
        <v>5</v>
      </c>
      <c r="K10" s="150">
        <v>5</v>
      </c>
      <c r="L10" s="150">
        <v>5</v>
      </c>
      <c r="M10" s="150">
        <v>5</v>
      </c>
      <c r="N10" s="150">
        <v>0</v>
      </c>
      <c r="O10" s="150">
        <v>5</v>
      </c>
      <c r="P10" s="150">
        <v>0</v>
      </c>
      <c r="Q10" s="150">
        <v>0</v>
      </c>
      <c r="R10" s="150">
        <v>5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5</v>
      </c>
      <c r="Y10" s="150">
        <v>5</v>
      </c>
      <c r="Z10" s="150">
        <v>0</v>
      </c>
      <c r="AA10" s="150">
        <v>0</v>
      </c>
      <c r="AB10" s="150">
        <v>0</v>
      </c>
      <c r="AC10" s="150">
        <v>5</v>
      </c>
      <c r="AD10" s="150">
        <v>5</v>
      </c>
      <c r="AE10" s="150">
        <v>5</v>
      </c>
      <c r="AF10" s="150">
        <v>5</v>
      </c>
    </row>
    <row r="11" spans="1:32" ht="32.25" customHeight="1">
      <c r="A11" s="63">
        <v>7</v>
      </c>
      <c r="B11" s="429" t="s">
        <v>16</v>
      </c>
      <c r="C11" s="429"/>
      <c r="D11" s="429"/>
      <c r="E11" s="429"/>
      <c r="F11" s="117"/>
      <c r="G11" s="117"/>
      <c r="H11" s="150"/>
      <c r="I11" s="213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</row>
    <row r="12" spans="1:32" ht="52.5" customHeight="1">
      <c r="A12" s="63">
        <v>8</v>
      </c>
      <c r="B12" s="63" t="s">
        <v>63</v>
      </c>
      <c r="C12" s="62" t="s">
        <v>64</v>
      </c>
      <c r="D12" s="123">
        <f aca="true" t="shared" si="0" ref="D12:D19">AVERAGE(H12:AF12)</f>
        <v>4.24</v>
      </c>
      <c r="E12" s="110"/>
      <c r="F12" s="110"/>
      <c r="G12" s="110"/>
      <c r="H12" s="150">
        <v>5</v>
      </c>
      <c r="I12" s="213">
        <v>5</v>
      </c>
      <c r="J12" s="150">
        <v>5</v>
      </c>
      <c r="K12" s="150">
        <v>5</v>
      </c>
      <c r="L12" s="150">
        <v>3</v>
      </c>
      <c r="M12" s="150">
        <v>5</v>
      </c>
      <c r="N12" s="150">
        <v>5</v>
      </c>
      <c r="O12" s="150">
        <v>3</v>
      </c>
      <c r="P12" s="150">
        <v>5</v>
      </c>
      <c r="Q12" s="150">
        <v>5</v>
      </c>
      <c r="R12" s="150">
        <v>5</v>
      </c>
      <c r="S12" s="150">
        <v>3</v>
      </c>
      <c r="T12" s="150">
        <v>3</v>
      </c>
      <c r="U12" s="150">
        <v>5</v>
      </c>
      <c r="V12" s="150">
        <v>3</v>
      </c>
      <c r="W12" s="150">
        <v>3</v>
      </c>
      <c r="X12" s="150">
        <v>5</v>
      </c>
      <c r="Y12" s="150">
        <v>5</v>
      </c>
      <c r="Z12" s="150">
        <v>3</v>
      </c>
      <c r="AA12" s="150">
        <v>5</v>
      </c>
      <c r="AB12" s="150">
        <v>5</v>
      </c>
      <c r="AC12" s="150">
        <v>5</v>
      </c>
      <c r="AD12" s="150">
        <v>0</v>
      </c>
      <c r="AE12" s="150">
        <v>5</v>
      </c>
      <c r="AF12" s="150">
        <v>5</v>
      </c>
    </row>
    <row r="13" spans="1:32" ht="84" customHeight="1">
      <c r="A13" s="63">
        <v>9</v>
      </c>
      <c r="B13" s="63" t="s">
        <v>65</v>
      </c>
      <c r="C13" s="62" t="s">
        <v>66</v>
      </c>
      <c r="D13" s="123">
        <f t="shared" si="0"/>
        <v>2.52</v>
      </c>
      <c r="E13" s="110"/>
      <c r="F13" s="110"/>
      <c r="G13" s="110"/>
      <c r="H13" s="150">
        <v>4</v>
      </c>
      <c r="I13" s="213">
        <v>5</v>
      </c>
      <c r="J13" s="150">
        <v>4</v>
      </c>
      <c r="K13" s="150">
        <v>3</v>
      </c>
      <c r="L13" s="150">
        <v>3</v>
      </c>
      <c r="M13" s="150">
        <v>4</v>
      </c>
      <c r="N13" s="150">
        <v>0</v>
      </c>
      <c r="O13" s="150">
        <v>2</v>
      </c>
      <c r="P13" s="150">
        <v>3</v>
      </c>
      <c r="Q13" s="150">
        <v>3</v>
      </c>
      <c r="R13" s="150">
        <v>3</v>
      </c>
      <c r="S13" s="150">
        <v>4</v>
      </c>
      <c r="T13" s="150">
        <v>0</v>
      </c>
      <c r="U13" s="150">
        <v>3</v>
      </c>
      <c r="V13" s="150">
        <v>1</v>
      </c>
      <c r="W13" s="150">
        <v>2</v>
      </c>
      <c r="X13" s="150">
        <v>5</v>
      </c>
      <c r="Y13" s="150">
        <v>5</v>
      </c>
      <c r="Z13" s="150">
        <v>0</v>
      </c>
      <c r="AA13" s="150">
        <v>3</v>
      </c>
      <c r="AB13" s="150">
        <v>5</v>
      </c>
      <c r="AC13" s="150">
        <v>0</v>
      </c>
      <c r="AD13" s="150">
        <v>1</v>
      </c>
      <c r="AE13" s="150">
        <v>0</v>
      </c>
      <c r="AF13" s="150">
        <v>0</v>
      </c>
    </row>
    <row r="14" spans="1:32" ht="62.25" customHeight="1">
      <c r="A14" s="63">
        <v>10</v>
      </c>
      <c r="B14" s="63" t="s">
        <v>67</v>
      </c>
      <c r="C14" s="62" t="s">
        <v>68</v>
      </c>
      <c r="D14" s="123">
        <f t="shared" si="0"/>
        <v>5</v>
      </c>
      <c r="E14" s="110"/>
      <c r="F14" s="110"/>
      <c r="G14" s="110"/>
      <c r="H14" s="150">
        <v>5</v>
      </c>
      <c r="I14" s="213">
        <v>5</v>
      </c>
      <c r="J14" s="150">
        <v>5</v>
      </c>
      <c r="K14" s="150">
        <v>5</v>
      </c>
      <c r="L14" s="150">
        <v>5</v>
      </c>
      <c r="M14" s="150">
        <v>5</v>
      </c>
      <c r="N14" s="150">
        <v>5</v>
      </c>
      <c r="O14" s="150">
        <v>5</v>
      </c>
      <c r="P14" s="150">
        <v>5</v>
      </c>
      <c r="Q14" s="150">
        <v>5</v>
      </c>
      <c r="R14" s="150">
        <v>5</v>
      </c>
      <c r="S14" s="150">
        <v>5</v>
      </c>
      <c r="T14" s="150">
        <v>5</v>
      </c>
      <c r="U14" s="150">
        <v>5</v>
      </c>
      <c r="V14" s="150">
        <v>5</v>
      </c>
      <c r="W14" s="150">
        <v>5</v>
      </c>
      <c r="X14" s="150">
        <v>5</v>
      </c>
      <c r="Y14" s="150">
        <v>5</v>
      </c>
      <c r="Z14" s="150">
        <v>5</v>
      </c>
      <c r="AA14" s="150">
        <v>5</v>
      </c>
      <c r="AB14" s="150">
        <v>5</v>
      </c>
      <c r="AC14" s="150">
        <v>5</v>
      </c>
      <c r="AD14" s="150">
        <v>5</v>
      </c>
      <c r="AE14" s="150">
        <v>5</v>
      </c>
      <c r="AF14" s="150">
        <v>5</v>
      </c>
    </row>
    <row r="15" spans="1:32" ht="60" customHeight="1">
      <c r="A15" s="63">
        <v>11</v>
      </c>
      <c r="B15" s="63" t="s">
        <v>69</v>
      </c>
      <c r="C15" s="62" t="s">
        <v>70</v>
      </c>
      <c r="D15" s="123">
        <f t="shared" si="0"/>
        <v>5</v>
      </c>
      <c r="E15" s="110"/>
      <c r="F15" s="110"/>
      <c r="G15" s="110"/>
      <c r="H15" s="150">
        <v>5</v>
      </c>
      <c r="I15" s="213">
        <v>5</v>
      </c>
      <c r="J15" s="150">
        <v>5</v>
      </c>
      <c r="K15" s="212" t="s">
        <v>157</v>
      </c>
      <c r="L15" s="150">
        <v>5</v>
      </c>
      <c r="M15" s="150">
        <v>5</v>
      </c>
      <c r="N15" s="150">
        <v>5</v>
      </c>
      <c r="O15" s="150">
        <v>5</v>
      </c>
      <c r="P15" s="150">
        <v>5</v>
      </c>
      <c r="Q15" s="150">
        <v>5</v>
      </c>
      <c r="R15" s="150">
        <v>5</v>
      </c>
      <c r="S15" s="150">
        <v>5</v>
      </c>
      <c r="T15" s="150">
        <v>5</v>
      </c>
      <c r="U15" s="150">
        <v>5</v>
      </c>
      <c r="V15" s="150">
        <v>5</v>
      </c>
      <c r="W15" s="150">
        <v>5</v>
      </c>
      <c r="X15" s="150">
        <v>5</v>
      </c>
      <c r="Y15" s="150">
        <v>5</v>
      </c>
      <c r="Z15" s="150">
        <v>5</v>
      </c>
      <c r="AA15" s="212" t="s">
        <v>157</v>
      </c>
      <c r="AB15" s="212" t="s">
        <v>157</v>
      </c>
      <c r="AC15" s="150">
        <v>5</v>
      </c>
      <c r="AD15" s="150">
        <v>5</v>
      </c>
      <c r="AE15" s="212" t="s">
        <v>157</v>
      </c>
      <c r="AF15" s="150">
        <v>5</v>
      </c>
    </row>
    <row r="16" spans="1:32" ht="55.5" customHeight="1">
      <c r="A16" s="63">
        <v>12</v>
      </c>
      <c r="B16" s="63" t="s">
        <v>71</v>
      </c>
      <c r="C16" s="62" t="s">
        <v>72</v>
      </c>
      <c r="D16" s="123">
        <f t="shared" si="0"/>
        <v>4.428571428571429</v>
      </c>
      <c r="E16" s="110"/>
      <c r="F16" s="110"/>
      <c r="G16" s="110"/>
      <c r="H16" s="150">
        <v>5</v>
      </c>
      <c r="I16" s="213">
        <v>5</v>
      </c>
      <c r="J16" s="150">
        <v>5</v>
      </c>
      <c r="K16" s="212" t="s">
        <v>157</v>
      </c>
      <c r="L16" s="150">
        <v>5</v>
      </c>
      <c r="M16" s="150">
        <v>5</v>
      </c>
      <c r="N16" s="150">
        <v>5</v>
      </c>
      <c r="O16" s="150">
        <v>5</v>
      </c>
      <c r="P16" s="150">
        <v>5</v>
      </c>
      <c r="Q16" s="150">
        <v>5</v>
      </c>
      <c r="R16" s="150">
        <v>5</v>
      </c>
      <c r="S16" s="150">
        <v>5</v>
      </c>
      <c r="T16" s="150">
        <v>5</v>
      </c>
      <c r="U16" s="150">
        <v>5</v>
      </c>
      <c r="V16" s="150">
        <v>5</v>
      </c>
      <c r="W16" s="150">
        <v>0</v>
      </c>
      <c r="X16" s="150">
        <v>5</v>
      </c>
      <c r="Y16" s="150">
        <v>5</v>
      </c>
      <c r="Z16" s="150">
        <v>5</v>
      </c>
      <c r="AA16" s="212" t="s">
        <v>157</v>
      </c>
      <c r="AB16" s="212" t="s">
        <v>157</v>
      </c>
      <c r="AC16" s="150">
        <v>5</v>
      </c>
      <c r="AD16" s="150">
        <v>3</v>
      </c>
      <c r="AE16" s="212" t="s">
        <v>157</v>
      </c>
      <c r="AF16" s="150">
        <v>0</v>
      </c>
    </row>
    <row r="17" spans="1:32" ht="30" customHeight="1">
      <c r="A17" s="63">
        <v>13</v>
      </c>
      <c r="B17" s="63" t="s">
        <v>73</v>
      </c>
      <c r="C17" s="62" t="s">
        <v>74</v>
      </c>
      <c r="D17" s="123">
        <f t="shared" si="0"/>
        <v>4.08</v>
      </c>
      <c r="E17" s="110"/>
      <c r="F17" s="110"/>
      <c r="G17" s="110"/>
      <c r="H17" s="150">
        <v>5</v>
      </c>
      <c r="I17" s="213">
        <v>5</v>
      </c>
      <c r="J17" s="150">
        <v>5</v>
      </c>
      <c r="K17" s="150">
        <v>5</v>
      </c>
      <c r="L17" s="150">
        <v>3</v>
      </c>
      <c r="M17" s="150">
        <v>4</v>
      </c>
      <c r="N17" s="150">
        <v>5</v>
      </c>
      <c r="O17" s="150">
        <v>5</v>
      </c>
      <c r="P17" s="150">
        <v>5</v>
      </c>
      <c r="Q17" s="150">
        <v>5</v>
      </c>
      <c r="R17" s="150">
        <v>5</v>
      </c>
      <c r="S17" s="150">
        <v>5</v>
      </c>
      <c r="T17" s="150">
        <v>0</v>
      </c>
      <c r="U17" s="150">
        <v>4</v>
      </c>
      <c r="V17" s="150">
        <v>3</v>
      </c>
      <c r="W17" s="150">
        <v>0</v>
      </c>
      <c r="X17" s="150">
        <v>3</v>
      </c>
      <c r="Y17" s="150">
        <v>3</v>
      </c>
      <c r="Z17" s="150">
        <v>5</v>
      </c>
      <c r="AA17" s="150">
        <v>5</v>
      </c>
      <c r="AB17" s="150">
        <v>4</v>
      </c>
      <c r="AC17" s="150">
        <v>5</v>
      </c>
      <c r="AD17" s="150">
        <v>4</v>
      </c>
      <c r="AE17" s="150">
        <v>4</v>
      </c>
      <c r="AF17" s="150">
        <v>5</v>
      </c>
    </row>
    <row r="18" spans="1:32" ht="51" customHeight="1">
      <c r="A18" s="63">
        <v>14</v>
      </c>
      <c r="B18" s="63" t="s">
        <v>75</v>
      </c>
      <c r="C18" s="62" t="s">
        <v>76</v>
      </c>
      <c r="D18" s="123">
        <f t="shared" si="0"/>
        <v>5</v>
      </c>
      <c r="E18" s="110"/>
      <c r="F18" s="110"/>
      <c r="G18" s="110"/>
      <c r="H18" s="150">
        <v>5</v>
      </c>
      <c r="I18" s="213">
        <v>5</v>
      </c>
      <c r="J18" s="150">
        <v>5</v>
      </c>
      <c r="K18" s="150">
        <v>5</v>
      </c>
      <c r="L18" s="150">
        <v>5</v>
      </c>
      <c r="M18" s="150">
        <v>5</v>
      </c>
      <c r="N18" s="150">
        <v>5</v>
      </c>
      <c r="O18" s="150">
        <v>5</v>
      </c>
      <c r="P18" s="150">
        <v>5</v>
      </c>
      <c r="Q18" s="150">
        <v>5</v>
      </c>
      <c r="R18" s="150">
        <v>5</v>
      </c>
      <c r="S18" s="150">
        <v>5</v>
      </c>
      <c r="T18" s="150">
        <v>5</v>
      </c>
      <c r="U18" s="150">
        <v>5</v>
      </c>
      <c r="V18" s="150">
        <v>5</v>
      </c>
      <c r="W18" s="150">
        <v>5</v>
      </c>
      <c r="X18" s="150">
        <v>5</v>
      </c>
      <c r="Y18" s="150">
        <v>5</v>
      </c>
      <c r="Z18" s="150">
        <v>5</v>
      </c>
      <c r="AA18" s="150">
        <v>5</v>
      </c>
      <c r="AB18" s="150">
        <v>5</v>
      </c>
      <c r="AC18" s="150">
        <v>5</v>
      </c>
      <c r="AD18" s="150">
        <v>5</v>
      </c>
      <c r="AE18" s="150">
        <v>5</v>
      </c>
      <c r="AF18" s="150">
        <v>5</v>
      </c>
    </row>
    <row r="19" spans="1:32" ht="39" customHeight="1">
      <c r="A19" s="63">
        <v>15</v>
      </c>
      <c r="B19" s="63" t="s">
        <v>77</v>
      </c>
      <c r="C19" s="62" t="s">
        <v>78</v>
      </c>
      <c r="D19" s="123">
        <f t="shared" si="0"/>
        <v>1.2380952380952381</v>
      </c>
      <c r="E19" s="110"/>
      <c r="F19" s="110"/>
      <c r="G19" s="110"/>
      <c r="H19" s="150">
        <v>0</v>
      </c>
      <c r="I19" s="213">
        <v>0</v>
      </c>
      <c r="J19" s="150">
        <v>0</v>
      </c>
      <c r="K19" s="150">
        <v>0</v>
      </c>
      <c r="L19" s="150">
        <v>3</v>
      </c>
      <c r="M19" s="212" t="s">
        <v>157</v>
      </c>
      <c r="N19" s="150">
        <v>0</v>
      </c>
      <c r="O19" s="150">
        <v>0</v>
      </c>
      <c r="P19" s="150">
        <v>0</v>
      </c>
      <c r="Q19" s="150">
        <v>5</v>
      </c>
      <c r="R19" s="150">
        <v>0</v>
      </c>
      <c r="S19" s="150">
        <v>0</v>
      </c>
      <c r="T19" s="150">
        <v>5</v>
      </c>
      <c r="U19" s="150">
        <v>0</v>
      </c>
      <c r="V19" s="150">
        <v>0</v>
      </c>
      <c r="W19" s="212" t="s">
        <v>157</v>
      </c>
      <c r="X19" s="150">
        <v>5</v>
      </c>
      <c r="Y19" s="150">
        <v>5</v>
      </c>
      <c r="Z19" s="150">
        <v>0</v>
      </c>
      <c r="AA19" s="212" t="s">
        <v>157</v>
      </c>
      <c r="AB19" s="212" t="s">
        <v>157</v>
      </c>
      <c r="AC19" s="150">
        <v>0</v>
      </c>
      <c r="AD19" s="150">
        <v>1</v>
      </c>
      <c r="AE19" s="150">
        <v>0</v>
      </c>
      <c r="AF19" s="150">
        <v>2</v>
      </c>
    </row>
    <row r="20" spans="1:32" s="46" customFormat="1" ht="22.5" customHeight="1">
      <c r="A20" s="63">
        <v>16</v>
      </c>
      <c r="B20" s="426" t="s">
        <v>29</v>
      </c>
      <c r="C20" s="426"/>
      <c r="D20" s="426"/>
      <c r="E20" s="426"/>
      <c r="F20" s="426"/>
      <c r="G20" s="426"/>
      <c r="H20" s="150"/>
      <c r="I20" s="213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</row>
    <row r="21" spans="1:32" ht="47.25" customHeight="1">
      <c r="A21" s="63">
        <v>17</v>
      </c>
      <c r="B21" s="63" t="s">
        <v>79</v>
      </c>
      <c r="C21" s="64" t="s">
        <v>80</v>
      </c>
      <c r="D21" s="123">
        <f>AVERAGE(H21:AF21)</f>
        <v>5</v>
      </c>
      <c r="E21" s="110"/>
      <c r="F21" s="110"/>
      <c r="G21" s="110"/>
      <c r="H21" s="150">
        <v>5</v>
      </c>
      <c r="I21" s="213">
        <v>5</v>
      </c>
      <c r="J21" s="150">
        <v>5</v>
      </c>
      <c r="K21" s="150">
        <v>5</v>
      </c>
      <c r="L21" s="150">
        <v>5</v>
      </c>
      <c r="M21" s="150">
        <v>5</v>
      </c>
      <c r="N21" s="150">
        <v>5</v>
      </c>
      <c r="O21" s="150">
        <v>5</v>
      </c>
      <c r="P21" s="150">
        <v>5</v>
      </c>
      <c r="Q21" s="150">
        <v>5</v>
      </c>
      <c r="R21" s="150">
        <v>5</v>
      </c>
      <c r="S21" s="150">
        <v>5</v>
      </c>
      <c r="T21" s="150">
        <v>5</v>
      </c>
      <c r="U21" s="150">
        <v>5</v>
      </c>
      <c r="V21" s="150">
        <v>5</v>
      </c>
      <c r="W21" s="150">
        <v>5</v>
      </c>
      <c r="X21" s="150">
        <v>5</v>
      </c>
      <c r="Y21" s="150">
        <v>5</v>
      </c>
      <c r="Z21" s="150">
        <v>5</v>
      </c>
      <c r="AA21" s="150">
        <v>5</v>
      </c>
      <c r="AB21" s="150">
        <v>5</v>
      </c>
      <c r="AC21" s="150">
        <v>5</v>
      </c>
      <c r="AD21" s="150">
        <v>5</v>
      </c>
      <c r="AE21" s="150">
        <v>5</v>
      </c>
      <c r="AF21" s="150">
        <v>5</v>
      </c>
    </row>
    <row r="22" spans="1:32" ht="44.25" customHeight="1">
      <c r="A22" s="63">
        <v>18</v>
      </c>
      <c r="B22" s="63" t="s">
        <v>81</v>
      </c>
      <c r="C22" s="64" t="s">
        <v>82</v>
      </c>
      <c r="D22" s="123">
        <f>AVERAGE(H22:AF22)</f>
        <v>4.6</v>
      </c>
      <c r="E22" s="110"/>
      <c r="F22" s="110"/>
      <c r="G22" s="110"/>
      <c r="H22" s="151">
        <v>5</v>
      </c>
      <c r="I22" s="213">
        <v>5</v>
      </c>
      <c r="J22" s="150">
        <v>5</v>
      </c>
      <c r="K22" s="150">
        <v>5</v>
      </c>
      <c r="L22" s="150">
        <v>5</v>
      </c>
      <c r="M22" s="150">
        <v>5</v>
      </c>
      <c r="N22" s="150">
        <v>5</v>
      </c>
      <c r="O22" s="150">
        <v>5</v>
      </c>
      <c r="P22" s="150">
        <v>5</v>
      </c>
      <c r="Q22" s="150">
        <v>5</v>
      </c>
      <c r="R22" s="150">
        <v>5</v>
      </c>
      <c r="S22" s="150">
        <v>5</v>
      </c>
      <c r="T22" s="150">
        <v>5</v>
      </c>
      <c r="U22" s="150">
        <v>5</v>
      </c>
      <c r="V22" s="150">
        <v>5</v>
      </c>
      <c r="W22" s="150">
        <v>5</v>
      </c>
      <c r="X22" s="150">
        <v>0</v>
      </c>
      <c r="Y22" s="150">
        <v>0</v>
      </c>
      <c r="Z22" s="150">
        <v>5</v>
      </c>
      <c r="AA22" s="150">
        <v>5</v>
      </c>
      <c r="AB22" s="150">
        <v>5</v>
      </c>
      <c r="AC22" s="150">
        <v>5</v>
      </c>
      <c r="AD22" s="150">
        <v>5</v>
      </c>
      <c r="AE22" s="150">
        <v>5</v>
      </c>
      <c r="AF22" s="150">
        <v>5</v>
      </c>
    </row>
    <row r="23" spans="1:32" s="46" customFormat="1" ht="24" customHeight="1">
      <c r="A23" s="63">
        <v>19</v>
      </c>
      <c r="B23" s="426" t="s">
        <v>32</v>
      </c>
      <c r="C23" s="426"/>
      <c r="D23" s="426"/>
      <c r="E23" s="426"/>
      <c r="F23" s="426"/>
      <c r="G23" s="426"/>
      <c r="H23" s="152"/>
      <c r="I23" s="213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</row>
    <row r="24" spans="1:32" ht="48" customHeight="1">
      <c r="A24" s="63">
        <v>20</v>
      </c>
      <c r="B24" s="63" t="s">
        <v>83</v>
      </c>
      <c r="C24" s="64" t="s">
        <v>84</v>
      </c>
      <c r="D24" s="13" t="s">
        <v>157</v>
      </c>
      <c r="E24" s="110"/>
      <c r="F24" s="110"/>
      <c r="G24" s="110"/>
      <c r="H24" s="212" t="s">
        <v>157</v>
      </c>
      <c r="I24" s="214" t="s">
        <v>157</v>
      </c>
      <c r="J24" s="212" t="s">
        <v>157</v>
      </c>
      <c r="K24" s="212" t="s">
        <v>157</v>
      </c>
      <c r="L24" s="212" t="s">
        <v>157</v>
      </c>
      <c r="M24" s="212" t="s">
        <v>157</v>
      </c>
      <c r="N24" s="212" t="s">
        <v>157</v>
      </c>
      <c r="O24" s="212" t="s">
        <v>157</v>
      </c>
      <c r="P24" s="212" t="s">
        <v>157</v>
      </c>
      <c r="Q24" s="212" t="s">
        <v>157</v>
      </c>
      <c r="R24" s="212" t="s">
        <v>157</v>
      </c>
      <c r="S24" s="212" t="s">
        <v>157</v>
      </c>
      <c r="T24" s="212" t="s">
        <v>157</v>
      </c>
      <c r="U24" s="212" t="s">
        <v>157</v>
      </c>
      <c r="V24" s="212" t="s">
        <v>157</v>
      </c>
      <c r="W24" s="212" t="s">
        <v>157</v>
      </c>
      <c r="X24" s="212" t="s">
        <v>157</v>
      </c>
      <c r="Y24" s="212" t="s">
        <v>157</v>
      </c>
      <c r="Z24" s="212" t="s">
        <v>157</v>
      </c>
      <c r="AA24" s="212" t="s">
        <v>157</v>
      </c>
      <c r="AB24" s="212" t="s">
        <v>157</v>
      </c>
      <c r="AC24" s="212" t="s">
        <v>157</v>
      </c>
      <c r="AD24" s="212" t="s">
        <v>157</v>
      </c>
      <c r="AE24" s="212" t="s">
        <v>157</v>
      </c>
      <c r="AF24" s="212" t="s">
        <v>157</v>
      </c>
    </row>
    <row r="25" spans="1:32" ht="33" customHeight="1">
      <c r="A25" s="63">
        <v>21</v>
      </c>
      <c r="B25" s="63" t="s">
        <v>85</v>
      </c>
      <c r="C25" s="64" t="s">
        <v>86</v>
      </c>
      <c r="D25" s="123">
        <f>AVERAGE(H25:AF25)</f>
        <v>5</v>
      </c>
      <c r="E25" s="110"/>
      <c r="F25" s="110"/>
      <c r="G25" s="110"/>
      <c r="H25" s="150">
        <v>5</v>
      </c>
      <c r="I25" s="213">
        <v>5</v>
      </c>
      <c r="J25" s="150">
        <v>5</v>
      </c>
      <c r="K25" s="150">
        <v>5</v>
      </c>
      <c r="L25" s="150">
        <v>5</v>
      </c>
      <c r="M25" s="150">
        <v>5</v>
      </c>
      <c r="N25" s="150">
        <v>5</v>
      </c>
      <c r="O25" s="150">
        <v>5</v>
      </c>
      <c r="P25" s="150">
        <v>5</v>
      </c>
      <c r="Q25" s="150">
        <v>5</v>
      </c>
      <c r="R25" s="150">
        <v>5</v>
      </c>
      <c r="S25" s="150">
        <v>5</v>
      </c>
      <c r="T25" s="150">
        <v>5</v>
      </c>
      <c r="U25" s="150">
        <v>5</v>
      </c>
      <c r="V25" s="150">
        <v>5</v>
      </c>
      <c r="W25" s="150">
        <v>5</v>
      </c>
      <c r="X25" s="150">
        <v>5</v>
      </c>
      <c r="Y25" s="150">
        <v>5</v>
      </c>
      <c r="Z25" s="150">
        <v>5</v>
      </c>
      <c r="AA25" s="150">
        <v>5</v>
      </c>
      <c r="AB25" s="150">
        <v>5</v>
      </c>
      <c r="AC25" s="150">
        <v>5</v>
      </c>
      <c r="AD25" s="150">
        <v>5</v>
      </c>
      <c r="AE25" s="150">
        <v>5</v>
      </c>
      <c r="AF25" s="150">
        <v>5</v>
      </c>
    </row>
    <row r="26" spans="1:32" ht="45" customHeight="1">
      <c r="A26" s="63">
        <v>22</v>
      </c>
      <c r="B26" s="63" t="s">
        <v>87</v>
      </c>
      <c r="C26" s="64" t="s">
        <v>88</v>
      </c>
      <c r="D26" s="13" t="s">
        <v>157</v>
      </c>
      <c r="E26" s="111"/>
      <c r="F26" s="110"/>
      <c r="G26" s="111"/>
      <c r="H26" s="212" t="s">
        <v>157</v>
      </c>
      <c r="I26" s="214" t="s">
        <v>157</v>
      </c>
      <c r="J26" s="212" t="s">
        <v>157</v>
      </c>
      <c r="K26" s="212" t="s">
        <v>157</v>
      </c>
      <c r="L26" s="212" t="s">
        <v>157</v>
      </c>
      <c r="M26" s="212" t="s">
        <v>157</v>
      </c>
      <c r="N26" s="212" t="s">
        <v>157</v>
      </c>
      <c r="O26" s="212" t="s">
        <v>157</v>
      </c>
      <c r="P26" s="212" t="s">
        <v>157</v>
      </c>
      <c r="Q26" s="212" t="s">
        <v>157</v>
      </c>
      <c r="R26" s="212" t="s">
        <v>157</v>
      </c>
      <c r="S26" s="212" t="s">
        <v>157</v>
      </c>
      <c r="T26" s="212" t="s">
        <v>157</v>
      </c>
      <c r="U26" s="212" t="s">
        <v>157</v>
      </c>
      <c r="V26" s="212" t="s">
        <v>157</v>
      </c>
      <c r="W26" s="212" t="s">
        <v>157</v>
      </c>
      <c r="X26" s="212" t="s">
        <v>157</v>
      </c>
      <c r="Y26" s="212" t="s">
        <v>157</v>
      </c>
      <c r="Z26" s="212" t="s">
        <v>157</v>
      </c>
      <c r="AA26" s="212" t="s">
        <v>157</v>
      </c>
      <c r="AB26" s="212" t="s">
        <v>157</v>
      </c>
      <c r="AC26" s="212" t="s">
        <v>157</v>
      </c>
      <c r="AD26" s="212" t="s">
        <v>157</v>
      </c>
      <c r="AE26" s="212" t="s">
        <v>157</v>
      </c>
      <c r="AF26" s="212" t="s">
        <v>157</v>
      </c>
    </row>
    <row r="27" spans="1:32" s="46" customFormat="1" ht="23.25" customHeight="1">
      <c r="A27" s="63">
        <v>23</v>
      </c>
      <c r="B27" s="426" t="s">
        <v>36</v>
      </c>
      <c r="C27" s="426"/>
      <c r="D27" s="426"/>
      <c r="E27" s="426"/>
      <c r="F27" s="426"/>
      <c r="G27" s="426"/>
      <c r="H27" s="153"/>
      <c r="I27" s="213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1:32" ht="45" customHeight="1">
      <c r="A28" s="63">
        <v>24</v>
      </c>
      <c r="B28" s="63" t="s">
        <v>89</v>
      </c>
      <c r="C28" s="64" t="s">
        <v>90</v>
      </c>
      <c r="D28" s="123">
        <f>AVERAGE(H28:AF28)</f>
        <v>1.9565217391304348</v>
      </c>
      <c r="E28" s="110"/>
      <c r="F28" s="110"/>
      <c r="G28" s="110"/>
      <c r="H28" s="151">
        <v>5</v>
      </c>
      <c r="I28" s="213">
        <v>5</v>
      </c>
      <c r="J28" s="150">
        <v>5</v>
      </c>
      <c r="K28" s="150">
        <v>0</v>
      </c>
      <c r="L28" s="150">
        <v>0</v>
      </c>
      <c r="M28" s="150">
        <v>0</v>
      </c>
      <c r="N28" s="150">
        <v>0</v>
      </c>
      <c r="O28" s="150">
        <v>5</v>
      </c>
      <c r="P28" s="150">
        <v>0</v>
      </c>
      <c r="Q28" s="150">
        <v>0</v>
      </c>
      <c r="R28" s="150">
        <v>5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5</v>
      </c>
      <c r="Y28" s="150">
        <v>5</v>
      </c>
      <c r="Z28" s="150">
        <v>0</v>
      </c>
      <c r="AA28" s="212" t="s">
        <v>157</v>
      </c>
      <c r="AB28" s="212" t="s">
        <v>157</v>
      </c>
      <c r="AC28" s="150">
        <v>5</v>
      </c>
      <c r="AD28" s="150">
        <v>0</v>
      </c>
      <c r="AE28" s="150">
        <v>5</v>
      </c>
      <c r="AF28" s="150">
        <v>0</v>
      </c>
    </row>
    <row r="29" spans="1:32" s="50" customFormat="1" ht="59.25" customHeight="1">
      <c r="A29" s="63">
        <v>25</v>
      </c>
      <c r="B29" s="63" t="s">
        <v>91</v>
      </c>
      <c r="C29" s="64" t="s">
        <v>92</v>
      </c>
      <c r="D29" s="123">
        <f>AVERAGE(H29:AF29)</f>
        <v>1.4444444444444444</v>
      </c>
      <c r="E29" s="110"/>
      <c r="F29" s="110"/>
      <c r="G29" s="110"/>
      <c r="H29" s="151">
        <v>0</v>
      </c>
      <c r="I29" s="213">
        <v>0</v>
      </c>
      <c r="J29" s="151">
        <v>0</v>
      </c>
      <c r="K29" s="212" t="s">
        <v>157</v>
      </c>
      <c r="L29" s="150">
        <v>0</v>
      </c>
      <c r="M29" s="212" t="s">
        <v>157</v>
      </c>
      <c r="N29" s="150">
        <v>5</v>
      </c>
      <c r="O29" s="150">
        <v>5</v>
      </c>
      <c r="P29" s="150">
        <v>5</v>
      </c>
      <c r="Q29" s="150">
        <v>5</v>
      </c>
      <c r="R29" s="212" t="s">
        <v>157</v>
      </c>
      <c r="S29" s="212" t="s">
        <v>157</v>
      </c>
      <c r="T29" s="150">
        <v>0</v>
      </c>
      <c r="U29" s="150">
        <v>0</v>
      </c>
      <c r="V29" s="150">
        <v>5</v>
      </c>
      <c r="W29" s="150">
        <v>1</v>
      </c>
      <c r="X29" s="212" t="s">
        <v>157</v>
      </c>
      <c r="Y29" s="212" t="s">
        <v>157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212" t="s">
        <v>157</v>
      </c>
    </row>
    <row r="30" spans="1:32" s="159" customFormat="1" ht="42" customHeight="1">
      <c r="A30" s="155">
        <v>26</v>
      </c>
      <c r="B30" s="155" t="s">
        <v>93</v>
      </c>
      <c r="C30" s="156" t="s">
        <v>94</v>
      </c>
      <c r="D30" s="157">
        <f>AVERAGE(H30:AF30)</f>
        <v>3.4</v>
      </c>
      <c r="E30" s="158"/>
      <c r="F30" s="158"/>
      <c r="G30" s="158"/>
      <c r="H30" s="150">
        <v>5</v>
      </c>
      <c r="I30" s="213">
        <v>0</v>
      </c>
      <c r="J30" s="150">
        <v>0</v>
      </c>
      <c r="K30" s="150">
        <v>5</v>
      </c>
      <c r="L30" s="150">
        <v>5</v>
      </c>
      <c r="M30" s="150">
        <v>5</v>
      </c>
      <c r="N30" s="150">
        <v>5</v>
      </c>
      <c r="O30" s="150">
        <v>0</v>
      </c>
      <c r="P30" s="150">
        <v>0</v>
      </c>
      <c r="Q30" s="150">
        <v>0</v>
      </c>
      <c r="R30" s="150">
        <v>5</v>
      </c>
      <c r="S30" s="150">
        <v>5</v>
      </c>
      <c r="T30" s="150">
        <v>5</v>
      </c>
      <c r="U30" s="150">
        <v>5</v>
      </c>
      <c r="V30" s="150">
        <v>5</v>
      </c>
      <c r="W30" s="150">
        <v>5</v>
      </c>
      <c r="X30" s="150">
        <v>0</v>
      </c>
      <c r="Y30" s="150">
        <v>0</v>
      </c>
      <c r="Z30" s="150">
        <v>5</v>
      </c>
      <c r="AA30" s="150">
        <v>5</v>
      </c>
      <c r="AB30" s="150">
        <v>5</v>
      </c>
      <c r="AC30" s="150">
        <v>5</v>
      </c>
      <c r="AD30" s="150">
        <v>5</v>
      </c>
      <c r="AE30" s="150">
        <v>0</v>
      </c>
      <c r="AF30" s="150">
        <v>5</v>
      </c>
    </row>
    <row r="31" spans="1:32" ht="47.25" customHeight="1">
      <c r="A31" s="63">
        <v>27</v>
      </c>
      <c r="B31" s="63" t="s">
        <v>95</v>
      </c>
      <c r="C31" s="64" t="s">
        <v>96</v>
      </c>
      <c r="D31" s="123">
        <f>AVERAGE(H31:AF31)</f>
        <v>1.9047619047619047</v>
      </c>
      <c r="E31" s="110"/>
      <c r="F31" s="110"/>
      <c r="G31" s="110"/>
      <c r="H31" s="150">
        <v>5</v>
      </c>
      <c r="I31" s="213">
        <v>5</v>
      </c>
      <c r="J31" s="150">
        <v>5</v>
      </c>
      <c r="K31" s="212" t="s">
        <v>157</v>
      </c>
      <c r="L31" s="150">
        <v>0</v>
      </c>
      <c r="M31" s="150">
        <v>0</v>
      </c>
      <c r="N31" s="150">
        <v>0</v>
      </c>
      <c r="O31" s="150">
        <v>5</v>
      </c>
      <c r="P31" s="150">
        <v>0</v>
      </c>
      <c r="Q31" s="150">
        <v>0</v>
      </c>
      <c r="R31" s="150">
        <v>5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5</v>
      </c>
      <c r="Y31" s="150">
        <v>5</v>
      </c>
      <c r="Z31" s="150">
        <v>0</v>
      </c>
      <c r="AA31" s="212" t="s">
        <v>157</v>
      </c>
      <c r="AB31" s="212" t="s">
        <v>157</v>
      </c>
      <c r="AC31" s="150">
        <v>5</v>
      </c>
      <c r="AD31" s="150">
        <v>0</v>
      </c>
      <c r="AE31" s="212" t="s">
        <v>157</v>
      </c>
      <c r="AF31" s="150">
        <v>0</v>
      </c>
    </row>
    <row r="32" spans="1:32" ht="66.75" customHeight="1">
      <c r="A32" s="63">
        <v>28</v>
      </c>
      <c r="B32" s="63" t="s">
        <v>97</v>
      </c>
      <c r="C32" s="64" t="s">
        <v>98</v>
      </c>
      <c r="D32" s="123">
        <f>AVERAGE(H32:AF32)</f>
        <v>2.8260869565217392</v>
      </c>
      <c r="E32" s="110"/>
      <c r="F32" s="110"/>
      <c r="G32" s="110"/>
      <c r="H32" s="150">
        <v>5</v>
      </c>
      <c r="I32" s="213">
        <v>5</v>
      </c>
      <c r="J32" s="150">
        <v>5</v>
      </c>
      <c r="K32" s="150">
        <v>0</v>
      </c>
      <c r="L32" s="150">
        <v>5</v>
      </c>
      <c r="M32" s="150">
        <v>0</v>
      </c>
      <c r="N32" s="150">
        <v>0</v>
      </c>
      <c r="O32" s="150">
        <v>5</v>
      </c>
      <c r="P32" s="150">
        <v>5</v>
      </c>
      <c r="Q32" s="150">
        <v>5</v>
      </c>
      <c r="R32" s="150">
        <v>5</v>
      </c>
      <c r="S32" s="150">
        <v>5</v>
      </c>
      <c r="T32" s="150">
        <v>0</v>
      </c>
      <c r="U32" s="150">
        <v>0</v>
      </c>
      <c r="V32" s="150">
        <v>0</v>
      </c>
      <c r="W32" s="150">
        <v>5</v>
      </c>
      <c r="X32" s="150">
        <v>0</v>
      </c>
      <c r="Y32" s="150">
        <v>0</v>
      </c>
      <c r="Z32" s="150">
        <v>0</v>
      </c>
      <c r="AA32" s="212" t="s">
        <v>157</v>
      </c>
      <c r="AB32" s="212" t="s">
        <v>157</v>
      </c>
      <c r="AC32" s="150">
        <v>5</v>
      </c>
      <c r="AD32" s="150">
        <v>5</v>
      </c>
      <c r="AE32" s="150">
        <v>5</v>
      </c>
      <c r="AF32" s="150">
        <v>0</v>
      </c>
    </row>
    <row r="33" spans="1:32" s="46" customFormat="1" ht="21" customHeight="1">
      <c r="A33" s="63">
        <v>29</v>
      </c>
      <c r="B33" s="426" t="s">
        <v>44</v>
      </c>
      <c r="C33" s="426"/>
      <c r="D33" s="426"/>
      <c r="E33" s="426"/>
      <c r="F33" s="426"/>
      <c r="G33" s="426"/>
      <c r="H33" s="154"/>
      <c r="I33" s="213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ht="36" customHeight="1">
      <c r="A34" s="63">
        <v>30</v>
      </c>
      <c r="B34" s="63" t="s">
        <v>99</v>
      </c>
      <c r="C34" s="64" t="s">
        <v>100</v>
      </c>
      <c r="D34" s="123">
        <f>AVERAGE(H34:AF34)</f>
        <v>3.2</v>
      </c>
      <c r="E34" s="110"/>
      <c r="F34" s="110"/>
      <c r="G34" s="110"/>
      <c r="H34" s="150">
        <v>5</v>
      </c>
      <c r="I34" s="213">
        <v>5</v>
      </c>
      <c r="J34" s="150">
        <v>5</v>
      </c>
      <c r="K34" s="150">
        <v>5</v>
      </c>
      <c r="L34" s="150">
        <v>5</v>
      </c>
      <c r="M34" s="150">
        <v>5</v>
      </c>
      <c r="N34" s="150">
        <v>5</v>
      </c>
      <c r="O34" s="150">
        <v>5</v>
      </c>
      <c r="P34" s="150">
        <v>5</v>
      </c>
      <c r="Q34" s="150">
        <v>0</v>
      </c>
      <c r="R34" s="150">
        <v>5</v>
      </c>
      <c r="S34" s="150">
        <v>5</v>
      </c>
      <c r="T34" s="150">
        <v>5</v>
      </c>
      <c r="U34" s="150">
        <v>5</v>
      </c>
      <c r="V34" s="150">
        <v>5</v>
      </c>
      <c r="W34" s="150">
        <v>5</v>
      </c>
      <c r="X34" s="150">
        <v>0</v>
      </c>
      <c r="Y34" s="150">
        <v>0</v>
      </c>
      <c r="Z34" s="150">
        <v>0</v>
      </c>
      <c r="AA34" s="150">
        <v>5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</row>
    <row r="35" spans="3:32" ht="27" customHeight="1">
      <c r="C35" s="113" t="s">
        <v>124</v>
      </c>
      <c r="D35" s="132">
        <f>AVERAGE(H35:AF35)</f>
        <v>75.96</v>
      </c>
      <c r="H35" s="106">
        <f>SUM(H5:H34)</f>
        <v>99</v>
      </c>
      <c r="I35" s="106">
        <f aca="true" t="shared" si="1" ref="I35:S35">SUM(I5:I34)</f>
        <v>90</v>
      </c>
      <c r="J35" s="106">
        <f>SUM(J6:J34)</f>
        <v>89</v>
      </c>
      <c r="K35" s="106">
        <f t="shared" si="1"/>
        <v>68</v>
      </c>
      <c r="L35" s="106">
        <f t="shared" si="1"/>
        <v>82</v>
      </c>
      <c r="M35" s="106">
        <f t="shared" si="1"/>
        <v>78</v>
      </c>
      <c r="N35" s="106">
        <f t="shared" si="1"/>
        <v>75</v>
      </c>
      <c r="O35" s="106">
        <f t="shared" si="1"/>
        <v>95</v>
      </c>
      <c r="P35" s="106">
        <f t="shared" si="1"/>
        <v>82</v>
      </c>
      <c r="Q35" s="106">
        <f t="shared" si="1"/>
        <v>78</v>
      </c>
      <c r="R35" s="106">
        <f t="shared" si="1"/>
        <v>98</v>
      </c>
      <c r="S35" s="106">
        <f t="shared" si="1"/>
        <v>82</v>
      </c>
      <c r="T35" s="106">
        <f>SUM(T6:T34)</f>
        <v>71</v>
      </c>
      <c r="U35" s="106">
        <f aca="true" t="shared" si="2" ref="U35:AF35">SUM(U6:U34)</f>
        <v>70</v>
      </c>
      <c r="V35" s="106">
        <f t="shared" si="2"/>
        <v>72</v>
      </c>
      <c r="W35" s="106">
        <f t="shared" si="2"/>
        <v>61</v>
      </c>
      <c r="X35" s="106">
        <f t="shared" si="2"/>
        <v>68</v>
      </c>
      <c r="Y35" s="106">
        <f t="shared" si="2"/>
        <v>68</v>
      </c>
      <c r="Z35" s="106">
        <f t="shared" si="2"/>
        <v>63</v>
      </c>
      <c r="AA35" s="106">
        <f t="shared" si="2"/>
        <v>61</v>
      </c>
      <c r="AB35" s="106">
        <f t="shared" si="2"/>
        <v>59</v>
      </c>
      <c r="AC35" s="106">
        <f t="shared" si="2"/>
        <v>80</v>
      </c>
      <c r="AD35" s="106">
        <f t="shared" si="2"/>
        <v>69</v>
      </c>
      <c r="AE35" s="106">
        <f t="shared" si="2"/>
        <v>69</v>
      </c>
      <c r="AF35" s="106">
        <f t="shared" si="2"/>
        <v>72</v>
      </c>
    </row>
    <row r="36" spans="3:32" ht="27.75" customHeight="1">
      <c r="C36" s="113" t="s">
        <v>123</v>
      </c>
      <c r="D36" s="132">
        <f>AVERAGE(H36:AF36)</f>
        <v>102.4</v>
      </c>
      <c r="H36" s="106">
        <v>110</v>
      </c>
      <c r="I36" s="106">
        <v>105</v>
      </c>
      <c r="J36" s="106">
        <v>105</v>
      </c>
      <c r="K36" s="106">
        <v>90</v>
      </c>
      <c r="L36" s="106">
        <v>110</v>
      </c>
      <c r="M36" s="106">
        <v>95</v>
      </c>
      <c r="N36" s="106">
        <v>105</v>
      </c>
      <c r="O36" s="106">
        <v>110</v>
      </c>
      <c r="P36" s="106">
        <v>110</v>
      </c>
      <c r="Q36" s="106">
        <v>105</v>
      </c>
      <c r="R36" s="106">
        <v>105</v>
      </c>
      <c r="S36" s="106">
        <v>105</v>
      </c>
      <c r="T36" s="106">
        <v>110</v>
      </c>
      <c r="U36" s="106">
        <v>105</v>
      </c>
      <c r="V36" s="106">
        <v>110</v>
      </c>
      <c r="W36" s="106">
        <v>105</v>
      </c>
      <c r="X36" s="106">
        <v>95</v>
      </c>
      <c r="Y36" s="106">
        <v>100</v>
      </c>
      <c r="Z36" s="106">
        <v>105</v>
      </c>
      <c r="AA36" s="106">
        <v>75</v>
      </c>
      <c r="AB36" s="106">
        <v>80</v>
      </c>
      <c r="AC36" s="106">
        <v>110</v>
      </c>
      <c r="AD36" s="106">
        <v>110</v>
      </c>
      <c r="AE36" s="106">
        <v>95</v>
      </c>
      <c r="AF36" s="106">
        <v>105</v>
      </c>
    </row>
    <row r="37" spans="1:33" s="46" customFormat="1" ht="24" customHeight="1">
      <c r="A37" s="108"/>
      <c r="B37" s="176"/>
      <c r="C37" s="131" t="s">
        <v>171</v>
      </c>
      <c r="D37" s="161">
        <f>AVERAGE(H37:AF37)</f>
        <v>3.7136323004480905</v>
      </c>
      <c r="E37" s="118"/>
      <c r="F37" s="119"/>
      <c r="G37" s="120"/>
      <c r="H37" s="114">
        <f>H35/H36*5</f>
        <v>4.5</v>
      </c>
      <c r="I37" s="114">
        <f aca="true" t="shared" si="3" ref="I37:AF37">I35/I36*5</f>
        <v>4.285714285714286</v>
      </c>
      <c r="J37" s="114">
        <f>J35/J36*5</f>
        <v>4.238095238095238</v>
      </c>
      <c r="K37" s="114">
        <f>K35/K36*5</f>
        <v>3.7777777777777777</v>
      </c>
      <c r="L37" s="114">
        <f t="shared" si="3"/>
        <v>3.7272727272727275</v>
      </c>
      <c r="M37" s="114">
        <f t="shared" si="3"/>
        <v>4.105263157894737</v>
      </c>
      <c r="N37" s="114">
        <f t="shared" si="3"/>
        <v>3.5714285714285716</v>
      </c>
      <c r="O37" s="114">
        <f t="shared" si="3"/>
        <v>4.318181818181818</v>
      </c>
      <c r="P37" s="114">
        <f t="shared" si="3"/>
        <v>3.7272727272727275</v>
      </c>
      <c r="Q37" s="114">
        <f>Q35/Q36*5</f>
        <v>3.7142857142857144</v>
      </c>
      <c r="R37" s="114">
        <f t="shared" si="3"/>
        <v>4.666666666666667</v>
      </c>
      <c r="S37" s="114">
        <f t="shared" si="3"/>
        <v>3.9047619047619047</v>
      </c>
      <c r="T37" s="114">
        <f t="shared" si="3"/>
        <v>3.2272727272727275</v>
      </c>
      <c r="U37" s="114">
        <f>U35/U36*5</f>
        <v>3.333333333333333</v>
      </c>
      <c r="V37" s="114">
        <f t="shared" si="3"/>
        <v>3.2727272727272725</v>
      </c>
      <c r="W37" s="114">
        <f t="shared" si="3"/>
        <v>2.904761904761905</v>
      </c>
      <c r="X37" s="114">
        <f t="shared" si="3"/>
        <v>3.5789473684210527</v>
      </c>
      <c r="Y37" s="114">
        <f t="shared" si="3"/>
        <v>3.4000000000000004</v>
      </c>
      <c r="Z37" s="114">
        <f t="shared" si="3"/>
        <v>3</v>
      </c>
      <c r="AA37" s="114">
        <f t="shared" si="3"/>
        <v>4.066666666666666</v>
      </c>
      <c r="AB37" s="114">
        <f t="shared" si="3"/>
        <v>3.6875</v>
      </c>
      <c r="AC37" s="114">
        <f t="shared" si="3"/>
        <v>3.6363636363636367</v>
      </c>
      <c r="AD37" s="114">
        <f t="shared" si="3"/>
        <v>3.1363636363636367</v>
      </c>
      <c r="AE37" s="114">
        <f t="shared" si="3"/>
        <v>3.6315789473684212</v>
      </c>
      <c r="AF37" s="114">
        <f t="shared" si="3"/>
        <v>3.428571428571429</v>
      </c>
      <c r="AG37" s="109"/>
    </row>
    <row r="38" spans="1:33" s="46" customFormat="1" ht="24" customHeight="1">
      <c r="A38" s="108"/>
      <c r="B38" s="176"/>
      <c r="C38" s="131"/>
      <c r="D38" s="132" t="s">
        <v>175</v>
      </c>
      <c r="E38" s="118"/>
      <c r="F38" s="119"/>
      <c r="G38" s="120"/>
      <c r="H38" s="160">
        <f>_xlfn.RANK.EQ(H37,H37:AF37)</f>
        <v>2</v>
      </c>
      <c r="I38" s="160">
        <f>RANK(I37,H37:AF37)</f>
        <v>4</v>
      </c>
      <c r="J38" s="160">
        <f>RANK(J37,H37:AF37)</f>
        <v>5</v>
      </c>
      <c r="K38" s="162">
        <f>RANK(K37,H37:AF37)</f>
        <v>9</v>
      </c>
      <c r="L38" s="162">
        <f>RANK(L37,H37:AF37)</f>
        <v>10</v>
      </c>
      <c r="M38" s="162">
        <f>RANK(M37,H37:AF37)</f>
        <v>6</v>
      </c>
      <c r="N38" s="162">
        <f>RANK(N37,H37:AF37)</f>
        <v>17</v>
      </c>
      <c r="O38" s="160">
        <f>RANK(O37,H37:AF37)</f>
        <v>3</v>
      </c>
      <c r="P38" s="130">
        <f>RANK(P37,H37:AF37)</f>
        <v>10</v>
      </c>
      <c r="Q38" s="130">
        <f>RANK(Q37,H37:AF37)</f>
        <v>12</v>
      </c>
      <c r="R38" s="160">
        <f>_xlfn.RANK.EQ(R37,H37:AF37)</f>
        <v>1</v>
      </c>
      <c r="S38" s="130">
        <f>_xlfn.RANK.EQ(S37,H37:AF37)</f>
        <v>8</v>
      </c>
      <c r="T38" s="130">
        <f>_xlfn.RANK.EQ(T37,H37:AF37)</f>
        <v>22</v>
      </c>
      <c r="U38" s="130">
        <f>_xlfn.RANK.EQ(U37,H37:AF37)</f>
        <v>20</v>
      </c>
      <c r="V38" s="130">
        <f>_xlfn.RANK.EQ(V37,H37:AF37)</f>
        <v>21</v>
      </c>
      <c r="W38" s="130">
        <f>_xlfn.RANK.EQ(W37,H37:AF37)</f>
        <v>25</v>
      </c>
      <c r="X38" s="130">
        <f>_xlfn.RANK.EQ(X37,H37:AF37)</f>
        <v>16</v>
      </c>
      <c r="Y38" s="130">
        <f>_xlfn.RANK.EQ(Y37,H37:AF37)</f>
        <v>19</v>
      </c>
      <c r="Z38" s="130">
        <f>_xlfn.RANK.EQ(Z37,H37:AF37)</f>
        <v>24</v>
      </c>
      <c r="AA38" s="130">
        <f>_xlfn.RANK.EQ(AA37,H37:AF37)</f>
        <v>7</v>
      </c>
      <c r="AB38" s="162">
        <f>_xlfn.RANK.EQ(AB37,H37:AF37)</f>
        <v>13</v>
      </c>
      <c r="AC38" s="130">
        <f>_xlfn.RANK.EQ(AC37,H37:AF37)</f>
        <v>14</v>
      </c>
      <c r="AD38" s="130">
        <f>_xlfn.RANK.EQ(AD37,H37:AF37)</f>
        <v>23</v>
      </c>
      <c r="AE38" s="130">
        <f>_xlfn.RANK.EQ(AE37,H37:AF37)</f>
        <v>15</v>
      </c>
      <c r="AF38" s="130">
        <f>_xlfn.RANK.EQ(AF37,H37:AF37)</f>
        <v>18</v>
      </c>
      <c r="AG38" s="109"/>
    </row>
    <row r="39" spans="4:33" ht="22.5" customHeight="1">
      <c r="D39" s="121" t="s">
        <v>122</v>
      </c>
      <c r="G39" s="12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3"/>
      <c r="U39" s="53"/>
      <c r="V39" s="53"/>
      <c r="W39" s="35"/>
      <c r="X39" s="36"/>
      <c r="Y39" s="43"/>
      <c r="Z39" s="32"/>
      <c r="AA39" s="32"/>
      <c r="AB39" s="32"/>
      <c r="AC39" s="32"/>
      <c r="AD39" s="32"/>
      <c r="AE39" s="32"/>
      <c r="AF39" s="32"/>
      <c r="AG39" s="32"/>
    </row>
    <row r="40" spans="1:33" s="32" customFormat="1" ht="22.5" customHeight="1">
      <c r="A40" s="107"/>
      <c r="C40" s="37" t="s">
        <v>129</v>
      </c>
      <c r="D40" s="122"/>
      <c r="E40" s="122"/>
      <c r="F40" s="122"/>
      <c r="G40" s="163" t="s">
        <v>172</v>
      </c>
      <c r="H40" s="12" t="s">
        <v>173</v>
      </c>
      <c r="I40" s="12" t="s">
        <v>174</v>
      </c>
      <c r="J40" s="12"/>
      <c r="K40" s="12"/>
      <c r="L40" s="12"/>
      <c r="M40" s="12"/>
      <c r="N40" s="12"/>
      <c r="O40" s="12"/>
      <c r="P40" s="12"/>
      <c r="Q40" s="12"/>
      <c r="R40" s="12"/>
      <c r="S40" s="29"/>
      <c r="T40" s="35"/>
      <c r="U40" s="35"/>
      <c r="V40" s="35"/>
      <c r="W40" s="35"/>
      <c r="X40" s="33"/>
      <c r="Y40" s="41"/>
      <c r="Z40" s="26"/>
      <c r="AA40" s="26"/>
      <c r="AB40" s="26"/>
      <c r="AC40" s="26"/>
      <c r="AD40" s="26"/>
      <c r="AE40" s="26"/>
      <c r="AF40" s="26"/>
      <c r="AG40" s="26"/>
    </row>
    <row r="41" spans="4:23" ht="48" customHeight="1">
      <c r="D41" s="149"/>
      <c r="E41" s="128">
        <v>1</v>
      </c>
      <c r="F41" s="164" t="str">
        <f>R3</f>
        <v>Управление административных органов</v>
      </c>
      <c r="G41" s="127">
        <f>R35</f>
        <v>98</v>
      </c>
      <c r="H41" s="129">
        <f>R37</f>
        <v>4.666666666666667</v>
      </c>
      <c r="I41" s="127">
        <f>2000*G41/471</f>
        <v>416.13588110403396</v>
      </c>
      <c r="T41" s="35"/>
      <c r="U41" s="35"/>
      <c r="V41" s="35"/>
      <c r="W41" s="35"/>
    </row>
    <row r="42" spans="3:23" ht="54.75" customHeight="1">
      <c r="C42" s="168" t="s">
        <v>206</v>
      </c>
      <c r="D42" s="124"/>
      <c r="E42" s="128">
        <v>2</v>
      </c>
      <c r="F42" s="164" t="s">
        <v>47</v>
      </c>
      <c r="G42" s="127">
        <f>H35</f>
        <v>99</v>
      </c>
      <c r="H42" s="129">
        <f>H37</f>
        <v>4.5</v>
      </c>
      <c r="I42" s="127">
        <f>2000*G42/471</f>
        <v>420.38216560509557</v>
      </c>
      <c r="T42" s="35"/>
      <c r="U42" s="35"/>
      <c r="V42" s="35"/>
      <c r="W42" s="35"/>
    </row>
    <row r="43" spans="4:23" ht="54" customHeight="1">
      <c r="D43" s="164"/>
      <c r="E43" s="128">
        <v>3</v>
      </c>
      <c r="F43" s="164" t="str">
        <f>O3</f>
        <v>Управление физической культуры</v>
      </c>
      <c r="G43" s="127">
        <f>O35</f>
        <v>95</v>
      </c>
      <c r="H43" s="129">
        <f>O37</f>
        <v>4.318181818181818</v>
      </c>
      <c r="I43" s="127">
        <f>2000*G43/471</f>
        <v>403.39702760084924</v>
      </c>
      <c r="K43" s="164"/>
      <c r="T43" s="35"/>
      <c r="U43" s="35"/>
      <c r="V43" s="35"/>
      <c r="W43" s="35"/>
    </row>
    <row r="44" spans="4:23" ht="54" customHeight="1">
      <c r="D44" s="124"/>
      <c r="E44" s="128">
        <v>4</v>
      </c>
      <c r="F44" s="164" t="str">
        <f>I3</f>
        <v>Управление образования</v>
      </c>
      <c r="G44" s="127">
        <f>I35</f>
        <v>90</v>
      </c>
      <c r="H44" s="129">
        <f>I37</f>
        <v>4.285714285714286</v>
      </c>
      <c r="I44" s="127">
        <f>2000*G44/471</f>
        <v>382.1656050955414</v>
      </c>
      <c r="T44" s="35"/>
      <c r="U44" s="35"/>
      <c r="V44" s="35"/>
      <c r="W44" s="35"/>
    </row>
    <row r="45" spans="4:17" ht="53.25" customHeight="1">
      <c r="D45" s="124"/>
      <c r="E45" s="128">
        <v>5</v>
      </c>
      <c r="F45" s="164" t="str">
        <f>J3</f>
        <v>Управление здравоохранения</v>
      </c>
      <c r="G45" s="127">
        <f>J35</f>
        <v>89</v>
      </c>
      <c r="H45" s="129">
        <f>J37</f>
        <v>4.238095238095238</v>
      </c>
      <c r="I45" s="127">
        <f>2000*G45/471</f>
        <v>377.9193205944798</v>
      </c>
      <c r="Q45" s="12" t="s">
        <v>139</v>
      </c>
    </row>
    <row r="46" spans="4:9" ht="30.75" customHeight="1">
      <c r="D46" s="124"/>
      <c r="E46" s="125" t="s">
        <v>133</v>
      </c>
      <c r="F46" s="125"/>
      <c r="G46" s="173">
        <f>SUM(G41:G45)</f>
        <v>471</v>
      </c>
      <c r="H46" s="126"/>
      <c r="I46" s="127"/>
    </row>
    <row r="47" spans="4:9" ht="30.75" customHeight="1">
      <c r="D47" s="124"/>
      <c r="E47" s="125" t="s">
        <v>132</v>
      </c>
      <c r="F47" s="125"/>
      <c r="G47" s="124">
        <v>2000</v>
      </c>
      <c r="H47" s="126"/>
      <c r="I47" s="127">
        <f>G47-I41-I42-I43-I44-I45</f>
        <v>0</v>
      </c>
    </row>
    <row r="48" spans="4:11" ht="56.25" customHeight="1">
      <c r="D48" s="124"/>
      <c r="E48" s="125"/>
      <c r="F48" s="125"/>
      <c r="G48" s="124"/>
      <c r="H48" s="126"/>
      <c r="I48" s="127"/>
      <c r="J48" s="54"/>
      <c r="K48" s="54"/>
    </row>
    <row r="49" spans="1:33" s="12" customFormat="1" ht="24.75" customHeight="1">
      <c r="A49" s="107"/>
      <c r="B49" s="31"/>
      <c r="C49" s="30"/>
      <c r="D49" s="124"/>
      <c r="E49" s="116"/>
      <c r="F49" s="116"/>
      <c r="G49" s="115"/>
      <c r="S49" s="29"/>
      <c r="T49" s="33"/>
      <c r="U49" s="33"/>
      <c r="V49" s="33"/>
      <c r="W49" s="33"/>
      <c r="X49" s="33"/>
      <c r="Y49" s="41"/>
      <c r="Z49" s="26"/>
      <c r="AA49" s="26"/>
      <c r="AB49" s="26"/>
      <c r="AC49" s="26"/>
      <c r="AD49" s="26"/>
      <c r="AE49" s="26"/>
      <c r="AF49" s="26"/>
      <c r="AG49" s="26"/>
    </row>
  </sheetData>
  <sheetProtection/>
  <mergeCells count="7">
    <mergeCell ref="B33:G33"/>
    <mergeCell ref="B1:G1"/>
    <mergeCell ref="B5:G5"/>
    <mergeCell ref="B11:E11"/>
    <mergeCell ref="B20:G20"/>
    <mergeCell ref="B23:G23"/>
    <mergeCell ref="B27:G27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portrait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"/>
  <sheetViews>
    <sheetView zoomScale="80" zoomScaleNormal="80" zoomScalePageLayoutView="0" workbookViewId="0" topLeftCell="A16">
      <selection activeCell="A45" sqref="A45"/>
    </sheetView>
  </sheetViews>
  <sheetFormatPr defaultColWidth="8.8515625" defaultRowHeight="15"/>
  <cols>
    <col min="1" max="1" width="91.28125" style="1" customWidth="1"/>
    <col min="2" max="2" width="25.28125" style="1" hidden="1" customWidth="1"/>
    <col min="3" max="3" width="10.7109375" style="1" hidden="1" customWidth="1"/>
    <col min="4" max="4" width="14.00390625" style="1" hidden="1" customWidth="1"/>
    <col min="5" max="5" width="11.421875" style="1" hidden="1" customWidth="1"/>
    <col min="6" max="6" width="38.00390625" style="1" customWidth="1"/>
    <col min="7" max="7" width="18.00390625" style="8" customWidth="1"/>
    <col min="8" max="8" width="31.57421875" style="1" customWidth="1"/>
    <col min="9" max="16384" width="8.8515625" style="1" customWidth="1"/>
  </cols>
  <sheetData>
    <row r="1" spans="1:7" ht="21" customHeight="1">
      <c r="A1" s="433" t="s">
        <v>218</v>
      </c>
      <c r="B1" s="433"/>
      <c r="C1" s="433"/>
      <c r="D1" s="433"/>
      <c r="E1" s="433"/>
      <c r="F1" s="433"/>
      <c r="G1" s="433"/>
    </row>
    <row r="3" spans="1:7" s="73" customFormat="1" ht="31.5" customHeight="1">
      <c r="A3" s="71" t="s">
        <v>0</v>
      </c>
      <c r="B3" s="71" t="s">
        <v>1</v>
      </c>
      <c r="C3" s="71" t="s">
        <v>2</v>
      </c>
      <c r="D3" s="71" t="s">
        <v>3</v>
      </c>
      <c r="E3" s="72" t="s">
        <v>4</v>
      </c>
      <c r="F3" s="71" t="s">
        <v>1</v>
      </c>
      <c r="G3" s="9"/>
    </row>
    <row r="4" spans="1:7" ht="15.75">
      <c r="A4" s="104">
        <v>1</v>
      </c>
      <c r="B4" s="104">
        <v>2</v>
      </c>
      <c r="C4" s="104">
        <v>3</v>
      </c>
      <c r="D4" s="104">
        <v>4</v>
      </c>
      <c r="E4" s="104">
        <v>5</v>
      </c>
      <c r="F4" s="104">
        <v>2</v>
      </c>
      <c r="G4" s="104">
        <v>3</v>
      </c>
    </row>
    <row r="5" spans="1:7" s="85" customFormat="1" ht="21" customHeight="1">
      <c r="A5" s="434" t="s">
        <v>5</v>
      </c>
      <c r="B5" s="434"/>
      <c r="C5" s="434"/>
      <c r="D5" s="82">
        <v>25</v>
      </c>
      <c r="E5" s="177"/>
      <c r="F5" s="177"/>
      <c r="G5" s="84"/>
    </row>
    <row r="6" spans="1:8" s="85" customFormat="1" ht="36" customHeight="1">
      <c r="A6" s="86" t="s">
        <v>6</v>
      </c>
      <c r="B6" s="86"/>
      <c r="C6" s="87" t="s">
        <v>7</v>
      </c>
      <c r="D6" s="87"/>
      <c r="E6" s="88"/>
      <c r="F6" s="89" t="s">
        <v>220</v>
      </c>
      <c r="G6" s="187">
        <v>5</v>
      </c>
      <c r="H6" s="85" t="s">
        <v>219</v>
      </c>
    </row>
    <row r="7" spans="1:7" s="85" customFormat="1" ht="37.5" customHeight="1">
      <c r="A7" s="86" t="s">
        <v>8</v>
      </c>
      <c r="B7" s="86" t="s">
        <v>9</v>
      </c>
      <c r="C7" s="87" t="s">
        <v>10</v>
      </c>
      <c r="D7" s="87"/>
      <c r="E7" s="88"/>
      <c r="F7" s="89" t="s">
        <v>116</v>
      </c>
      <c r="G7" s="187">
        <v>5</v>
      </c>
    </row>
    <row r="8" spans="1:8" s="85" customFormat="1" ht="99" customHeight="1">
      <c r="A8" s="86" t="s">
        <v>11</v>
      </c>
      <c r="B8" s="86"/>
      <c r="C8" s="87"/>
      <c r="D8" s="87"/>
      <c r="E8" s="88"/>
      <c r="F8" s="89" t="s">
        <v>222</v>
      </c>
      <c r="G8" s="187">
        <v>5</v>
      </c>
      <c r="H8" s="85" t="s">
        <v>219</v>
      </c>
    </row>
    <row r="9" spans="1:7" s="85" customFormat="1" ht="69.75" customHeight="1">
      <c r="A9" s="86" t="s">
        <v>13</v>
      </c>
      <c r="B9" s="86" t="s">
        <v>14</v>
      </c>
      <c r="C9" s="87" t="s">
        <v>10</v>
      </c>
      <c r="D9" s="87"/>
      <c r="E9" s="88"/>
      <c r="F9" s="87" t="s">
        <v>221</v>
      </c>
      <c r="G9" s="187">
        <v>5</v>
      </c>
    </row>
    <row r="10" spans="1:11" s="85" customFormat="1" ht="66.75" customHeight="1">
      <c r="A10" s="86" t="s">
        <v>15</v>
      </c>
      <c r="B10" s="86"/>
      <c r="C10" s="87"/>
      <c r="D10" s="87"/>
      <c r="E10" s="87"/>
      <c r="F10" s="89" t="s">
        <v>224</v>
      </c>
      <c r="G10" s="187">
        <v>5</v>
      </c>
      <c r="H10" s="431" t="s">
        <v>223</v>
      </c>
      <c r="I10" s="432"/>
      <c r="J10" s="432"/>
      <c r="K10" s="432"/>
    </row>
    <row r="11" spans="1:7" ht="24.75" customHeight="1">
      <c r="A11" s="435" t="s">
        <v>16</v>
      </c>
      <c r="B11" s="435"/>
      <c r="C11" s="435"/>
      <c r="D11" s="22">
        <v>40</v>
      </c>
      <c r="E11" s="14"/>
      <c r="F11" s="14"/>
      <c r="G11" s="103"/>
    </row>
    <row r="12" spans="1:9" s="77" customFormat="1" ht="57" customHeight="1">
      <c r="A12" s="78" t="s">
        <v>17</v>
      </c>
      <c r="B12" s="78"/>
      <c r="C12" s="79"/>
      <c r="D12" s="79"/>
      <c r="E12" s="80"/>
      <c r="F12" s="78" t="s">
        <v>225</v>
      </c>
      <c r="G12" s="188">
        <v>5</v>
      </c>
      <c r="H12" s="189">
        <f>5812094.16/5870296.97*100</f>
        <v>99.0085201771317</v>
      </c>
      <c r="I12" s="77" t="s">
        <v>160</v>
      </c>
    </row>
    <row r="13" spans="1:9" s="77" customFormat="1" ht="118.5" customHeight="1">
      <c r="A13" s="198" t="s">
        <v>18</v>
      </c>
      <c r="B13" s="78"/>
      <c r="C13" s="79"/>
      <c r="D13" s="79"/>
      <c r="E13" s="80"/>
      <c r="F13" s="78" t="s">
        <v>231</v>
      </c>
      <c r="G13" s="190">
        <v>4</v>
      </c>
      <c r="H13" s="199">
        <f>1640525.2/5812094.16*100</f>
        <v>28.226060260524065</v>
      </c>
      <c r="I13" s="77" t="s">
        <v>160</v>
      </c>
    </row>
    <row r="14" spans="1:8" s="77" customFormat="1" ht="53.25" customHeight="1">
      <c r="A14" s="191" t="s">
        <v>19</v>
      </c>
      <c r="B14" s="191" t="s">
        <v>20</v>
      </c>
      <c r="C14" s="193"/>
      <c r="D14" s="193"/>
      <c r="E14" s="193"/>
      <c r="F14" s="191" t="s">
        <v>226</v>
      </c>
      <c r="G14" s="150">
        <v>5</v>
      </c>
      <c r="H14" s="195"/>
    </row>
    <row r="15" spans="1:8" s="77" customFormat="1" ht="50.25" customHeight="1">
      <c r="A15" s="191" t="s">
        <v>21</v>
      </c>
      <c r="B15" s="191" t="s">
        <v>22</v>
      </c>
      <c r="C15" s="192"/>
      <c r="D15" s="192"/>
      <c r="E15" s="193"/>
      <c r="F15" s="191" t="s">
        <v>227</v>
      </c>
      <c r="G15" s="150">
        <v>5</v>
      </c>
      <c r="H15" s="195"/>
    </row>
    <row r="16" spans="1:8" s="77" customFormat="1" ht="51.75" customHeight="1">
      <c r="A16" s="191" t="s">
        <v>23</v>
      </c>
      <c r="B16" s="191" t="s">
        <v>24</v>
      </c>
      <c r="C16" s="193"/>
      <c r="D16" s="193"/>
      <c r="E16" s="193"/>
      <c r="F16" s="193" t="s">
        <v>238</v>
      </c>
      <c r="G16" s="150">
        <v>5</v>
      </c>
      <c r="H16" s="196">
        <f>41/41*100</f>
        <v>100</v>
      </c>
    </row>
    <row r="17" spans="1:8" s="77" customFormat="1" ht="65.25" customHeight="1">
      <c r="A17" s="191" t="s">
        <v>25</v>
      </c>
      <c r="B17" s="191" t="s">
        <v>26</v>
      </c>
      <c r="C17" s="193"/>
      <c r="D17" s="193"/>
      <c r="E17" s="193"/>
      <c r="F17" s="191" t="s">
        <v>228</v>
      </c>
      <c r="G17" s="150">
        <v>5</v>
      </c>
      <c r="H17" s="196">
        <f>249/42</f>
        <v>5.928571428571429</v>
      </c>
    </row>
    <row r="18" spans="1:8" ht="47.25" customHeight="1">
      <c r="A18" s="191" t="s">
        <v>27</v>
      </c>
      <c r="B18" s="197"/>
      <c r="C18" s="192"/>
      <c r="D18" s="192"/>
      <c r="E18" s="193"/>
      <c r="F18" s="193" t="s">
        <v>229</v>
      </c>
      <c r="G18" s="150">
        <v>5</v>
      </c>
      <c r="H18" s="195"/>
    </row>
    <row r="19" spans="1:9" ht="51" customHeight="1">
      <c r="A19" s="191" t="s">
        <v>28</v>
      </c>
      <c r="B19" s="191"/>
      <c r="C19" s="192" t="s">
        <v>10</v>
      </c>
      <c r="D19" s="192"/>
      <c r="E19" s="193"/>
      <c r="F19" s="193" t="s">
        <v>230</v>
      </c>
      <c r="G19" s="150">
        <v>0</v>
      </c>
      <c r="H19" s="194">
        <f>(373106745.25/380564935.3*100)-100</f>
        <v>-1.9597680601132481</v>
      </c>
      <c r="I19" s="200" t="s">
        <v>232</v>
      </c>
    </row>
    <row r="20" spans="1:7" ht="25.5" customHeight="1">
      <c r="A20" s="436" t="s">
        <v>29</v>
      </c>
      <c r="B20" s="437"/>
      <c r="C20" s="438"/>
      <c r="D20" s="22">
        <v>10</v>
      </c>
      <c r="E20" s="14"/>
      <c r="F20" s="14"/>
      <c r="G20" s="103"/>
    </row>
    <row r="21" spans="1:8" s="92" customFormat="1" ht="31.5">
      <c r="A21" s="21" t="s">
        <v>30</v>
      </c>
      <c r="B21" s="21"/>
      <c r="C21" s="90"/>
      <c r="D21" s="90"/>
      <c r="E21" s="91"/>
      <c r="F21" s="201" t="s">
        <v>31</v>
      </c>
      <c r="G21" s="210">
        <v>5</v>
      </c>
      <c r="H21" s="92" t="s">
        <v>196</v>
      </c>
    </row>
    <row r="22" spans="1:8" s="92" customFormat="1" ht="32.25" thickBot="1">
      <c r="A22" s="21" t="s">
        <v>130</v>
      </c>
      <c r="B22" s="202"/>
      <c r="C22" s="203"/>
      <c r="D22" s="203"/>
      <c r="E22" s="204"/>
      <c r="F22" s="201" t="s">
        <v>131</v>
      </c>
      <c r="G22" s="206">
        <v>5</v>
      </c>
      <c r="H22" s="92" t="s">
        <v>196</v>
      </c>
    </row>
    <row r="23" spans="1:7" ht="21.75" customHeight="1">
      <c r="A23" s="439" t="s">
        <v>32</v>
      </c>
      <c r="B23" s="440"/>
      <c r="C23" s="441"/>
      <c r="D23" s="24">
        <v>15</v>
      </c>
      <c r="E23" s="18"/>
      <c r="F23" s="18"/>
      <c r="G23" s="19"/>
    </row>
    <row r="24" spans="1:10" s="92" customFormat="1" ht="38.25" customHeight="1">
      <c r="A24" s="21" t="s">
        <v>33</v>
      </c>
      <c r="B24" s="21"/>
      <c r="C24" s="90"/>
      <c r="D24" s="90"/>
      <c r="E24" s="91"/>
      <c r="F24" s="105" t="s">
        <v>157</v>
      </c>
      <c r="G24" s="211" t="s">
        <v>157</v>
      </c>
      <c r="H24" s="94" t="s">
        <v>184</v>
      </c>
      <c r="I24" s="98" t="s">
        <v>161</v>
      </c>
      <c r="J24" s="98" t="s">
        <v>156</v>
      </c>
    </row>
    <row r="25" spans="1:10" s="92" customFormat="1" ht="24.75" customHeight="1">
      <c r="A25" s="21" t="s">
        <v>34</v>
      </c>
      <c r="B25" s="95"/>
      <c r="C25" s="90"/>
      <c r="D25" s="90"/>
      <c r="E25" s="91"/>
      <c r="F25" s="91" t="s">
        <v>119</v>
      </c>
      <c r="G25" s="210">
        <v>5</v>
      </c>
      <c r="J25" s="98" t="s">
        <v>156</v>
      </c>
    </row>
    <row r="26" spans="1:10" s="92" customFormat="1" ht="33" customHeight="1">
      <c r="A26" s="21" t="s">
        <v>35</v>
      </c>
      <c r="B26" s="97"/>
      <c r="C26" s="90"/>
      <c r="D26" s="90"/>
      <c r="E26" s="91"/>
      <c r="F26" s="105" t="s">
        <v>157</v>
      </c>
      <c r="G26" s="211" t="s">
        <v>157</v>
      </c>
      <c r="H26" s="96" t="s">
        <v>158</v>
      </c>
      <c r="J26" s="98" t="s">
        <v>156</v>
      </c>
    </row>
    <row r="27" spans="1:7" ht="24.75" customHeight="1" thickBot="1">
      <c r="A27" s="442" t="s">
        <v>36</v>
      </c>
      <c r="B27" s="443"/>
      <c r="C27" s="444"/>
      <c r="D27" s="5">
        <v>25</v>
      </c>
      <c r="E27" s="6"/>
      <c r="F27" s="18"/>
      <c r="G27" s="25"/>
    </row>
    <row r="28" spans="1:8" ht="50.25" customHeight="1">
      <c r="A28" s="15" t="s">
        <v>159</v>
      </c>
      <c r="B28" s="15"/>
      <c r="C28" s="4"/>
      <c r="D28" s="4"/>
      <c r="E28" s="3"/>
      <c r="F28" s="2" t="s">
        <v>120</v>
      </c>
      <c r="G28" s="206">
        <v>5</v>
      </c>
      <c r="H28" s="205" t="s">
        <v>233</v>
      </c>
    </row>
    <row r="29" spans="1:8" s="77" customFormat="1" ht="51" customHeight="1">
      <c r="A29" s="78" t="s">
        <v>37</v>
      </c>
      <c r="B29" s="78"/>
      <c r="C29" s="79"/>
      <c r="D29" s="79"/>
      <c r="E29" s="80"/>
      <c r="F29" s="81" t="s">
        <v>235</v>
      </c>
      <c r="G29" s="206">
        <v>0</v>
      </c>
      <c r="H29" s="77" t="s">
        <v>234</v>
      </c>
    </row>
    <row r="30" spans="1:8" s="77" customFormat="1" ht="32.25" customHeight="1">
      <c r="A30" s="78" t="s">
        <v>38</v>
      </c>
      <c r="B30" s="78"/>
      <c r="C30" s="79"/>
      <c r="D30" s="79"/>
      <c r="E30" s="80"/>
      <c r="F30" s="105" t="s">
        <v>186</v>
      </c>
      <c r="G30" s="188">
        <v>5</v>
      </c>
      <c r="H30" s="77" t="s">
        <v>196</v>
      </c>
    </row>
    <row r="31" spans="1:7" s="77" customFormat="1" ht="36" customHeight="1">
      <c r="A31" s="78" t="s">
        <v>39</v>
      </c>
      <c r="B31" s="78" t="s">
        <v>40</v>
      </c>
      <c r="C31" s="79" t="s">
        <v>10</v>
      </c>
      <c r="D31" s="79"/>
      <c r="E31" s="80"/>
      <c r="F31" s="81" t="s">
        <v>236</v>
      </c>
      <c r="G31" s="188">
        <v>5</v>
      </c>
    </row>
    <row r="32" spans="1:8" s="77" customFormat="1" ht="54" customHeight="1">
      <c r="A32" s="78" t="s">
        <v>41</v>
      </c>
      <c r="B32" s="78" t="s">
        <v>42</v>
      </c>
      <c r="C32" s="79" t="s">
        <v>10</v>
      </c>
      <c r="D32" s="79"/>
      <c r="E32" s="80" t="s">
        <v>43</v>
      </c>
      <c r="F32" s="78" t="s">
        <v>237</v>
      </c>
      <c r="G32" s="188">
        <v>5</v>
      </c>
      <c r="H32" s="209"/>
    </row>
    <row r="33" spans="1:7" s="77" customFormat="1" ht="24" customHeight="1">
      <c r="A33" s="430" t="s">
        <v>44</v>
      </c>
      <c r="B33" s="430"/>
      <c r="C33" s="430"/>
      <c r="D33" s="74">
        <v>5</v>
      </c>
      <c r="E33" s="178"/>
      <c r="F33" s="178"/>
      <c r="G33" s="76"/>
    </row>
    <row r="34" spans="1:8" s="77" customFormat="1" ht="20.25">
      <c r="A34" s="78" t="s">
        <v>45</v>
      </c>
      <c r="B34" s="78"/>
      <c r="C34" s="81" t="s">
        <v>46</v>
      </c>
      <c r="D34" s="78"/>
      <c r="E34" s="78"/>
      <c r="F34" s="78" t="s">
        <v>239</v>
      </c>
      <c r="G34" s="188">
        <v>5</v>
      </c>
      <c r="H34" s="77" t="s">
        <v>189</v>
      </c>
    </row>
    <row r="35" ht="20.25">
      <c r="G35" s="207">
        <f>SUM(G5:G34)</f>
        <v>99</v>
      </c>
    </row>
    <row r="36" spans="6:7" ht="20.25">
      <c r="F36" s="1" t="s">
        <v>240</v>
      </c>
      <c r="G36" s="207">
        <v>110</v>
      </c>
    </row>
    <row r="37" ht="20.25">
      <c r="G37" s="207"/>
    </row>
    <row r="38" ht="20.25">
      <c r="G38" s="208">
        <f>G35/G36*5</f>
        <v>4.5</v>
      </c>
    </row>
  </sheetData>
  <sheetProtection/>
  <mergeCells count="8">
    <mergeCell ref="A33:C33"/>
    <mergeCell ref="H10:K10"/>
    <mergeCell ref="A1:G1"/>
    <mergeCell ref="A5:C5"/>
    <mergeCell ref="A11:C11"/>
    <mergeCell ref="A20:C20"/>
    <mergeCell ref="A23:C23"/>
    <mergeCell ref="A27:C27"/>
  </mergeCells>
  <hyperlinks>
    <hyperlink ref="H28" r:id="rId1" display="http://szn.lipetsk.ru/documents/otcheti/"/>
  </hyperlinks>
  <printOptions/>
  <pageMargins left="0.15748031496062992" right="0.15748031496062992" top="0.1968503937007874" bottom="0.1968503937007874" header="0.2362204724409449" footer="0.15748031496062992"/>
  <pageSetup fitToHeight="1" fitToWidth="1" horizontalDpi="300" verticalDpi="300" orientation="portrait" paperSize="9" scale="4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zoomScalePageLayoutView="0" workbookViewId="0" topLeftCell="A19">
      <selection activeCell="A38" sqref="A38"/>
    </sheetView>
  </sheetViews>
  <sheetFormatPr defaultColWidth="8.8515625" defaultRowHeight="15"/>
  <cols>
    <col min="1" max="1" width="91.28125" style="1" customWidth="1"/>
    <col min="2" max="2" width="25.28125" style="1" hidden="1" customWidth="1"/>
    <col min="3" max="3" width="10.7109375" style="1" hidden="1" customWidth="1"/>
    <col min="4" max="4" width="14.00390625" style="1" hidden="1" customWidth="1"/>
    <col min="5" max="5" width="11.421875" style="1" hidden="1" customWidth="1"/>
    <col min="6" max="6" width="38.00390625" style="1" customWidth="1"/>
    <col min="7" max="7" width="18.00390625" style="8" customWidth="1"/>
    <col min="8" max="8" width="31.57421875" style="1" customWidth="1"/>
    <col min="9" max="16384" width="8.8515625" style="1" customWidth="1"/>
  </cols>
  <sheetData>
    <row r="1" spans="1:7" ht="21" customHeight="1">
      <c r="A1" s="433" t="s">
        <v>110</v>
      </c>
      <c r="B1" s="433"/>
      <c r="C1" s="433"/>
      <c r="D1" s="433"/>
      <c r="E1" s="433"/>
      <c r="F1" s="433"/>
      <c r="G1" s="433"/>
    </row>
    <row r="3" spans="1:7" s="73" customFormat="1" ht="31.5" customHeight="1">
      <c r="A3" s="71" t="s">
        <v>0</v>
      </c>
      <c r="B3" s="71" t="s">
        <v>1</v>
      </c>
      <c r="C3" s="71" t="s">
        <v>2</v>
      </c>
      <c r="D3" s="71" t="s">
        <v>3</v>
      </c>
      <c r="E3" s="72" t="s">
        <v>4</v>
      </c>
      <c r="F3" s="71" t="s">
        <v>1</v>
      </c>
      <c r="G3" s="9"/>
    </row>
    <row r="4" spans="1:7" ht="15.75">
      <c r="A4" s="104">
        <v>1</v>
      </c>
      <c r="B4" s="104">
        <v>2</v>
      </c>
      <c r="C4" s="104">
        <v>3</v>
      </c>
      <c r="D4" s="104">
        <v>4</v>
      </c>
      <c r="E4" s="104">
        <v>5</v>
      </c>
      <c r="F4" s="104">
        <v>2</v>
      </c>
      <c r="G4" s="104">
        <v>3</v>
      </c>
    </row>
    <row r="5" spans="1:7" s="85" customFormat="1" ht="21" customHeight="1">
      <c r="A5" s="434" t="s">
        <v>5</v>
      </c>
      <c r="B5" s="434"/>
      <c r="C5" s="434"/>
      <c r="D5" s="82">
        <v>25</v>
      </c>
      <c r="E5" s="83"/>
      <c r="F5" s="83"/>
      <c r="G5" s="84"/>
    </row>
    <row r="6" spans="1:8" s="85" customFormat="1" ht="36" customHeight="1">
      <c r="A6" s="86" t="s">
        <v>6</v>
      </c>
      <c r="B6" s="86"/>
      <c r="C6" s="87" t="s">
        <v>7</v>
      </c>
      <c r="D6" s="87"/>
      <c r="E6" s="88"/>
      <c r="F6" s="89" t="s">
        <v>197</v>
      </c>
      <c r="G6" s="133">
        <v>5</v>
      </c>
      <c r="H6" s="85" t="s">
        <v>176</v>
      </c>
    </row>
    <row r="7" spans="1:7" s="85" customFormat="1" ht="37.5" customHeight="1">
      <c r="A7" s="86" t="s">
        <v>8</v>
      </c>
      <c r="B7" s="86" t="s">
        <v>9</v>
      </c>
      <c r="C7" s="87" t="s">
        <v>10</v>
      </c>
      <c r="D7" s="87"/>
      <c r="E7" s="88"/>
      <c r="F7" s="89" t="s">
        <v>116</v>
      </c>
      <c r="G7" s="133">
        <v>5</v>
      </c>
    </row>
    <row r="8" spans="1:8" s="85" customFormat="1" ht="99" customHeight="1">
      <c r="A8" s="86" t="s">
        <v>11</v>
      </c>
      <c r="B8" s="86"/>
      <c r="C8" s="87"/>
      <c r="D8" s="87"/>
      <c r="E8" s="88"/>
      <c r="F8" s="89" t="s">
        <v>12</v>
      </c>
      <c r="G8" s="133">
        <v>5</v>
      </c>
      <c r="H8" s="85" t="s">
        <v>176</v>
      </c>
    </row>
    <row r="9" spans="1:7" s="85" customFormat="1" ht="69.75" customHeight="1">
      <c r="A9" s="86" t="s">
        <v>13</v>
      </c>
      <c r="B9" s="86" t="s">
        <v>14</v>
      </c>
      <c r="C9" s="87" t="s">
        <v>10</v>
      </c>
      <c r="D9" s="87"/>
      <c r="E9" s="88"/>
      <c r="F9" s="87" t="s">
        <v>177</v>
      </c>
      <c r="G9" s="133">
        <v>5</v>
      </c>
    </row>
    <row r="10" spans="1:7" s="85" customFormat="1" ht="66.75" customHeight="1">
      <c r="A10" s="86" t="s">
        <v>15</v>
      </c>
      <c r="B10" s="86"/>
      <c r="C10" s="87"/>
      <c r="D10" s="87"/>
      <c r="E10" s="87"/>
      <c r="F10" s="89" t="s">
        <v>178</v>
      </c>
      <c r="G10" s="133">
        <v>0</v>
      </c>
    </row>
    <row r="11" spans="1:7" ht="24.75" customHeight="1">
      <c r="A11" s="435" t="s">
        <v>16</v>
      </c>
      <c r="B11" s="435"/>
      <c r="C11" s="435"/>
      <c r="D11" s="22">
        <v>40</v>
      </c>
      <c r="E11" s="14"/>
      <c r="F11" s="14"/>
      <c r="G11" s="103"/>
    </row>
    <row r="12" spans="1:9" s="92" customFormat="1" ht="57" customHeight="1">
      <c r="A12" s="21" t="s">
        <v>17</v>
      </c>
      <c r="B12" s="21"/>
      <c r="C12" s="90"/>
      <c r="D12" s="90"/>
      <c r="E12" s="91"/>
      <c r="F12" s="21" t="s">
        <v>179</v>
      </c>
      <c r="G12" s="134">
        <v>5</v>
      </c>
      <c r="I12" s="92" t="s">
        <v>160</v>
      </c>
    </row>
    <row r="13" spans="1:9" s="92" customFormat="1" ht="118.5" customHeight="1">
      <c r="A13" s="93" t="s">
        <v>18</v>
      </c>
      <c r="B13" s="21"/>
      <c r="C13" s="90"/>
      <c r="D13" s="90"/>
      <c r="E13" s="91"/>
      <c r="F13" s="21" t="s">
        <v>180</v>
      </c>
      <c r="G13" s="134">
        <v>4</v>
      </c>
      <c r="H13" s="99">
        <f>1431891.9/5095316.4*100</f>
        <v>28.10211942873655</v>
      </c>
      <c r="I13" s="92" t="s">
        <v>160</v>
      </c>
    </row>
    <row r="14" spans="1:7" s="77" customFormat="1" ht="53.25" customHeight="1">
      <c r="A14" s="78" t="s">
        <v>19</v>
      </c>
      <c r="B14" s="78" t="s">
        <v>20</v>
      </c>
      <c r="C14" s="80"/>
      <c r="D14" s="80"/>
      <c r="E14" s="80"/>
      <c r="F14" s="78" t="s">
        <v>117</v>
      </c>
      <c r="G14" s="135">
        <v>5</v>
      </c>
    </row>
    <row r="15" spans="1:7" s="77" customFormat="1" ht="50.25" customHeight="1">
      <c r="A15" s="78" t="s">
        <v>21</v>
      </c>
      <c r="B15" s="78" t="s">
        <v>22</v>
      </c>
      <c r="C15" s="79"/>
      <c r="D15" s="79"/>
      <c r="E15" s="80"/>
      <c r="F15" s="78" t="s">
        <v>118</v>
      </c>
      <c r="G15" s="135">
        <v>5</v>
      </c>
    </row>
    <row r="16" spans="1:7" s="77" customFormat="1" ht="51.75" customHeight="1">
      <c r="A16" s="78" t="s">
        <v>23</v>
      </c>
      <c r="B16" s="78" t="s">
        <v>24</v>
      </c>
      <c r="C16" s="80"/>
      <c r="D16" s="80"/>
      <c r="E16" s="80"/>
      <c r="F16" s="80" t="s">
        <v>181</v>
      </c>
      <c r="G16" s="135">
        <v>5</v>
      </c>
    </row>
    <row r="17" spans="1:7" s="77" customFormat="1" ht="65.25" customHeight="1">
      <c r="A17" s="78" t="s">
        <v>25</v>
      </c>
      <c r="B17" s="78" t="s">
        <v>26</v>
      </c>
      <c r="C17" s="80"/>
      <c r="D17" s="80"/>
      <c r="E17" s="80"/>
      <c r="F17" s="78" t="s">
        <v>195</v>
      </c>
      <c r="G17" s="135">
        <v>5</v>
      </c>
    </row>
    <row r="18" spans="1:7" ht="47.25" customHeight="1">
      <c r="A18" s="16" t="s">
        <v>27</v>
      </c>
      <c r="B18" s="23"/>
      <c r="C18" s="17"/>
      <c r="D18" s="17"/>
      <c r="E18" s="10"/>
      <c r="F18" s="10" t="s">
        <v>182</v>
      </c>
      <c r="G18" s="134">
        <v>5</v>
      </c>
    </row>
    <row r="19" spans="1:9" ht="51" customHeight="1">
      <c r="A19" s="16" t="s">
        <v>28</v>
      </c>
      <c r="B19" s="16"/>
      <c r="C19" s="17" t="s">
        <v>10</v>
      </c>
      <c r="D19" s="17"/>
      <c r="E19" s="10"/>
      <c r="F19" s="28" t="s">
        <v>183</v>
      </c>
      <c r="G19" s="134">
        <v>2</v>
      </c>
      <c r="I19" s="1">
        <f>(366739724.6/349010214.65*100)-100</f>
        <v>5.079940129482992</v>
      </c>
    </row>
    <row r="20" spans="1:7" ht="25.5" customHeight="1">
      <c r="A20" s="436" t="s">
        <v>29</v>
      </c>
      <c r="B20" s="437"/>
      <c r="C20" s="438"/>
      <c r="D20" s="22">
        <v>10</v>
      </c>
      <c r="E20" s="14"/>
      <c r="F20" s="14"/>
      <c r="G20" s="103"/>
    </row>
    <row r="21" spans="1:8" ht="31.5">
      <c r="A21" s="16" t="s">
        <v>30</v>
      </c>
      <c r="B21" s="16"/>
      <c r="C21" s="17"/>
      <c r="D21" s="17"/>
      <c r="E21" s="10"/>
      <c r="F21" s="20" t="s">
        <v>31</v>
      </c>
      <c r="G21" s="134">
        <v>5</v>
      </c>
      <c r="H21" s="1" t="s">
        <v>196</v>
      </c>
    </row>
    <row r="22" spans="1:8" ht="32.25" thickBot="1">
      <c r="A22" s="27" t="s">
        <v>130</v>
      </c>
      <c r="B22" s="38"/>
      <c r="C22" s="39"/>
      <c r="D22" s="39"/>
      <c r="E22" s="40"/>
      <c r="F22" s="20" t="s">
        <v>131</v>
      </c>
      <c r="G22" s="136">
        <v>5</v>
      </c>
      <c r="H22" s="1" t="s">
        <v>196</v>
      </c>
    </row>
    <row r="23" spans="1:7" ht="21.75" customHeight="1">
      <c r="A23" s="439" t="s">
        <v>32</v>
      </c>
      <c r="B23" s="440"/>
      <c r="C23" s="441"/>
      <c r="D23" s="24">
        <v>15</v>
      </c>
      <c r="E23" s="18"/>
      <c r="F23" s="18"/>
      <c r="G23" s="19"/>
    </row>
    <row r="24" spans="1:10" s="92" customFormat="1" ht="38.25" customHeight="1">
      <c r="A24" s="21" t="s">
        <v>33</v>
      </c>
      <c r="B24" s="21"/>
      <c r="C24" s="90"/>
      <c r="D24" s="90"/>
      <c r="E24" s="91"/>
      <c r="F24" s="105" t="s">
        <v>157</v>
      </c>
      <c r="G24" s="137" t="s">
        <v>157</v>
      </c>
      <c r="H24" s="94" t="s">
        <v>184</v>
      </c>
      <c r="I24" s="98" t="s">
        <v>161</v>
      </c>
      <c r="J24" s="98" t="s">
        <v>156</v>
      </c>
    </row>
    <row r="25" spans="1:10" s="92" customFormat="1" ht="24.75" customHeight="1">
      <c r="A25" s="21" t="s">
        <v>34</v>
      </c>
      <c r="B25" s="95"/>
      <c r="C25" s="90"/>
      <c r="D25" s="90"/>
      <c r="E25" s="91"/>
      <c r="F25" s="91" t="s">
        <v>119</v>
      </c>
      <c r="G25" s="134">
        <v>5</v>
      </c>
      <c r="J25" s="98" t="s">
        <v>156</v>
      </c>
    </row>
    <row r="26" spans="1:10" s="92" customFormat="1" ht="33" customHeight="1">
      <c r="A26" s="21" t="s">
        <v>35</v>
      </c>
      <c r="B26" s="97"/>
      <c r="C26" s="90"/>
      <c r="D26" s="90"/>
      <c r="E26" s="91"/>
      <c r="F26" s="105" t="s">
        <v>157</v>
      </c>
      <c r="G26" s="137" t="s">
        <v>157</v>
      </c>
      <c r="H26" s="96" t="s">
        <v>158</v>
      </c>
      <c r="J26" s="98" t="s">
        <v>156</v>
      </c>
    </row>
    <row r="27" spans="1:7" ht="24.75" customHeight="1" thickBot="1">
      <c r="A27" s="442" t="s">
        <v>36</v>
      </c>
      <c r="B27" s="443"/>
      <c r="C27" s="444"/>
      <c r="D27" s="5">
        <v>25</v>
      </c>
      <c r="E27" s="6"/>
      <c r="F27" s="18"/>
      <c r="G27" s="25"/>
    </row>
    <row r="28" spans="1:7" ht="50.25" customHeight="1">
      <c r="A28" s="15" t="s">
        <v>159</v>
      </c>
      <c r="B28" s="7"/>
      <c r="C28" s="4"/>
      <c r="D28" s="4"/>
      <c r="E28" s="3"/>
      <c r="F28" s="2" t="s">
        <v>120</v>
      </c>
      <c r="G28" s="136">
        <v>5</v>
      </c>
    </row>
    <row r="29" spans="1:8" s="77" customFormat="1" ht="51" customHeight="1">
      <c r="A29" s="78" t="s">
        <v>37</v>
      </c>
      <c r="B29" s="78"/>
      <c r="C29" s="79"/>
      <c r="D29" s="79"/>
      <c r="E29" s="80"/>
      <c r="F29" s="81" t="s">
        <v>185</v>
      </c>
      <c r="G29" s="136">
        <v>0</v>
      </c>
      <c r="H29" s="77" t="s">
        <v>188</v>
      </c>
    </row>
    <row r="30" spans="1:8" s="77" customFormat="1" ht="32.25" customHeight="1">
      <c r="A30" s="78" t="s">
        <v>38</v>
      </c>
      <c r="B30" s="78"/>
      <c r="C30" s="79"/>
      <c r="D30" s="79"/>
      <c r="E30" s="80"/>
      <c r="F30" s="105" t="s">
        <v>186</v>
      </c>
      <c r="G30" s="135">
        <v>5</v>
      </c>
      <c r="H30" s="77" t="s">
        <v>196</v>
      </c>
    </row>
    <row r="31" spans="1:7" s="77" customFormat="1" ht="36" customHeight="1">
      <c r="A31" s="78" t="s">
        <v>39</v>
      </c>
      <c r="B31" s="78" t="s">
        <v>40</v>
      </c>
      <c r="C31" s="79" t="s">
        <v>10</v>
      </c>
      <c r="D31" s="79"/>
      <c r="E31" s="80"/>
      <c r="F31" s="81" t="s">
        <v>121</v>
      </c>
      <c r="G31" s="135">
        <v>5</v>
      </c>
    </row>
    <row r="32" spans="1:7" s="77" customFormat="1" ht="54" customHeight="1">
      <c r="A32" s="78" t="s">
        <v>41</v>
      </c>
      <c r="B32" s="78" t="s">
        <v>42</v>
      </c>
      <c r="C32" s="79" t="s">
        <v>10</v>
      </c>
      <c r="D32" s="79"/>
      <c r="E32" s="80" t="s">
        <v>43</v>
      </c>
      <c r="F32" s="78" t="s">
        <v>205</v>
      </c>
      <c r="G32" s="135">
        <v>5</v>
      </c>
    </row>
    <row r="33" spans="1:7" s="77" customFormat="1" ht="24" customHeight="1">
      <c r="A33" s="430" t="s">
        <v>44</v>
      </c>
      <c r="B33" s="430"/>
      <c r="C33" s="430"/>
      <c r="D33" s="74">
        <v>5</v>
      </c>
      <c r="E33" s="75"/>
      <c r="F33" s="75"/>
      <c r="G33" s="76"/>
    </row>
    <row r="34" spans="1:8" s="77" customFormat="1" ht="20.25">
      <c r="A34" s="78" t="s">
        <v>45</v>
      </c>
      <c r="B34" s="78"/>
      <c r="C34" s="81" t="s">
        <v>46</v>
      </c>
      <c r="D34" s="78"/>
      <c r="E34" s="78"/>
      <c r="F34" s="78" t="s">
        <v>187</v>
      </c>
      <c r="G34" s="135">
        <v>0</v>
      </c>
      <c r="H34" s="77" t="s">
        <v>189</v>
      </c>
    </row>
    <row r="35" ht="20.25">
      <c r="G35" s="8">
        <f>SUM(G5:G34)</f>
        <v>91</v>
      </c>
    </row>
    <row r="36" ht="20.25">
      <c r="G36" s="8">
        <v>110</v>
      </c>
    </row>
    <row r="38" ht="20.25">
      <c r="G38" s="147">
        <f>G35/G36*5</f>
        <v>4.136363636363637</v>
      </c>
    </row>
  </sheetData>
  <sheetProtection/>
  <mergeCells count="7">
    <mergeCell ref="A1:G1"/>
    <mergeCell ref="A11:C11"/>
    <mergeCell ref="A5:C5"/>
    <mergeCell ref="A33:C33"/>
    <mergeCell ref="A27:C27"/>
    <mergeCell ref="A20:C20"/>
    <mergeCell ref="A23:C23"/>
  </mergeCells>
  <printOptions/>
  <pageMargins left="0.15748031496062992" right="0.15748031496062992" top="0.1968503937007874" bottom="0.1968503937007874" header="0.2362204724409449" footer="0.15748031496062992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I42" sqref="I42"/>
    </sheetView>
  </sheetViews>
  <sheetFormatPr defaultColWidth="9.140625" defaultRowHeight="15"/>
  <cols>
    <col min="2" max="2" width="65.7109375" style="0" customWidth="1"/>
    <col min="3" max="3" width="16.8515625" style="0" customWidth="1"/>
    <col min="4" max="4" width="22.140625" style="0" customWidth="1"/>
    <col min="5" max="5" width="21.7109375" style="69" customWidth="1"/>
  </cols>
  <sheetData>
    <row r="1" spans="1:4" ht="24" customHeight="1">
      <c r="A1" s="445" t="s">
        <v>105</v>
      </c>
      <c r="B1" s="445"/>
      <c r="C1" s="445"/>
      <c r="D1" s="445"/>
    </row>
    <row r="2" spans="1:4" ht="40.5" customHeight="1">
      <c r="A2" s="446" t="s">
        <v>248</v>
      </c>
      <c r="B2" s="446"/>
      <c r="C2" s="446"/>
      <c r="D2" s="446"/>
    </row>
    <row r="3" spans="1:5" ht="97.5" customHeight="1">
      <c r="A3" s="58" t="s">
        <v>48</v>
      </c>
      <c r="B3" s="58" t="s">
        <v>106</v>
      </c>
      <c r="C3" s="58" t="s">
        <v>107</v>
      </c>
      <c r="D3" s="58" t="s">
        <v>108</v>
      </c>
      <c r="E3" s="139" t="s">
        <v>155</v>
      </c>
    </row>
    <row r="4" spans="1:8" ht="27" customHeight="1">
      <c r="A4" s="58">
        <v>1</v>
      </c>
      <c r="B4" s="138" t="s">
        <v>141</v>
      </c>
      <c r="C4" s="68">
        <v>4.696</v>
      </c>
      <c r="D4" s="66">
        <v>108</v>
      </c>
      <c r="E4" s="70">
        <v>115</v>
      </c>
      <c r="H4" s="141"/>
    </row>
    <row r="5" spans="1:8" ht="56.25">
      <c r="A5" s="58">
        <v>2</v>
      </c>
      <c r="B5" s="138" t="s">
        <v>256</v>
      </c>
      <c r="C5" s="68">
        <v>4.542</v>
      </c>
      <c r="D5" s="66">
        <v>109</v>
      </c>
      <c r="E5" s="70">
        <v>120</v>
      </c>
      <c r="H5" s="141"/>
    </row>
    <row r="6" spans="1:8" ht="42" customHeight="1">
      <c r="A6" s="58">
        <v>3</v>
      </c>
      <c r="B6" s="138" t="s">
        <v>144</v>
      </c>
      <c r="C6" s="68">
        <v>4.375</v>
      </c>
      <c r="D6" s="66">
        <v>105</v>
      </c>
      <c r="E6" s="70">
        <v>120</v>
      </c>
      <c r="H6" s="141"/>
    </row>
    <row r="7" spans="1:8" ht="18.75">
      <c r="A7" s="58">
        <v>4</v>
      </c>
      <c r="B7" s="138" t="s">
        <v>140</v>
      </c>
      <c r="C7" s="140">
        <v>4.348</v>
      </c>
      <c r="D7" s="65">
        <v>100</v>
      </c>
      <c r="E7" s="70">
        <v>115</v>
      </c>
      <c r="H7" s="141"/>
    </row>
    <row r="8" spans="1:8" ht="18.75">
      <c r="A8" s="58">
        <v>5</v>
      </c>
      <c r="B8" s="138" t="s">
        <v>153</v>
      </c>
      <c r="C8" s="68">
        <v>4.304</v>
      </c>
      <c r="D8" s="66">
        <v>99</v>
      </c>
      <c r="E8" s="70">
        <v>115</v>
      </c>
      <c r="H8" s="141"/>
    </row>
    <row r="9" spans="1:8" ht="21.75" customHeight="1">
      <c r="A9" s="58">
        <v>6</v>
      </c>
      <c r="B9" s="59" t="s">
        <v>214</v>
      </c>
      <c r="C9" s="68">
        <v>4.19</v>
      </c>
      <c r="D9" s="66">
        <v>88</v>
      </c>
      <c r="E9" s="70">
        <v>105</v>
      </c>
      <c r="H9" s="141"/>
    </row>
    <row r="10" spans="1:8" ht="37.5">
      <c r="A10" s="58">
        <v>7</v>
      </c>
      <c r="B10" s="47" t="s">
        <v>211</v>
      </c>
      <c r="C10" s="68">
        <v>4.176</v>
      </c>
      <c r="D10" s="66">
        <v>71</v>
      </c>
      <c r="E10" s="70">
        <v>85</v>
      </c>
      <c r="H10" s="141"/>
    </row>
    <row r="11" spans="1:8" ht="18.75">
      <c r="A11" s="58">
        <v>8</v>
      </c>
      <c r="B11" s="138" t="s">
        <v>145</v>
      </c>
      <c r="C11" s="140">
        <v>4</v>
      </c>
      <c r="D11" s="65">
        <v>92</v>
      </c>
      <c r="E11" s="70">
        <v>115</v>
      </c>
      <c r="H11" s="141"/>
    </row>
    <row r="12" spans="1:8" ht="18.75">
      <c r="A12" s="58">
        <v>9</v>
      </c>
      <c r="B12" s="60" t="s">
        <v>147</v>
      </c>
      <c r="C12" s="140">
        <v>3.9</v>
      </c>
      <c r="D12" s="65">
        <v>78</v>
      </c>
      <c r="E12" s="70">
        <v>100</v>
      </c>
      <c r="H12" s="141"/>
    </row>
    <row r="13" spans="1:8" ht="26.25" customHeight="1">
      <c r="A13" s="232" t="s">
        <v>252</v>
      </c>
      <c r="B13" s="138" t="s">
        <v>148</v>
      </c>
      <c r="C13" s="48">
        <v>3.833</v>
      </c>
      <c r="D13" s="49">
        <v>92</v>
      </c>
      <c r="E13" s="70">
        <v>120</v>
      </c>
      <c r="H13" s="141"/>
    </row>
    <row r="14" spans="1:8" ht="18.75">
      <c r="A14" s="232" t="s">
        <v>252</v>
      </c>
      <c r="B14" s="138" t="s">
        <v>146</v>
      </c>
      <c r="C14" s="48">
        <v>3.833</v>
      </c>
      <c r="D14" s="49">
        <v>92</v>
      </c>
      <c r="E14" s="70">
        <v>120</v>
      </c>
      <c r="H14" s="141"/>
    </row>
    <row r="15" spans="1:8" ht="37.5">
      <c r="A15" s="232" t="s">
        <v>252</v>
      </c>
      <c r="B15" s="59" t="s">
        <v>209</v>
      </c>
      <c r="C15" s="48">
        <v>3.833</v>
      </c>
      <c r="D15" s="49">
        <v>69</v>
      </c>
      <c r="E15" s="70">
        <v>90</v>
      </c>
      <c r="H15" s="141"/>
    </row>
    <row r="16" spans="1:8" ht="25.5" customHeight="1">
      <c r="A16" s="58">
        <v>13</v>
      </c>
      <c r="B16" s="138" t="s">
        <v>190</v>
      </c>
      <c r="C16" s="142">
        <v>3.826</v>
      </c>
      <c r="D16" s="143">
        <v>88</v>
      </c>
      <c r="E16" s="143">
        <v>115</v>
      </c>
      <c r="H16" s="141"/>
    </row>
    <row r="17" spans="1:8" ht="18.75">
      <c r="A17" s="58">
        <v>14</v>
      </c>
      <c r="B17" s="47" t="s">
        <v>191</v>
      </c>
      <c r="C17" s="68">
        <v>3.762</v>
      </c>
      <c r="D17" s="66">
        <v>79</v>
      </c>
      <c r="E17" s="70">
        <v>105</v>
      </c>
      <c r="H17" s="141"/>
    </row>
    <row r="18" spans="1:8" ht="18.75">
      <c r="A18" s="58">
        <v>15</v>
      </c>
      <c r="B18" s="60" t="s">
        <v>208</v>
      </c>
      <c r="C18" s="140">
        <v>3.75</v>
      </c>
      <c r="D18" s="65">
        <v>90</v>
      </c>
      <c r="E18" s="70">
        <v>120</v>
      </c>
      <c r="H18" s="141"/>
    </row>
    <row r="19" spans="1:8" ht="41.25" customHeight="1">
      <c r="A19" s="58">
        <v>16</v>
      </c>
      <c r="B19" s="138" t="s">
        <v>193</v>
      </c>
      <c r="C19" s="140">
        <v>3.714</v>
      </c>
      <c r="D19" s="65">
        <v>78</v>
      </c>
      <c r="E19" s="70">
        <v>105</v>
      </c>
      <c r="H19" s="141"/>
    </row>
    <row r="20" spans="1:8" ht="41.25" customHeight="1">
      <c r="A20" s="58">
        <v>17</v>
      </c>
      <c r="B20" s="138" t="s">
        <v>253</v>
      </c>
      <c r="C20" s="140">
        <v>3.696</v>
      </c>
      <c r="D20" s="65">
        <v>85</v>
      </c>
      <c r="E20" s="70">
        <v>115</v>
      </c>
      <c r="H20" s="141"/>
    </row>
    <row r="21" spans="1:8" ht="40.5" customHeight="1">
      <c r="A21" s="58">
        <v>18</v>
      </c>
      <c r="B21" s="47" t="s">
        <v>192</v>
      </c>
      <c r="C21" s="144">
        <v>3.565</v>
      </c>
      <c r="D21" s="67">
        <v>82</v>
      </c>
      <c r="E21" s="70">
        <v>115</v>
      </c>
      <c r="H21" s="141"/>
    </row>
    <row r="22" spans="1:8" ht="18.75">
      <c r="A22" s="58">
        <v>19</v>
      </c>
      <c r="B22" s="59" t="s">
        <v>152</v>
      </c>
      <c r="C22" s="68">
        <v>3.545</v>
      </c>
      <c r="D22" s="66">
        <v>78</v>
      </c>
      <c r="E22" s="70">
        <v>110</v>
      </c>
      <c r="H22" s="141"/>
    </row>
    <row r="23" spans="1:8" ht="56.25">
      <c r="A23" s="58">
        <v>20</v>
      </c>
      <c r="B23" s="138" t="s">
        <v>194</v>
      </c>
      <c r="C23" s="140">
        <v>3.478</v>
      </c>
      <c r="D23" s="65">
        <v>80</v>
      </c>
      <c r="E23" s="70">
        <v>115</v>
      </c>
      <c r="H23" s="141"/>
    </row>
    <row r="24" spans="1:8" ht="21" customHeight="1">
      <c r="A24" s="58">
        <v>21</v>
      </c>
      <c r="B24" s="59" t="s">
        <v>154</v>
      </c>
      <c r="C24" s="144">
        <v>3.417</v>
      </c>
      <c r="D24" s="67">
        <v>82</v>
      </c>
      <c r="E24" s="70">
        <v>120</v>
      </c>
      <c r="H24" s="141"/>
    </row>
    <row r="25" spans="1:8" ht="18.75">
      <c r="A25" s="58">
        <v>22</v>
      </c>
      <c r="B25" s="59" t="s">
        <v>125</v>
      </c>
      <c r="C25" s="48">
        <v>3.375</v>
      </c>
      <c r="D25" s="49">
        <v>81</v>
      </c>
      <c r="E25" s="70">
        <v>120</v>
      </c>
      <c r="H25" s="141"/>
    </row>
    <row r="26" spans="1:8" ht="39.75" customHeight="1">
      <c r="A26" s="58">
        <v>23</v>
      </c>
      <c r="B26" s="138" t="s">
        <v>150</v>
      </c>
      <c r="C26" s="68">
        <v>3.292</v>
      </c>
      <c r="D26" s="66">
        <v>79</v>
      </c>
      <c r="E26" s="70">
        <v>120</v>
      </c>
      <c r="H26" s="141"/>
    </row>
    <row r="27" spans="1:8" ht="42" customHeight="1">
      <c r="A27" s="58">
        <v>24</v>
      </c>
      <c r="B27" s="47" t="s">
        <v>149</v>
      </c>
      <c r="C27" s="68">
        <v>3.174</v>
      </c>
      <c r="D27" s="66">
        <v>73</v>
      </c>
      <c r="E27" s="70">
        <v>115</v>
      </c>
      <c r="H27" s="141"/>
    </row>
    <row r="28" spans="1:8" ht="18.75">
      <c r="A28" s="58">
        <v>25</v>
      </c>
      <c r="B28" s="47" t="s">
        <v>210</v>
      </c>
      <c r="C28" s="68">
        <v>3.087</v>
      </c>
      <c r="D28" s="66">
        <v>71</v>
      </c>
      <c r="E28" s="70">
        <v>115</v>
      </c>
      <c r="H28" s="141"/>
    </row>
    <row r="29" spans="1:5" s="146" customFormat="1" ht="43.5" customHeight="1">
      <c r="A29" s="447" t="s">
        <v>109</v>
      </c>
      <c r="B29" s="447"/>
      <c r="C29" s="145">
        <f>AVERAGE(C4:C28)</f>
        <v>3.82844</v>
      </c>
      <c r="D29" s="145">
        <f>AVERAGE(D4:D28)</f>
        <v>85.96</v>
      </c>
      <c r="E29" s="145">
        <f>AVERAGE(E4:E28)</f>
        <v>112.4</v>
      </c>
    </row>
    <row r="30" ht="39.75" customHeight="1"/>
  </sheetData>
  <sheetProtection/>
  <mergeCells count="3">
    <mergeCell ref="A1:D1"/>
    <mergeCell ref="A2:D2"/>
    <mergeCell ref="A29:B29"/>
  </mergeCells>
  <printOptions/>
  <pageMargins left="0.15748031496062992" right="0.15748031496062992" top="0.15748031496062992" bottom="0.2362204724409449" header="0.15748031496062992" footer="0.15748031496062992"/>
  <pageSetup fitToHeight="1" fitToWidth="1" horizontalDpi="300" verticalDpi="3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I42" sqref="I42"/>
    </sheetView>
  </sheetViews>
  <sheetFormatPr defaultColWidth="9.140625" defaultRowHeight="15"/>
  <cols>
    <col min="2" max="2" width="50.28125" style="0" customWidth="1"/>
    <col min="3" max="3" width="16.8515625" style="0" customWidth="1"/>
    <col min="4" max="4" width="22.140625" style="0" customWidth="1"/>
    <col min="5" max="5" width="21.7109375" style="69" customWidth="1"/>
  </cols>
  <sheetData>
    <row r="1" spans="1:4" ht="24" customHeight="1">
      <c r="A1" s="445" t="s">
        <v>105</v>
      </c>
      <c r="B1" s="445"/>
      <c r="C1" s="445"/>
      <c r="D1" s="445"/>
    </row>
    <row r="2" spans="1:4" ht="40.5" customHeight="1">
      <c r="A2" s="446" t="s">
        <v>207</v>
      </c>
      <c r="B2" s="446"/>
      <c r="C2" s="446"/>
      <c r="D2" s="446"/>
    </row>
    <row r="3" spans="1:5" ht="97.5" customHeight="1">
      <c r="A3" s="58" t="s">
        <v>48</v>
      </c>
      <c r="B3" s="58" t="s">
        <v>106</v>
      </c>
      <c r="C3" s="58" t="s">
        <v>107</v>
      </c>
      <c r="D3" s="58" t="s">
        <v>108</v>
      </c>
      <c r="E3" s="139" t="s">
        <v>155</v>
      </c>
    </row>
    <row r="4" spans="1:8" ht="33.75" customHeight="1">
      <c r="A4" s="58">
        <v>1</v>
      </c>
      <c r="B4" s="138" t="s">
        <v>153</v>
      </c>
      <c r="C4" s="68">
        <v>4.545</v>
      </c>
      <c r="D4" s="66">
        <v>100</v>
      </c>
      <c r="E4" s="70">
        <v>110</v>
      </c>
      <c r="H4" s="141"/>
    </row>
    <row r="5" spans="1:8" ht="39" customHeight="1">
      <c r="A5" s="58">
        <v>2</v>
      </c>
      <c r="B5" s="138" t="s">
        <v>141</v>
      </c>
      <c r="C5" s="68">
        <v>4.542</v>
      </c>
      <c r="D5" s="66">
        <v>109</v>
      </c>
      <c r="E5" s="70">
        <v>120</v>
      </c>
      <c r="H5" s="141"/>
    </row>
    <row r="6" spans="1:8" ht="45" customHeight="1">
      <c r="A6" s="58">
        <v>3</v>
      </c>
      <c r="B6" s="138" t="s">
        <v>140</v>
      </c>
      <c r="C6" s="140">
        <v>4.522</v>
      </c>
      <c r="D6" s="65">
        <v>104</v>
      </c>
      <c r="E6" s="70">
        <v>115</v>
      </c>
      <c r="H6" s="141"/>
    </row>
    <row r="7" spans="1:8" ht="45" customHeight="1">
      <c r="A7" s="58">
        <v>4</v>
      </c>
      <c r="B7" s="138" t="s">
        <v>142</v>
      </c>
      <c r="C7" s="68">
        <v>4.208</v>
      </c>
      <c r="D7" s="66">
        <v>101</v>
      </c>
      <c r="E7" s="70">
        <v>120</v>
      </c>
      <c r="H7" s="141"/>
    </row>
    <row r="8" spans="1:8" ht="42" customHeight="1">
      <c r="A8" s="58">
        <v>5</v>
      </c>
      <c r="B8" s="138" t="s">
        <v>144</v>
      </c>
      <c r="C8" s="68">
        <v>4.167</v>
      </c>
      <c r="D8" s="66">
        <v>100</v>
      </c>
      <c r="E8" s="70">
        <v>120</v>
      </c>
      <c r="H8" s="141"/>
    </row>
    <row r="9" spans="1:8" ht="42" customHeight="1">
      <c r="A9" s="58">
        <v>6</v>
      </c>
      <c r="B9" s="138" t="s">
        <v>143</v>
      </c>
      <c r="C9" s="140">
        <v>4.043</v>
      </c>
      <c r="D9" s="65">
        <v>93</v>
      </c>
      <c r="E9" s="70">
        <v>115</v>
      </c>
      <c r="H9" s="141"/>
    </row>
    <row r="10" spans="1:8" ht="45" customHeight="1">
      <c r="A10" s="58">
        <v>7</v>
      </c>
      <c r="B10" s="138" t="s">
        <v>145</v>
      </c>
      <c r="C10" s="140">
        <v>3.957</v>
      </c>
      <c r="D10" s="65">
        <v>91</v>
      </c>
      <c r="E10" s="70">
        <v>115</v>
      </c>
      <c r="H10" s="141"/>
    </row>
    <row r="11" spans="1:8" ht="42" customHeight="1">
      <c r="A11" s="58">
        <v>8</v>
      </c>
      <c r="B11" s="60" t="s">
        <v>147</v>
      </c>
      <c r="C11" s="140">
        <v>3.95</v>
      </c>
      <c r="D11" s="65">
        <v>79</v>
      </c>
      <c r="E11" s="70">
        <v>100</v>
      </c>
      <c r="H11" s="141"/>
    </row>
    <row r="12" spans="1:8" ht="38.25" customHeight="1">
      <c r="A12" s="58">
        <v>9</v>
      </c>
      <c r="B12" s="60" t="s">
        <v>208</v>
      </c>
      <c r="C12" s="140">
        <v>3.913</v>
      </c>
      <c r="D12" s="65">
        <v>90</v>
      </c>
      <c r="E12" s="70">
        <v>115</v>
      </c>
      <c r="H12" s="141"/>
    </row>
    <row r="13" spans="1:8" ht="42" customHeight="1">
      <c r="A13" s="58">
        <v>10</v>
      </c>
      <c r="B13" s="59" t="s">
        <v>152</v>
      </c>
      <c r="C13" s="68">
        <v>3.909</v>
      </c>
      <c r="D13" s="66">
        <v>86</v>
      </c>
      <c r="E13" s="70">
        <v>110</v>
      </c>
      <c r="H13" s="141"/>
    </row>
    <row r="14" spans="1:8" ht="21.75" customHeight="1">
      <c r="A14" s="58">
        <v>11</v>
      </c>
      <c r="B14" s="59" t="s">
        <v>214</v>
      </c>
      <c r="C14" s="68">
        <v>3.905</v>
      </c>
      <c r="D14" s="66">
        <v>82</v>
      </c>
      <c r="E14" s="70">
        <v>105</v>
      </c>
      <c r="H14" s="141"/>
    </row>
    <row r="15" spans="1:8" ht="42" customHeight="1">
      <c r="A15" s="58">
        <v>12</v>
      </c>
      <c r="B15" s="59" t="s">
        <v>209</v>
      </c>
      <c r="C15" s="68">
        <v>3.889</v>
      </c>
      <c r="D15" s="66">
        <v>70</v>
      </c>
      <c r="E15" s="70">
        <v>90</v>
      </c>
      <c r="H15" s="141"/>
    </row>
    <row r="16" spans="1:8" ht="41.25" customHeight="1">
      <c r="A16" s="58">
        <v>13</v>
      </c>
      <c r="B16" s="138" t="s">
        <v>193</v>
      </c>
      <c r="C16" s="140">
        <v>3.8</v>
      </c>
      <c r="D16" s="65">
        <v>76</v>
      </c>
      <c r="E16" s="70">
        <v>100</v>
      </c>
      <c r="H16" s="141"/>
    </row>
    <row r="17" spans="1:8" ht="21" customHeight="1">
      <c r="A17" s="58">
        <v>14</v>
      </c>
      <c r="B17" s="59" t="s">
        <v>154</v>
      </c>
      <c r="C17" s="144">
        <v>3.739</v>
      </c>
      <c r="D17" s="67">
        <v>86</v>
      </c>
      <c r="E17" s="70">
        <v>115</v>
      </c>
      <c r="H17" s="141"/>
    </row>
    <row r="18" spans="1:8" ht="40.5" customHeight="1">
      <c r="A18" s="58">
        <v>15</v>
      </c>
      <c r="B18" s="138" t="s">
        <v>146</v>
      </c>
      <c r="C18" s="68">
        <v>3.708</v>
      </c>
      <c r="D18" s="66">
        <v>89</v>
      </c>
      <c r="E18" s="70">
        <v>120</v>
      </c>
      <c r="H18" s="141"/>
    </row>
    <row r="19" spans="1:8" ht="39" customHeight="1">
      <c r="A19" s="58">
        <v>16</v>
      </c>
      <c r="B19" s="138" t="s">
        <v>190</v>
      </c>
      <c r="C19" s="142">
        <v>3.696</v>
      </c>
      <c r="D19" s="143">
        <v>85</v>
      </c>
      <c r="E19" s="143">
        <v>115</v>
      </c>
      <c r="H19" s="141"/>
    </row>
    <row r="20" spans="1:8" ht="39" customHeight="1">
      <c r="A20" s="58">
        <v>17</v>
      </c>
      <c r="B20" s="59" t="s">
        <v>125</v>
      </c>
      <c r="C20" s="48">
        <v>3.682</v>
      </c>
      <c r="D20" s="49">
        <v>81</v>
      </c>
      <c r="E20" s="70">
        <v>110</v>
      </c>
      <c r="H20" s="141"/>
    </row>
    <row r="21" spans="1:8" ht="26.25" customHeight="1">
      <c r="A21" s="58">
        <v>18</v>
      </c>
      <c r="B21" s="138" t="s">
        <v>148</v>
      </c>
      <c r="C21" s="48">
        <v>3.667</v>
      </c>
      <c r="D21" s="49">
        <v>88</v>
      </c>
      <c r="E21" s="70">
        <v>120</v>
      </c>
      <c r="H21" s="141"/>
    </row>
    <row r="22" spans="1:8" ht="39.75" customHeight="1">
      <c r="A22" s="58">
        <v>19</v>
      </c>
      <c r="B22" s="138" t="s">
        <v>150</v>
      </c>
      <c r="C22" s="68">
        <v>3.65</v>
      </c>
      <c r="D22" s="66">
        <v>73</v>
      </c>
      <c r="E22" s="70">
        <v>100</v>
      </c>
      <c r="H22" s="141"/>
    </row>
    <row r="23" spans="1:8" ht="61.5" customHeight="1">
      <c r="A23" s="58" t="s">
        <v>215</v>
      </c>
      <c r="B23" s="138" t="s">
        <v>194</v>
      </c>
      <c r="C23" s="140">
        <v>3.545</v>
      </c>
      <c r="D23" s="65">
        <v>78</v>
      </c>
      <c r="E23" s="70">
        <v>110</v>
      </c>
      <c r="H23" s="141"/>
    </row>
    <row r="24" spans="1:8" ht="42" customHeight="1">
      <c r="A24" s="58" t="s">
        <v>215</v>
      </c>
      <c r="B24" s="47" t="s">
        <v>149</v>
      </c>
      <c r="C24" s="68">
        <v>3.545</v>
      </c>
      <c r="D24" s="66">
        <v>78</v>
      </c>
      <c r="E24" s="70">
        <v>110</v>
      </c>
      <c r="H24" s="141"/>
    </row>
    <row r="25" spans="1:8" ht="39" customHeight="1">
      <c r="A25" s="58">
        <v>22</v>
      </c>
      <c r="B25" s="47" t="s">
        <v>191</v>
      </c>
      <c r="C25" s="68">
        <v>3.5</v>
      </c>
      <c r="D25" s="66">
        <v>70</v>
      </c>
      <c r="E25" s="70">
        <v>100</v>
      </c>
      <c r="H25" s="141"/>
    </row>
    <row r="26" spans="1:8" ht="42" customHeight="1">
      <c r="A26" s="58">
        <v>23</v>
      </c>
      <c r="B26" s="47" t="s">
        <v>210</v>
      </c>
      <c r="C26" s="68">
        <v>3.455</v>
      </c>
      <c r="D26" s="66">
        <v>76</v>
      </c>
      <c r="E26" s="70">
        <v>110</v>
      </c>
      <c r="H26" s="141"/>
    </row>
    <row r="27" spans="1:8" ht="42" customHeight="1">
      <c r="A27" s="58">
        <v>24</v>
      </c>
      <c r="B27" s="47" t="s">
        <v>211</v>
      </c>
      <c r="C27" s="68">
        <v>3.217</v>
      </c>
      <c r="D27" s="66">
        <v>74</v>
      </c>
      <c r="E27" s="70">
        <v>115</v>
      </c>
      <c r="H27" s="141"/>
    </row>
    <row r="28" spans="1:8" ht="40.5" customHeight="1">
      <c r="A28" s="58">
        <v>25</v>
      </c>
      <c r="B28" s="47" t="s">
        <v>192</v>
      </c>
      <c r="C28" s="144">
        <v>3.167</v>
      </c>
      <c r="D28" s="67">
        <v>76</v>
      </c>
      <c r="E28" s="70">
        <v>120</v>
      </c>
      <c r="H28" s="141"/>
    </row>
    <row r="29" spans="1:5" s="146" customFormat="1" ht="43.5" customHeight="1">
      <c r="A29" s="447" t="s">
        <v>109</v>
      </c>
      <c r="B29" s="447"/>
      <c r="C29" s="145">
        <f>AVERAGE(C4:C28)</f>
        <v>3.8368400000000005</v>
      </c>
      <c r="D29" s="145">
        <f>AVERAGE(D4:D28)</f>
        <v>85.4</v>
      </c>
      <c r="E29" s="145">
        <f>AVERAGE(E4:E28)</f>
        <v>111.2</v>
      </c>
    </row>
    <row r="30" ht="39.75" customHeight="1"/>
  </sheetData>
  <sheetProtection/>
  <mergeCells count="3">
    <mergeCell ref="A1:D1"/>
    <mergeCell ref="A2:D2"/>
    <mergeCell ref="A29:B29"/>
  </mergeCells>
  <printOptions/>
  <pageMargins left="0.15748031496062992" right="0.15748031496062992" top="0.15748031496062992" bottom="0.2362204724409449" header="0.15748031496062992" footer="0.15748031496062992"/>
  <pageSetup fitToHeight="1" fitToWidth="1"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I42" sqref="I42"/>
    </sheetView>
  </sheetViews>
  <sheetFormatPr defaultColWidth="8.8515625" defaultRowHeight="15"/>
  <cols>
    <col min="1" max="1" width="59.7109375" style="11" customWidth="1"/>
    <col min="2" max="2" width="11.00390625" style="11" customWidth="1"/>
    <col min="3" max="3" width="17.7109375" style="11" customWidth="1"/>
    <col min="4" max="4" width="9.8515625" style="11" customWidth="1"/>
    <col min="5" max="5" width="10.8515625" style="11" customWidth="1"/>
    <col min="6" max="16384" width="8.8515625" style="11" customWidth="1"/>
  </cols>
  <sheetData>
    <row r="3" spans="1:5" ht="18.75">
      <c r="A3" s="448" t="s">
        <v>136</v>
      </c>
      <c r="B3" s="448"/>
      <c r="C3" s="448"/>
      <c r="D3" s="448"/>
      <c r="E3" s="448"/>
    </row>
    <row r="5" ht="18.75">
      <c r="E5" s="11" t="s">
        <v>138</v>
      </c>
    </row>
    <row r="6" spans="1:7" ht="18.75">
      <c r="A6" s="179" t="s">
        <v>212</v>
      </c>
      <c r="B6" s="449" t="s">
        <v>217</v>
      </c>
      <c r="C6" s="180">
        <v>1910328000</v>
      </c>
      <c r="D6" s="180">
        <v>100</v>
      </c>
      <c r="E6" s="180">
        <v>380</v>
      </c>
      <c r="F6" s="55"/>
      <c r="G6" s="55"/>
    </row>
    <row r="7" spans="1:7" ht="18.75">
      <c r="A7" s="179" t="s">
        <v>111</v>
      </c>
      <c r="B7" s="449"/>
      <c r="C7" s="180">
        <v>1910328000</v>
      </c>
      <c r="D7" s="180">
        <v>100</v>
      </c>
      <c r="E7" s="180">
        <v>415</v>
      </c>
      <c r="F7" s="55"/>
      <c r="G7" s="55"/>
    </row>
    <row r="8" spans="1:7" ht="18.75">
      <c r="A8" s="179" t="s">
        <v>135</v>
      </c>
      <c r="B8" s="449"/>
      <c r="C8" s="180">
        <v>1910328000</v>
      </c>
      <c r="D8" s="180">
        <v>100</v>
      </c>
      <c r="E8" s="180">
        <v>384</v>
      </c>
      <c r="F8" s="55"/>
      <c r="G8" s="55"/>
    </row>
    <row r="9" spans="1:7" ht="18.75">
      <c r="A9" s="181" t="s">
        <v>255</v>
      </c>
      <c r="B9" s="449"/>
      <c r="C9" s="180">
        <v>1910328000</v>
      </c>
      <c r="D9" s="180">
        <v>100</v>
      </c>
      <c r="E9" s="180">
        <v>418</v>
      </c>
      <c r="F9" s="55"/>
      <c r="G9" s="55"/>
    </row>
    <row r="10" spans="1:7" ht="18.75">
      <c r="A10" s="179" t="s">
        <v>213</v>
      </c>
      <c r="B10" s="449"/>
      <c r="C10" s="180">
        <v>1910328000</v>
      </c>
      <c r="D10" s="180">
        <v>100</v>
      </c>
      <c r="E10" s="180">
        <v>403</v>
      </c>
      <c r="F10" s="55"/>
      <c r="G10" s="55"/>
    </row>
    <row r="11" spans="1:7" ht="18.75">
      <c r="A11" s="179"/>
      <c r="B11" s="179"/>
      <c r="C11" s="180"/>
      <c r="D11" s="180"/>
      <c r="E11" s="180"/>
      <c r="F11" s="55"/>
      <c r="G11" s="55"/>
    </row>
    <row r="12" spans="1:7" s="57" customFormat="1" ht="18.75">
      <c r="A12" s="182" t="s">
        <v>132</v>
      </c>
      <c r="B12" s="182"/>
      <c r="C12" s="183"/>
      <c r="D12" s="183"/>
      <c r="E12" s="183">
        <f>SUM(E6:E11)</f>
        <v>2000</v>
      </c>
      <c r="F12" s="56"/>
      <c r="G12" s="56"/>
    </row>
    <row r="13" spans="1:5" ht="18.75">
      <c r="A13" s="184"/>
      <c r="B13" s="184"/>
      <c r="C13" s="184"/>
      <c r="D13" s="184"/>
      <c r="E13" s="184"/>
    </row>
    <row r="14" spans="1:5" ht="18.75">
      <c r="A14" s="184" t="s">
        <v>137</v>
      </c>
      <c r="B14" s="186" t="s">
        <v>217</v>
      </c>
      <c r="C14" s="180">
        <v>1910328000</v>
      </c>
      <c r="D14" s="185">
        <v>200</v>
      </c>
      <c r="E14" s="185">
        <v>-2000</v>
      </c>
    </row>
  </sheetData>
  <sheetProtection/>
  <mergeCells count="2">
    <mergeCell ref="A3:E3"/>
    <mergeCell ref="B6:B10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I42" sqref="I42"/>
    </sheetView>
  </sheetViews>
  <sheetFormatPr defaultColWidth="8.8515625" defaultRowHeight="15"/>
  <cols>
    <col min="1" max="1" width="59.7109375" style="11" customWidth="1"/>
    <col min="2" max="2" width="11.00390625" style="11" customWidth="1"/>
    <col min="3" max="3" width="17.7109375" style="11" customWidth="1"/>
    <col min="4" max="4" width="9.8515625" style="11" customWidth="1"/>
    <col min="5" max="5" width="10.8515625" style="11" customWidth="1"/>
    <col min="6" max="16384" width="8.8515625" style="11" customWidth="1"/>
  </cols>
  <sheetData>
    <row r="3" spans="1:5" ht="18.75">
      <c r="A3" s="448" t="s">
        <v>136</v>
      </c>
      <c r="B3" s="448"/>
      <c r="C3" s="448"/>
      <c r="D3" s="448"/>
      <c r="E3" s="448"/>
    </row>
    <row r="5" ht="18.75">
      <c r="E5" s="11" t="s">
        <v>138</v>
      </c>
    </row>
    <row r="6" spans="1:7" ht="18.75">
      <c r="A6" s="179" t="s">
        <v>212</v>
      </c>
      <c r="B6" s="449" t="s">
        <v>217</v>
      </c>
      <c r="C6" s="180">
        <v>1910328000</v>
      </c>
      <c r="D6" s="180">
        <v>100</v>
      </c>
      <c r="E6" s="180">
        <v>389</v>
      </c>
      <c r="F6" s="55"/>
      <c r="G6" s="55"/>
    </row>
    <row r="7" spans="1:7" ht="18.75">
      <c r="A7" s="179" t="s">
        <v>111</v>
      </c>
      <c r="B7" s="449"/>
      <c r="C7" s="180">
        <v>1910328000</v>
      </c>
      <c r="D7" s="180">
        <v>100</v>
      </c>
      <c r="E7" s="180">
        <v>424</v>
      </c>
      <c r="F7" s="55"/>
      <c r="G7" s="55"/>
    </row>
    <row r="8" spans="1:7" ht="18.75">
      <c r="A8" s="179" t="s">
        <v>135</v>
      </c>
      <c r="B8" s="449"/>
      <c r="C8" s="180">
        <v>1910328000</v>
      </c>
      <c r="D8" s="180">
        <v>100</v>
      </c>
      <c r="E8" s="180">
        <v>405</v>
      </c>
      <c r="F8" s="55"/>
      <c r="G8" s="55"/>
    </row>
    <row r="9" spans="1:7" ht="24.75" customHeight="1">
      <c r="A9" s="181" t="s">
        <v>134</v>
      </c>
      <c r="B9" s="449"/>
      <c r="C9" s="180">
        <v>1910328000</v>
      </c>
      <c r="D9" s="180">
        <v>100</v>
      </c>
      <c r="E9" s="180">
        <v>393</v>
      </c>
      <c r="F9" s="55"/>
      <c r="G9" s="55"/>
    </row>
    <row r="10" spans="1:7" ht="18.75">
      <c r="A10" s="179" t="s">
        <v>213</v>
      </c>
      <c r="B10" s="449"/>
      <c r="C10" s="180">
        <v>1910328000</v>
      </c>
      <c r="D10" s="180">
        <v>100</v>
      </c>
      <c r="E10" s="180">
        <v>389</v>
      </c>
      <c r="F10" s="55"/>
      <c r="G10" s="55"/>
    </row>
    <row r="11" spans="1:7" ht="18.75">
      <c r="A11" s="179"/>
      <c r="B11" s="179"/>
      <c r="C11" s="180"/>
      <c r="D11" s="180"/>
      <c r="E11" s="180"/>
      <c r="F11" s="55"/>
      <c r="G11" s="55"/>
    </row>
    <row r="12" spans="1:7" s="57" customFormat="1" ht="18.75">
      <c r="A12" s="182" t="s">
        <v>132</v>
      </c>
      <c r="B12" s="182"/>
      <c r="C12" s="183"/>
      <c r="D12" s="183"/>
      <c r="E12" s="183">
        <f>SUM(E6:E11)</f>
        <v>2000</v>
      </c>
      <c r="F12" s="56"/>
      <c r="G12" s="56"/>
    </row>
    <row r="13" spans="1:5" ht="18.75">
      <c r="A13" s="184"/>
      <c r="B13" s="184"/>
      <c r="C13" s="184"/>
      <c r="D13" s="184"/>
      <c r="E13" s="184"/>
    </row>
    <row r="14" spans="1:5" ht="18.75">
      <c r="A14" s="184"/>
      <c r="B14" s="184"/>
      <c r="C14" s="184"/>
      <c r="D14" s="184"/>
      <c r="E14" s="184"/>
    </row>
    <row r="15" spans="1:5" ht="18.75">
      <c r="A15" s="184" t="s">
        <v>137</v>
      </c>
      <c r="B15" s="186" t="s">
        <v>217</v>
      </c>
      <c r="C15" s="180">
        <v>1910328000</v>
      </c>
      <c r="D15" s="185">
        <v>200</v>
      </c>
      <c r="E15" s="185">
        <v>-2000</v>
      </c>
    </row>
  </sheetData>
  <sheetProtection/>
  <mergeCells count="2">
    <mergeCell ref="A3:E3"/>
    <mergeCell ref="B6:B10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domnysheva</dc:creator>
  <cp:keywords/>
  <dc:description/>
  <cp:lastModifiedBy>u1593</cp:lastModifiedBy>
  <cp:lastPrinted>2024-04-27T07:59:27Z</cp:lastPrinted>
  <dcterms:created xsi:type="dcterms:W3CDTF">2016-10-27T08:05:53Z</dcterms:created>
  <dcterms:modified xsi:type="dcterms:W3CDTF">2024-04-27T09:07:37Z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